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I:\Finance\Operating Budgets - current year\2025-26 OPERATING BUDGET\Forms and Instructions\"/>
    </mc:Choice>
  </mc:AlternateContent>
  <xr:revisionPtr revIDLastSave="0" documentId="13_ncr:1_{42B8AF04-CCAE-4EEE-BCFF-31E8025C410D}" xr6:coauthVersionLast="47" xr6:coauthVersionMax="47" xr10:uidLastSave="{00000000-0000-0000-0000-000000000000}"/>
  <workbookProtection workbookAlgorithmName="SHA-512" workbookHashValue="1kZRSwoHltSjSoNu0I0QtZzxM+jFK4GH9guirgfp35CSP9z+os7LAMRHcfmFXOJoj7TbJiYavQgb+beVyYHSKQ==" workbookSaltValue="iU7t78RU9SlUZiHkWzxMuA==" workbookSpinCount="100000" lockStructure="1"/>
  <bookViews>
    <workbookView xWindow="29550" yWindow="420" windowWidth="27390" windowHeight="15480" tabRatio="769" activeTab="1" xr2:uid="{00000000-000D-0000-FFFF-FFFF00000000}"/>
  </bookViews>
  <sheets>
    <sheet name="SUMMARY OF CHANGES" sheetId="10"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C93" i="3" s="1"/>
  <c r="D21" i="8"/>
  <c r="E59" i="3"/>
  <c r="C95" i="12"/>
  <c r="B31" i="5"/>
  <c r="H31" i="5"/>
  <c r="I31" i="5"/>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H11" i="6"/>
  <c r="G13" i="7" s="1"/>
  <c r="F14" i="6"/>
  <c r="F15" i="6"/>
  <c r="E49" i="3"/>
  <c r="F10" i="6"/>
  <c r="E44" i="3" s="1"/>
  <c r="E47" i="3"/>
  <c r="H36" i="5" l="1"/>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G36" i="7" l="1"/>
  <c r="H37" i="6"/>
  <c r="H45" i="6"/>
  <c r="G38" i="7"/>
  <c r="G43" i="7" s="1"/>
  <c r="H17" i="6"/>
  <c r="H28" i="6"/>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<sst xmlns="http://schemas.openxmlformats.org/spreadsheetml/2006/main" count="1297" uniqueCount="784">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</sst>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1.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2</v>
    <v>1</v>
  </rv>
  <rv s="1">
    <v>2</v>
    <v>2</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COLLEGE NAME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0</v>
      </c>
      <c r="C10" s="436">
        <v>0</v>
      </c>
      <c r="D10" s="436">
        <v>0</v>
      </c>
      <c r="E10" s="359">
        <f>SUM(B10:D10)</f>
        <v>0</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0</v>
      </c>
      <c r="C14" s="438">
        <v>0</v>
      </c>
      <c r="D14" s="438">
        <v>0</v>
      </c>
      <c r="E14" s="360">
        <f t="shared" ref="E14:E20" si="0">SUM(B14:D14)</f>
        <v>0</v>
      </c>
      <c r="F14" s="342"/>
    </row>
    <row r="15" spans="1:8" s="11" customFormat="1" ht="20.100000000000001" customHeight="1">
      <c r="A15" s="358" t="s">
        <v>580</v>
      </c>
      <c r="B15" s="437">
        <v>0</v>
      </c>
      <c r="C15" s="430">
        <v>0</v>
      </c>
      <c r="D15" s="430">
        <v>0</v>
      </c>
      <c r="E15" s="360">
        <f>SUM(B15:D15)</f>
        <v>0</v>
      </c>
      <c r="F15" s="342"/>
    </row>
    <row r="16" spans="1:8" s="11" customFormat="1" ht="20.100000000000001" customHeight="1">
      <c r="A16" s="358" t="s">
        <v>581</v>
      </c>
      <c r="B16" s="437">
        <v>0</v>
      </c>
      <c r="C16" s="430">
        <v>0</v>
      </c>
      <c r="D16" s="430">
        <v>0</v>
      </c>
      <c r="E16" s="360">
        <f t="shared" si="0"/>
        <v>0</v>
      </c>
      <c r="F16" s="342"/>
    </row>
    <row r="17" spans="1:6" s="11" customFormat="1" ht="20.100000000000001" customHeight="1">
      <c r="A17" s="358" t="s">
        <v>582</v>
      </c>
      <c r="B17" s="437">
        <v>0</v>
      </c>
      <c r="C17" s="430">
        <v>0</v>
      </c>
      <c r="D17" s="430">
        <v>0</v>
      </c>
      <c r="E17" s="360">
        <f t="shared" si="0"/>
        <v>0</v>
      </c>
      <c r="F17" s="342"/>
    </row>
    <row r="18" spans="1:6" s="11" customFormat="1" ht="20.100000000000001" customHeight="1">
      <c r="A18" s="358" t="s">
        <v>583</v>
      </c>
      <c r="B18" s="437">
        <v>0</v>
      </c>
      <c r="C18" s="430">
        <v>0</v>
      </c>
      <c r="D18" s="430">
        <v>0</v>
      </c>
      <c r="E18" s="360">
        <f t="shared" si="0"/>
        <v>0</v>
      </c>
      <c r="F18" s="342"/>
    </row>
    <row r="19" spans="1:6" s="11" customFormat="1" ht="20.100000000000001" customHeight="1">
      <c r="A19" s="358" t="s">
        <v>584</v>
      </c>
      <c r="B19" s="437">
        <v>0</v>
      </c>
      <c r="C19" s="430">
        <v>0</v>
      </c>
      <c r="D19" s="430">
        <v>0</v>
      </c>
      <c r="E19" s="360">
        <f t="shared" si="0"/>
        <v>0</v>
      </c>
      <c r="F19" s="342"/>
    </row>
    <row r="20" spans="1:6" s="11" customFormat="1" ht="20.100000000000001" customHeight="1" thickBot="1">
      <c r="A20" s="358" t="s">
        <v>585</v>
      </c>
      <c r="B20" s="437">
        <v>0</v>
      </c>
      <c r="C20" s="431">
        <v>0</v>
      </c>
      <c r="D20" s="431">
        <v>0</v>
      </c>
      <c r="E20" s="360">
        <f t="shared" si="0"/>
        <v>0</v>
      </c>
      <c r="F20" s="342"/>
    </row>
    <row r="21" spans="1:6" s="11" customFormat="1" ht="24" customHeight="1" thickBot="1">
      <c r="A21" s="283" t="s">
        <v>48</v>
      </c>
      <c r="B21" s="343">
        <f>SUM(B10:B20)</f>
        <v>0</v>
      </c>
      <c r="C21" s="346">
        <f>SUM(C10:C20)</f>
        <v>0</v>
      </c>
      <c r="D21" s="346">
        <f>SUM(D10:D20)</f>
        <v>0</v>
      </c>
      <c r="E21" s="345">
        <f>SUM(E10:E20)</f>
        <v>0</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COLLEGE NAME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0</v>
      </c>
      <c r="E15" s="725">
        <v>0</v>
      </c>
      <c r="F15" s="726">
        <f t="shared" si="0"/>
        <v>0</v>
      </c>
      <c r="I15" s="82"/>
      <c r="J15" s="23"/>
      <c r="K15" s="87"/>
      <c r="L15" s="87"/>
      <c r="M15" s="87"/>
      <c r="N15" s="87"/>
    </row>
    <row r="16" spans="1:224" s="11" customFormat="1" ht="30" customHeight="1">
      <c r="A16" s="722" t="s">
        <v>406</v>
      </c>
      <c r="B16" s="723"/>
      <c r="C16" s="724" t="s">
        <v>407</v>
      </c>
      <c r="D16" s="725">
        <v>0</v>
      </c>
      <c r="E16" s="725">
        <v>0</v>
      </c>
      <c r="F16" s="726">
        <f t="shared" si="0"/>
        <v>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0</v>
      </c>
      <c r="E47" s="725">
        <v>0</v>
      </c>
      <c r="F47" s="726">
        <f t="shared" si="0"/>
        <v>0</v>
      </c>
    </row>
    <row r="48" spans="1:6" s="11" customFormat="1" ht="30" customHeight="1">
      <c r="A48" s="722" t="s">
        <v>466</v>
      </c>
      <c r="B48" s="723"/>
      <c r="C48" s="724" t="s">
        <v>467</v>
      </c>
      <c r="D48" s="725">
        <v>0</v>
      </c>
      <c r="E48" s="725">
        <v>0</v>
      </c>
      <c r="F48" s="726">
        <f t="shared" si="0"/>
        <v>0</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0</v>
      </c>
      <c r="E53" s="725">
        <v>0</v>
      </c>
      <c r="F53" s="726">
        <f t="shared" si="0"/>
        <v>0</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0</v>
      </c>
      <c r="E56" s="258">
        <f>SUM(E10:E55)</f>
        <v>0</v>
      </c>
      <c r="F56" s="258">
        <f t="shared" si="0"/>
        <v>0</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0</v>
      </c>
      <c r="E63" s="439">
        <v>0</v>
      </c>
      <c r="F63" s="224">
        <f t="shared" si="0"/>
        <v>0</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0</v>
      </c>
      <c r="E66" s="725">
        <v>0</v>
      </c>
      <c r="F66" s="726">
        <f t="shared" si="0"/>
        <v>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0</v>
      </c>
      <c r="E72" s="725">
        <v>0</v>
      </c>
      <c r="F72" s="726">
        <f t="shared" si="0"/>
        <v>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0</v>
      </c>
      <c r="E75" s="725">
        <v>0</v>
      </c>
      <c r="F75" s="726">
        <f t="shared" si="1"/>
        <v>0</v>
      </c>
    </row>
    <row r="76" spans="1:6" s="11" customFormat="1" ht="30" customHeight="1">
      <c r="A76" s="722" t="s">
        <v>506</v>
      </c>
      <c r="B76" s="723"/>
      <c r="C76" s="732" t="s">
        <v>507</v>
      </c>
      <c r="D76" s="725">
        <v>0</v>
      </c>
      <c r="E76" s="725">
        <v>0</v>
      </c>
      <c r="F76" s="726">
        <f t="shared" si="1"/>
        <v>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0</v>
      </c>
      <c r="E92" s="254">
        <f>SUM(E63:E91)</f>
        <v>0</v>
      </c>
      <c r="F92" s="254">
        <f t="shared" si="1"/>
        <v>0</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0</v>
      </c>
      <c r="E112" s="254">
        <f>+E56+E92+E110</f>
        <v>0</v>
      </c>
      <c r="F112" s="254">
        <f>SUM(D112:E112)</f>
        <v>0</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0</v>
      </c>
      <c r="E117" s="725">
        <v>0</v>
      </c>
      <c r="F117" s="726">
        <f t="shared" ref="F117:F127" si="3">+D117+E117</f>
        <v>0</v>
      </c>
    </row>
    <row r="118" spans="1:6" s="63" customFormat="1" ht="30" customHeight="1">
      <c r="A118" s="722" t="s">
        <v>606</v>
      </c>
      <c r="B118" s="575"/>
      <c r="C118" s="734"/>
      <c r="D118" s="1042">
        <f>'EXHIBIT C'!F19</f>
        <v>0</v>
      </c>
      <c r="E118" s="725">
        <v>0</v>
      </c>
      <c r="F118" s="726">
        <f t="shared" si="3"/>
        <v>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0</v>
      </c>
      <c r="E128" s="248">
        <f>SUM(E116:E127)</f>
        <v>0</v>
      </c>
      <c r="F128" s="249">
        <f>SUM(F116:F127)</f>
        <v>0</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abSelected="1"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election activeCell="D7" sqref="D7"/>
    </sheetView>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17</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t="e" vm="1">
        <f>IF(+'EXHIBIT A'!E44&gt;=0.0499,+'EXHIBIT A'!E44,"PERCENTAGE DOES NOT MEET STATUTORY GUIDELINES")</f>
        <v>#VALUE!</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t="e" vm="2">
        <f>VLOOKUP($D$7,VLOOKUP!$A$109:$S$137,2)*30+D59</f>
        <v>#VALUE!</v>
      </c>
      <c r="E44" s="108">
        <f>+'EXHIBIT C'!F10</f>
        <v>0</v>
      </c>
      <c r="F44" s="109" t="e" vm="1">
        <f t="shared" ref="F44:F50" si="0">IF(D44=0,"0",(E44/D44-1))</f>
        <v>#VALUE!</v>
      </c>
      <c r="G44" s="110" t="e" vm="1">
        <f t="shared" ref="G44:G50" si="1">IF(OR(F44&gt;3%, F44&lt;-3%),"YES","NO")</f>
        <v>#VALUE!</v>
      </c>
      <c r="H44" s="82"/>
    </row>
    <row r="45" spans="1:8" ht="20.100000000000001" customHeight="1">
      <c r="C45" s="111" t="s">
        <v>125</v>
      </c>
      <c r="D45" s="621" t="e" vm="2">
        <f>VLOOKUP($D$7,VLOOKUP!$A$109:$S$137,5)*30+D60</f>
        <v>#VALUE!</v>
      </c>
      <c r="E45" s="112">
        <f>+'EXHIBIT C'!F11</f>
        <v>0</v>
      </c>
      <c r="F45" s="622" t="e" vm="1">
        <f t="shared" si="0"/>
        <v>#VALUE!</v>
      </c>
      <c r="G45" s="623" t="e" vm="1">
        <f t="shared" si="1"/>
        <v>#VALUE!</v>
      </c>
      <c r="H45" s="82"/>
    </row>
    <row r="46" spans="1:8" ht="20.100000000000001" customHeight="1">
      <c r="C46" s="624" t="s">
        <v>126</v>
      </c>
      <c r="D46" s="625" t="e" vm="2">
        <f>VLOOKUP($D$7,VLOOKUP!$A$109:$S$137,8)*30</f>
        <v>#VALUE!</v>
      </c>
      <c r="E46" s="626">
        <f>+'EXHIBIT C'!F12</f>
        <v>0</v>
      </c>
      <c r="F46" s="622" t="e" vm="1">
        <f t="shared" si="0"/>
        <v>#VALUE!</v>
      </c>
      <c r="G46" s="623" t="e" vm="1">
        <f t="shared" si="1"/>
        <v>#VALUE!</v>
      </c>
      <c r="H46" s="82"/>
    </row>
    <row r="47" spans="1:8" ht="20.100000000000001" customHeight="1">
      <c r="C47" s="624" t="s">
        <v>75</v>
      </c>
      <c r="D47" s="625" t="e" vm="2">
        <f>VLOOKUP($D$7,VLOOKUP!$A$109:$S$137,17)*30</f>
        <v>#VALUE!</v>
      </c>
      <c r="E47" s="626">
        <f>+'EXHIBIT C'!F13</f>
        <v>0</v>
      </c>
      <c r="F47" s="622" t="e" vm="1">
        <f t="shared" si="0"/>
        <v>#VALUE!</v>
      </c>
      <c r="G47" s="623" t="e" vm="1">
        <f t="shared" si="1"/>
        <v>#VALUE!</v>
      </c>
      <c r="H47" s="82"/>
    </row>
    <row r="48" spans="1:8" ht="20.100000000000001" customHeight="1">
      <c r="C48" s="624" t="s">
        <v>127</v>
      </c>
      <c r="D48" s="625" t="e" vm="2">
        <f>VLOOKUP($D$7,VLOOKUP!$A$109:$S$137,11)*30</f>
        <v>#VALUE!</v>
      </c>
      <c r="E48" s="626">
        <f>+'EXHIBIT C'!F14</f>
        <v>0</v>
      </c>
      <c r="F48" s="622" t="e" vm="1">
        <f t="shared" si="0"/>
        <v>#VALUE!</v>
      </c>
      <c r="G48" s="623" t="e" vm="1">
        <f t="shared" si="1"/>
        <v>#VALUE!</v>
      </c>
      <c r="H48" s="82"/>
    </row>
    <row r="49" spans="3:8" ht="20.100000000000001" customHeight="1" thickBot="1">
      <c r="C49" s="627" t="s">
        <v>128</v>
      </c>
      <c r="D49" s="628" t="e" vm="2">
        <f>VLOOKUP($D$7,VLOOKUP!$A$109:$S$137,14)*30</f>
        <v>#VALUE!</v>
      </c>
      <c r="E49" s="629">
        <f>+'EXHIBIT C'!F15</f>
        <v>0</v>
      </c>
      <c r="F49" s="630" t="e" vm="1">
        <f t="shared" si="0"/>
        <v>#VALUE!</v>
      </c>
      <c r="G49" s="631" t="e" vm="1">
        <f t="shared" si="1"/>
        <v>#VALUE!</v>
      </c>
      <c r="H49" s="82"/>
    </row>
    <row r="50" spans="3:8" ht="20.100000000000001" customHeight="1" thickBot="1">
      <c r="C50" s="113" t="s">
        <v>48</v>
      </c>
      <c r="D50" s="114" t="e" vm="1">
        <f>SUM(D44:D49)</f>
        <v>#VALUE!</v>
      </c>
      <c r="E50" s="115">
        <f>+'EXHIBIT C'!F17</f>
        <v>0</v>
      </c>
      <c r="F50" s="116" t="e" vm="1">
        <f t="shared" si="0"/>
        <v>#VALUE!</v>
      </c>
      <c r="G50" s="117" t="e" vm="1">
        <f t="shared" si="1"/>
        <v>#VALUE!</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t="e" vm="2">
        <f>VLOOKUP($D$7,VLOOKUP!$A$109:$S$137,3)*30</f>
        <v>#VALUE!</v>
      </c>
      <c r="E59" s="124">
        <f>+'EXHIBIT C'!D19</f>
        <v>0</v>
      </c>
      <c r="F59" s="633" t="e" vm="1">
        <f t="shared" ref="F59:F65" si="2">IF(D59=0,"0",(E59/D59-1))</f>
        <v>#VALUE!</v>
      </c>
      <c r="G59" s="634" t="e" vm="1">
        <f>IF(OR(F59&gt;5%, F59&lt;-5%),"YES","NO")</f>
        <v>#VALUE!</v>
      </c>
    </row>
    <row r="60" spans="3:8" ht="20.100000000000001" customHeight="1">
      <c r="C60" s="111" t="s">
        <v>125</v>
      </c>
      <c r="D60" s="632" t="e" vm="2">
        <f>VLOOKUP($D$7,VLOOKUP!$A$109:$S$137,6)*30</f>
        <v>#VALUE!</v>
      </c>
      <c r="E60" s="125">
        <f>+'EXHIBIT C'!D20</f>
        <v>0</v>
      </c>
      <c r="F60" s="633" t="e" vm="1">
        <f t="shared" si="2"/>
        <v>#VALUE!</v>
      </c>
      <c r="G60" s="634" t="e" vm="1">
        <f t="shared" ref="G60:G65" si="3">IF(OR(F60&gt;5%, F60&lt;-5%),"YES","NO")</f>
        <v>#VALUE!</v>
      </c>
      <c r="H60" s="82"/>
    </row>
    <row r="61" spans="3:8" ht="20.100000000000001" customHeight="1">
      <c r="C61" s="624" t="s">
        <v>126</v>
      </c>
      <c r="D61" s="635" t="e" vm="2">
        <f>VLOOKUP($D$7,VLOOKUP!$A$109:$S$137,9)*30</f>
        <v>#VALUE!</v>
      </c>
      <c r="E61" s="636">
        <f>+'EXHIBIT C'!D21</f>
        <v>0</v>
      </c>
      <c r="F61" s="633" t="e" vm="1">
        <f t="shared" si="2"/>
        <v>#VALUE!</v>
      </c>
      <c r="G61" s="634" t="e" vm="1">
        <f t="shared" si="3"/>
        <v>#VALUE!</v>
      </c>
      <c r="H61" s="82"/>
    </row>
    <row r="62" spans="3:8" ht="20.100000000000001" customHeight="1">
      <c r="C62" s="624" t="s">
        <v>75</v>
      </c>
      <c r="D62" s="635" t="e" vm="2">
        <f>VLOOKUP($D$7,VLOOKUP!$A$109:$S$137,18)*30</f>
        <v>#VALUE!</v>
      </c>
      <c r="E62" s="636">
        <f>+'EXHIBIT C'!D22</f>
        <v>0</v>
      </c>
      <c r="F62" s="633" t="e" vm="1">
        <f t="shared" si="2"/>
        <v>#VALUE!</v>
      </c>
      <c r="G62" s="634" t="e" vm="1">
        <f t="shared" si="3"/>
        <v>#VALUE!</v>
      </c>
      <c r="H62" s="82"/>
    </row>
    <row r="63" spans="3:8" ht="20.100000000000001" customHeight="1">
      <c r="C63" s="624" t="s">
        <v>127</v>
      </c>
      <c r="D63" s="635" t="e" vm="2">
        <f>VLOOKUP($D$7,VLOOKUP!$A$109:$S$137,12)*30</f>
        <v>#VALUE!</v>
      </c>
      <c r="E63" s="636">
        <f>+'EXHIBIT C'!D23</f>
        <v>0</v>
      </c>
      <c r="F63" s="633" t="e" vm="1">
        <f t="shared" si="2"/>
        <v>#VALUE!</v>
      </c>
      <c r="G63" s="634" t="e" vm="1">
        <f t="shared" si="3"/>
        <v>#VALUE!</v>
      </c>
      <c r="H63" s="82"/>
    </row>
    <row r="64" spans="3:8" ht="20.100000000000001" customHeight="1" thickBot="1">
      <c r="C64" s="627" t="s">
        <v>128</v>
      </c>
      <c r="D64" s="637" t="e" vm="2">
        <f>VLOOKUP($D$7,VLOOKUP!$A$109:$S$137,15)*30</f>
        <v>#VALUE!</v>
      </c>
      <c r="E64" s="638">
        <f>+'EXHIBIT C'!D24</f>
        <v>0</v>
      </c>
      <c r="F64" s="639" t="e" vm="1">
        <f t="shared" si="2"/>
        <v>#VALUE!</v>
      </c>
      <c r="G64" s="640" t="e" vm="1">
        <f t="shared" si="3"/>
        <v>#VALUE!</v>
      </c>
      <c r="H64" s="82"/>
    </row>
    <row r="65" spans="1:8" ht="20.100000000000001" customHeight="1" thickBot="1">
      <c r="C65" s="113" t="s">
        <v>48</v>
      </c>
      <c r="D65" s="126" t="e" vm="1">
        <f>SUM(D59:D64)</f>
        <v>#VALUE!</v>
      </c>
      <c r="E65" s="127">
        <f>SUM(E59:E64)</f>
        <v>0</v>
      </c>
      <c r="F65" s="128" t="e" vm="1">
        <f t="shared" si="2"/>
        <v>#VALUE!</v>
      </c>
      <c r="G65" s="129" t="e" vm="1">
        <f t="shared" si="3"/>
        <v>#VALUE!</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t="e" vm="2">
        <f>VLOOKUP($D$7,VLOOKUP!$A$7:$E$35,2)</f>
        <v>#VALUE!</v>
      </c>
      <c r="E84" s="1089" t="e" vm="1">
        <f>+'EXHIBIT D'!G77</f>
        <v>#VALUE!</v>
      </c>
      <c r="F84" s="1089" t="e" vm="1">
        <f>D84-E84</f>
        <v>#VALUE!</v>
      </c>
      <c r="G84" s="82"/>
      <c r="H84" s="82"/>
    </row>
    <row r="85" spans="1:8" ht="20.100000000000001" customHeight="1">
      <c r="A85" s="92"/>
      <c r="B85" s="92"/>
      <c r="C85" s="643" t="s">
        <v>149</v>
      </c>
      <c r="D85" s="642" t="e" vm="2">
        <f>VLOOKUP($D$7,VLOOKUP!$A$150:$B$178,2)</f>
        <v>#VALUE!</v>
      </c>
      <c r="E85" s="1089">
        <f>'EXHIBIT D'!G79</f>
        <v>0</v>
      </c>
      <c r="F85" s="1089" t="e" vm="1">
        <f>D85-E85</f>
        <v>#VALUE!</v>
      </c>
      <c r="G85" s="82"/>
      <c r="H85" s="82"/>
    </row>
    <row r="86" spans="1:8" ht="20.100000000000001" customHeight="1">
      <c r="A86" s="92"/>
      <c r="B86" s="92"/>
      <c r="C86" s="643" t="s">
        <v>150</v>
      </c>
      <c r="D86" s="642" t="e" vm="2">
        <f>VLOOKUP($D$7,VLOOKUP!$A$7:$E$35,3)</f>
        <v>#VALUE!</v>
      </c>
      <c r="E86" s="1089" t="e" vm="1">
        <f>'EXHIBIT D'!G82</f>
        <v>#VALUE!</v>
      </c>
      <c r="F86" s="1089" t="e" vm="1">
        <f>D86-E86</f>
        <v>#VALUE!</v>
      </c>
      <c r="G86" s="82"/>
      <c r="H86" s="82"/>
    </row>
    <row r="87" spans="1:8" ht="20.100000000000001" customHeight="1" thickBot="1">
      <c r="A87" s="91"/>
      <c r="B87" s="91"/>
      <c r="C87" s="137" t="s">
        <v>688</v>
      </c>
      <c r="D87" s="642" t="e" vm="2">
        <f>VLOOKUP($D$7,VLOOKUP!$A$185:$B$213,2)</f>
        <v>#VALUE!</v>
      </c>
      <c r="E87" s="1090">
        <f>'EXHIBIT D'!G78</f>
        <v>0</v>
      </c>
      <c r="F87" s="1089" t="e" vm="1">
        <f>D87-E87</f>
        <v>#VALUE!</v>
      </c>
      <c r="G87" s="82"/>
      <c r="H87" s="82"/>
    </row>
    <row r="88" spans="1:8" ht="20.100000000000001" customHeight="1" thickBot="1">
      <c r="A88" s="91"/>
      <c r="B88" s="91"/>
      <c r="C88" s="138" t="s">
        <v>151</v>
      </c>
      <c r="D88" s="139" t="e" vm="1">
        <f>SUM(D84:D87)</f>
        <v>#VALUE!</v>
      </c>
      <c r="E88" s="139" t="e" vm="1">
        <f>SUM(E84:E87)</f>
        <v>#VALUE!</v>
      </c>
      <c r="F88" s="139" t="e" vm="1">
        <f>SUM(F84:F87)</f>
        <v>#VALUE!</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0</v>
      </c>
      <c r="D101" s="787" t="s">
        <v>744</v>
      </c>
      <c r="E101" s="787"/>
      <c r="F101" s="787"/>
      <c r="G101" s="82"/>
      <c r="H101" s="82"/>
    </row>
    <row r="102" spans="1:8" ht="20.100000000000001" customHeight="1">
      <c r="A102" s="89"/>
      <c r="B102" s="89"/>
      <c r="C102" s="645">
        <f>'EXHIBIT D'!G266-'EXHIBIT D'!G252-'EXHIBIT D'!G264</f>
        <v>0</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0</v>
      </c>
      <c r="D108" s="11" t="s">
        <v>746</v>
      </c>
    </row>
    <row r="109" spans="1:8" ht="26.25" customHeight="1">
      <c r="A109" s="145"/>
      <c r="B109" s="145"/>
      <c r="C109" s="647">
        <f>'EXHIBIT A'!E36</f>
        <v>0</v>
      </c>
      <c r="D109" s="11" t="s">
        <v>747</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t="str">
        <f>IF('EXHIBIT G'!D117=0,"No Credit Hours or Not Applicable",('EXHIBIT G'!D117/'EXHIBIT C'!F10))</f>
        <v>No Credit Hours or Not Applicable</v>
      </c>
      <c r="D119" s="11" t="s">
        <v>80</v>
      </c>
    </row>
    <row r="120" spans="1:8" ht="20.100000000000001" customHeight="1">
      <c r="C120" s="151"/>
    </row>
    <row r="121" spans="1:8" ht="20.100000000000001" customHeight="1">
      <c r="C121" s="152" t="str">
        <f>IF('EXHIBIT G'!D118=0,"No Credit Hours or Not Applicable",('EXHIBIT G'!D118/'EXHIBIT C'!D19))</f>
        <v>No Credit Hours or Not Applicable</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election activeCell="M21" sqref="M21"/>
    </sheetView>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COLLEGE NAME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0</v>
      </c>
    </row>
    <row r="14" spans="2:7" ht="25.35" customHeight="1">
      <c r="B14" s="11" t="s">
        <v>173</v>
      </c>
      <c r="D14" s="22"/>
      <c r="E14" s="1161">
        <v>0</v>
      </c>
    </row>
    <row r="15" spans="2:7" ht="25.35" customHeight="1">
      <c r="B15" s="22"/>
      <c r="D15" s="22"/>
      <c r="E15" s="156"/>
    </row>
    <row r="16" spans="2:7" ht="25.35" customHeight="1">
      <c r="B16" s="11" t="s">
        <v>751</v>
      </c>
      <c r="C16" s="22"/>
      <c r="D16" s="22"/>
      <c r="E16" s="556">
        <f>+E14+E13</f>
        <v>0</v>
      </c>
    </row>
    <row r="17" spans="2:7" ht="25.35" customHeight="1">
      <c r="B17" s="22"/>
      <c r="C17" s="22"/>
      <c r="D17" s="22"/>
      <c r="E17" s="157"/>
    </row>
    <row r="18" spans="2:7" ht="25.35" customHeight="1">
      <c r="B18" s="11" t="s">
        <v>174</v>
      </c>
      <c r="C18" s="22"/>
      <c r="D18" s="22"/>
      <c r="E18" s="167" t="e" vm="1">
        <f>+'EXHIBIT D'!G143-SUM(+'EXHIBIT D'!G133+'EXHIBIT D'!G134)</f>
        <v>#VALUE!</v>
      </c>
      <c r="G18" s="132"/>
    </row>
    <row r="19" spans="2:7" ht="25.35" customHeight="1">
      <c r="B19" s="11" t="s">
        <v>175</v>
      </c>
      <c r="D19" s="22"/>
      <c r="E19" s="556">
        <f>+'EXHIBIT D'!G133+'EXHIBIT D'!G134</f>
        <v>0</v>
      </c>
    </row>
    <row r="20" spans="2:7" ht="25.35" customHeight="1">
      <c r="B20" s="22"/>
      <c r="D20" s="22"/>
      <c r="E20" s="162"/>
    </row>
    <row r="21" spans="2:7" ht="25.35" customHeight="1">
      <c r="B21" s="11" t="s">
        <v>176</v>
      </c>
      <c r="C21" s="22"/>
      <c r="D21" s="22"/>
      <c r="E21" s="557" t="e" vm="1">
        <f>+E19+E18</f>
        <v>#VALUE!</v>
      </c>
    </row>
    <row r="22" spans="2:7" ht="25.35" customHeight="1">
      <c r="B22" s="22"/>
      <c r="C22" s="22"/>
      <c r="D22" s="22"/>
      <c r="E22" s="162"/>
    </row>
    <row r="23" spans="2:7" ht="25.35" customHeight="1">
      <c r="B23" s="22" t="s">
        <v>177</v>
      </c>
      <c r="C23" s="22"/>
      <c r="D23" s="22"/>
      <c r="E23" s="557" t="e" vm="1">
        <f>+E21+E16</f>
        <v>#VALUE!</v>
      </c>
    </row>
    <row r="24" spans="2:7" ht="25.35" customHeight="1">
      <c r="B24" s="22"/>
      <c r="C24" s="22"/>
      <c r="D24" s="22"/>
      <c r="E24" s="162"/>
    </row>
    <row r="25" spans="2:7" ht="25.35" customHeight="1">
      <c r="B25" s="11" t="s">
        <v>178</v>
      </c>
      <c r="C25" s="22"/>
      <c r="D25" s="22"/>
      <c r="E25" s="168">
        <f>'EXHIBIT D'!G248-SUM(+'EXHIBIT D'!G222+'EXHIBIT D'!G223)</f>
        <v>0</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0</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t="e" vm="1">
        <f>+E23-E28</f>
        <v>#VALUE!</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753</v>
      </c>
      <c r="C35" s="22"/>
      <c r="D35" s="22"/>
      <c r="E35" s="161" t="e" vm="1">
        <f>+D32+D33</f>
        <v>#VALUE!</v>
      </c>
    </row>
    <row r="36" spans="2:10" ht="25.35" customHeight="1">
      <c r="B36" s="11" t="s">
        <v>754</v>
      </c>
      <c r="C36" s="22"/>
      <c r="D36" s="22"/>
      <c r="E36" s="557">
        <f>-'EXHIBIT D'!G264</f>
        <v>0</v>
      </c>
      <c r="J36" s="42"/>
    </row>
    <row r="37" spans="2:10" ht="25.35" customHeight="1">
      <c r="D37" s="22"/>
      <c r="E37" s="161"/>
    </row>
    <row r="38" spans="2:10" ht="25.35" customHeight="1">
      <c r="B38" s="22" t="s">
        <v>755</v>
      </c>
      <c r="D38" s="22"/>
      <c r="E38" s="556" t="e" vm="1">
        <f>+E35-E36</f>
        <v>#VALUE!</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0</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t="e" vm="1">
        <f>+E40/E23</f>
        <v>#VALUE!</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COLLEGE NAME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0</v>
      </c>
      <c r="C14" s="930">
        <v>0</v>
      </c>
      <c r="D14" s="930">
        <v>0</v>
      </c>
      <c r="E14" s="930">
        <v>0</v>
      </c>
      <c r="F14" s="930">
        <v>0</v>
      </c>
      <c r="G14" s="650">
        <f>SUM(B14:F14)</f>
        <v>0</v>
      </c>
      <c r="H14" s="355">
        <f>G14*30</f>
        <v>0</v>
      </c>
    </row>
    <row r="15" spans="1:18" s="11" customFormat="1" ht="20.100000000000001" customHeight="1">
      <c r="A15" s="22" t="s">
        <v>200</v>
      </c>
      <c r="B15" s="931">
        <v>0</v>
      </c>
      <c r="C15" s="931">
        <v>0</v>
      </c>
      <c r="D15" s="931">
        <v>0</v>
      </c>
      <c r="E15" s="931">
        <v>0</v>
      </c>
      <c r="F15" s="931">
        <v>0</v>
      </c>
      <c r="G15" s="650">
        <f>SUM(B15:F15)</f>
        <v>0</v>
      </c>
      <c r="H15" s="328">
        <f>G15*30</f>
        <v>0</v>
      </c>
    </row>
    <row r="16" spans="1:18" s="11" customFormat="1" ht="20.100000000000001" customHeight="1" thickBot="1">
      <c r="A16" s="22" t="s">
        <v>75</v>
      </c>
      <c r="B16" s="932">
        <v>0</v>
      </c>
      <c r="C16" s="932">
        <v>0</v>
      </c>
      <c r="D16" s="933"/>
      <c r="E16" s="932">
        <v>0</v>
      </c>
      <c r="F16" s="932">
        <v>0</v>
      </c>
      <c r="G16" s="329">
        <f>SUM(B16:F16)</f>
        <v>0</v>
      </c>
      <c r="H16" s="651">
        <f>G16*30</f>
        <v>0</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0</v>
      </c>
      <c r="C29" s="930">
        <v>0</v>
      </c>
      <c r="D29" s="930">
        <v>0</v>
      </c>
      <c r="E29" s="516">
        <f>D14</f>
        <v>0</v>
      </c>
      <c r="F29" s="930">
        <v>0</v>
      </c>
      <c r="G29" s="930">
        <v>0</v>
      </c>
      <c r="H29" s="336">
        <f>SUM(B29:G29)</f>
        <v>0</v>
      </c>
      <c r="I29" s="349">
        <f>H29*30</f>
        <v>0</v>
      </c>
    </row>
    <row r="30" spans="1:11" s="11" customFormat="1" ht="20.100000000000001" customHeight="1">
      <c r="A30" s="22" t="str">
        <f t="shared" si="0"/>
        <v>LOWER LEVEL - CREDIT (A &amp; P, PSV, DEVELOPMENTAL EDUCATION AND EPI)</v>
      </c>
      <c r="B30" s="654">
        <f t="shared" si="0"/>
        <v>0</v>
      </c>
      <c r="C30" s="934">
        <v>0</v>
      </c>
      <c r="D30" s="934">
        <v>0</v>
      </c>
      <c r="E30" s="655">
        <f>D15</f>
        <v>0</v>
      </c>
      <c r="F30" s="934">
        <v>0</v>
      </c>
      <c r="G30" s="934">
        <v>0</v>
      </c>
      <c r="H30" s="650">
        <f>SUM(B30:G30)</f>
        <v>0</v>
      </c>
      <c r="I30" s="328">
        <f>H30*30</f>
        <v>0</v>
      </c>
    </row>
    <row r="31" spans="1:11" s="11" customFormat="1" ht="20.100000000000001" customHeight="1">
      <c r="A31" s="22" t="str">
        <f t="shared" si="0"/>
        <v>CAREER CERTIFICATE AND APPLIED TECHNOLOGY DIPLOMA</v>
      </c>
      <c r="B31" s="1109">
        <f t="shared" si="0"/>
        <v>0</v>
      </c>
      <c r="C31" s="931">
        <v>0</v>
      </c>
      <c r="D31" s="931">
        <v>0</v>
      </c>
      <c r="E31" s="1110"/>
      <c r="F31" s="931">
        <v>0</v>
      </c>
      <c r="G31" s="931">
        <v>0</v>
      </c>
      <c r="H31" s="1111">
        <f>SUM(B31:G31)</f>
        <v>0</v>
      </c>
      <c r="I31" s="1111">
        <f>H31*30</f>
        <v>0</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COLLEGE NAME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0</v>
      </c>
      <c r="E10" s="519">
        <v>0</v>
      </c>
      <c r="F10" s="520">
        <f t="shared" ref="F10:F15" si="0">+D10-E10</f>
        <v>0</v>
      </c>
      <c r="G10" s="520">
        <f>'EXHIBIT B'!B14</f>
        <v>0</v>
      </c>
      <c r="H10" s="1160">
        <f>ROUND(+F10*G10,0)</f>
        <v>0</v>
      </c>
    </row>
    <row r="11" spans="1:9" ht="20.100000000000001" customHeight="1">
      <c r="A11" s="661" t="s">
        <v>193</v>
      </c>
      <c r="B11" s="661" t="s">
        <v>125</v>
      </c>
      <c r="C11" s="662" t="s">
        <v>220</v>
      </c>
      <c r="D11" s="660">
        <v>0</v>
      </c>
      <c r="E11" s="660">
        <v>0</v>
      </c>
      <c r="F11" s="663">
        <f t="shared" si="0"/>
        <v>0</v>
      </c>
      <c r="G11" s="663">
        <f>+'EXHIBIT B'!B15</f>
        <v>0</v>
      </c>
      <c r="H11" s="664">
        <f t="shared" ref="H11:H15" si="1">ROUND(+F11*G11,0)</f>
        <v>0</v>
      </c>
    </row>
    <row r="12" spans="1:9" ht="20.100000000000001" customHeight="1">
      <c r="A12" s="661" t="s">
        <v>193</v>
      </c>
      <c r="B12" s="661" t="s">
        <v>126</v>
      </c>
      <c r="C12" s="662" t="s">
        <v>221</v>
      </c>
      <c r="D12" s="660">
        <v>0</v>
      </c>
      <c r="E12" s="660">
        <v>0</v>
      </c>
      <c r="F12" s="663">
        <f t="shared" si="0"/>
        <v>0</v>
      </c>
      <c r="G12" s="663">
        <f>+'EXHIBIT B'!B15</f>
        <v>0</v>
      </c>
      <c r="H12" s="664">
        <f t="shared" si="1"/>
        <v>0</v>
      </c>
    </row>
    <row r="13" spans="1:9" ht="20.100000000000001" customHeight="1">
      <c r="A13" s="661" t="s">
        <v>193</v>
      </c>
      <c r="B13" s="661" t="s">
        <v>75</v>
      </c>
      <c r="C13" s="662" t="s">
        <v>222</v>
      </c>
      <c r="D13" s="665">
        <v>0</v>
      </c>
      <c r="E13" s="665">
        <v>0</v>
      </c>
      <c r="F13" s="663">
        <f t="shared" si="0"/>
        <v>0</v>
      </c>
      <c r="G13" s="663">
        <f>+'EXHIBIT B'!B16</f>
        <v>0</v>
      </c>
      <c r="H13" s="664">
        <f t="shared" si="1"/>
        <v>0</v>
      </c>
    </row>
    <row r="14" spans="1:9" ht="20.100000000000001" customHeight="1">
      <c r="A14" s="661" t="s">
        <v>193</v>
      </c>
      <c r="B14" s="661" t="s">
        <v>127</v>
      </c>
      <c r="C14" s="662" t="s">
        <v>223</v>
      </c>
      <c r="D14" s="660">
        <v>0</v>
      </c>
      <c r="E14" s="660">
        <v>0</v>
      </c>
      <c r="F14" s="663">
        <f t="shared" si="0"/>
        <v>0</v>
      </c>
      <c r="G14" s="663">
        <f>+'EXHIBIT B'!B15</f>
        <v>0</v>
      </c>
      <c r="H14" s="664">
        <f t="shared" si="1"/>
        <v>0</v>
      </c>
    </row>
    <row r="15" spans="1:9" ht="20.100000000000001" customHeight="1" thickBot="1">
      <c r="A15" s="666" t="s">
        <v>193</v>
      </c>
      <c r="B15" s="666" t="s">
        <v>128</v>
      </c>
      <c r="C15" s="667">
        <v>40160</v>
      </c>
      <c r="D15" s="668">
        <v>0</v>
      </c>
      <c r="E15" s="668">
        <v>0</v>
      </c>
      <c r="F15" s="669">
        <f t="shared" si="0"/>
        <v>0</v>
      </c>
      <c r="G15" s="669">
        <f>+'EXHIBIT B'!B15</f>
        <v>0</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0</v>
      </c>
      <c r="E17" s="292">
        <f>SUM(E10:E15)</f>
        <v>0</v>
      </c>
      <c r="F17" s="293">
        <f>SUM(F10:F15)</f>
        <v>0</v>
      </c>
      <c r="G17" s="293"/>
      <c r="H17" s="294">
        <f>SUM(H10:H15)</f>
        <v>0</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0</v>
      </c>
      <c r="E19" s="672">
        <f>'EXHIBIT B'!C29</f>
        <v>0</v>
      </c>
      <c r="F19" s="1159">
        <f t="shared" ref="F19:F25" si="2">ROUND(+D19*E19,0)</f>
        <v>0</v>
      </c>
      <c r="G19" s="296"/>
      <c r="H19" s="296"/>
    </row>
    <row r="20" spans="1:9" ht="20.100000000000001" customHeight="1">
      <c r="A20" s="612" t="s">
        <v>208</v>
      </c>
      <c r="B20" s="612" t="s">
        <v>125</v>
      </c>
      <c r="C20" s="673" t="s">
        <v>227</v>
      </c>
      <c r="D20" s="680">
        <v>0</v>
      </c>
      <c r="E20" s="674">
        <f>+'EXHIBIT B'!C30</f>
        <v>0</v>
      </c>
      <c r="F20" s="675">
        <f t="shared" si="2"/>
        <v>0</v>
      </c>
      <c r="G20" s="42"/>
      <c r="H20" s="42"/>
    </row>
    <row r="21" spans="1:9" ht="20.100000000000001" customHeight="1">
      <c r="A21" s="612" t="s">
        <v>208</v>
      </c>
      <c r="B21" s="612" t="s">
        <v>126</v>
      </c>
      <c r="C21" s="673" t="s">
        <v>228</v>
      </c>
      <c r="D21" s="680">
        <v>0</v>
      </c>
      <c r="E21" s="674">
        <f>+'EXHIBIT B'!C30</f>
        <v>0</v>
      </c>
      <c r="F21" s="675">
        <f t="shared" si="2"/>
        <v>0</v>
      </c>
      <c r="G21" s="42"/>
      <c r="H21" s="42"/>
    </row>
    <row r="22" spans="1:9" ht="20.100000000000001" customHeight="1">
      <c r="A22" s="612" t="s">
        <v>208</v>
      </c>
      <c r="B22" s="612" t="s">
        <v>75</v>
      </c>
      <c r="C22" s="673" t="s">
        <v>229</v>
      </c>
      <c r="D22" s="680">
        <v>0</v>
      </c>
      <c r="E22" s="674">
        <f>+'EXHIBIT B'!C31</f>
        <v>0</v>
      </c>
      <c r="F22" s="675">
        <f t="shared" si="2"/>
        <v>0</v>
      </c>
      <c r="G22" s="42"/>
      <c r="H22" s="42"/>
    </row>
    <row r="23" spans="1:9" ht="20.100000000000001" customHeight="1">
      <c r="A23" s="612" t="s">
        <v>208</v>
      </c>
      <c r="B23" s="612" t="s">
        <v>127</v>
      </c>
      <c r="C23" s="673" t="s">
        <v>230</v>
      </c>
      <c r="D23" s="680">
        <v>0</v>
      </c>
      <c r="E23" s="674">
        <f>+'EXHIBIT B'!C30</f>
        <v>0</v>
      </c>
      <c r="F23" s="675">
        <f t="shared" si="2"/>
        <v>0</v>
      </c>
      <c r="G23" s="42"/>
      <c r="H23" s="42"/>
    </row>
    <row r="24" spans="1:9" ht="20.100000000000001" customHeight="1">
      <c r="A24" s="1020" t="s">
        <v>208</v>
      </c>
      <c r="B24" s="1020" t="s">
        <v>128</v>
      </c>
      <c r="C24" s="1114">
        <v>40360</v>
      </c>
      <c r="D24" s="1115">
        <v>0</v>
      </c>
      <c r="E24" s="1116">
        <f>+'EXHIBIT B'!C30</f>
        <v>0</v>
      </c>
      <c r="F24" s="1117">
        <f t="shared" si="2"/>
        <v>0</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0</v>
      </c>
      <c r="E27" s="678"/>
      <c r="F27" s="679">
        <f>SUM(F19:F25)</f>
        <v>0</v>
      </c>
      <c r="G27" s="300"/>
      <c r="H27" s="300"/>
    </row>
    <row r="28" spans="1:9" ht="20.100000000000001" customHeight="1" thickBot="1">
      <c r="A28" s="301" t="s">
        <v>231</v>
      </c>
      <c r="B28" s="301"/>
      <c r="C28" s="301"/>
      <c r="D28" s="301"/>
      <c r="E28" s="301"/>
      <c r="F28" s="302"/>
      <c r="G28" s="521"/>
      <c r="H28" s="303">
        <f>H17+F27</f>
        <v>0</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7">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0</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0</v>
      </c>
      <c r="C64" s="936"/>
      <c r="D64" s="937"/>
      <c r="E64" s="936"/>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0</v>
      </c>
      <c r="C70" s="946"/>
      <c r="D70" s="947"/>
      <c r="E70" s="946"/>
      <c r="F70" s="947"/>
    </row>
    <row r="71" spans="1:6" ht="24.95" customHeight="1" thickBot="1">
      <c r="A71" s="280" t="s">
        <v>256</v>
      </c>
      <c r="B71" s="281">
        <f>+B70+B61</f>
        <v>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COLLEGE NAME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COLLEGE NAME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0</v>
      </c>
    </row>
    <row r="13" spans="1:8" ht="20.100000000000001" customHeight="1">
      <c r="A13" s="478" t="s">
        <v>193</v>
      </c>
      <c r="B13" s="176"/>
      <c r="C13" s="169" t="s">
        <v>125</v>
      </c>
      <c r="D13" s="176"/>
      <c r="E13" s="176"/>
      <c r="F13" s="180" t="s">
        <v>220</v>
      </c>
      <c r="G13" s="1149">
        <f>+'EXHIBIT C'!H11+'EXHIBIT C(2)'!E14</f>
        <v>0</v>
      </c>
    </row>
    <row r="14" spans="1:8" ht="20.100000000000001" customHeight="1">
      <c r="A14" s="478" t="s">
        <v>193</v>
      </c>
      <c r="B14" s="176"/>
      <c r="C14" s="176" t="s">
        <v>126</v>
      </c>
      <c r="D14" s="176"/>
      <c r="E14" s="176"/>
      <c r="F14" s="180" t="s">
        <v>221</v>
      </c>
      <c r="G14" s="1150">
        <f>+'EXHIBIT C'!H12+'EXHIBIT C(2)'!E15</f>
        <v>0</v>
      </c>
    </row>
    <row r="15" spans="1:8" ht="20.100000000000001" customHeight="1">
      <c r="A15" s="478" t="s">
        <v>193</v>
      </c>
      <c r="B15" s="176"/>
      <c r="C15" s="181" t="s">
        <v>273</v>
      </c>
      <c r="D15" s="176"/>
      <c r="E15" s="176"/>
      <c r="F15" s="180" t="s">
        <v>222</v>
      </c>
      <c r="G15" s="1150">
        <f>+'EXHIBIT C'!H13+'EXHIBIT C(2)'!E16</f>
        <v>0</v>
      </c>
    </row>
    <row r="16" spans="1:8" ht="20.100000000000001" customHeight="1">
      <c r="A16" s="478" t="s">
        <v>193</v>
      </c>
      <c r="B16" s="176"/>
      <c r="C16" s="181" t="s">
        <v>274</v>
      </c>
      <c r="D16" s="176"/>
      <c r="E16" s="176"/>
      <c r="F16" s="180" t="s">
        <v>223</v>
      </c>
      <c r="G16" s="182">
        <f>+'EXHIBIT C'!H14+'EXHIBIT C(2)'!E17</f>
        <v>0</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0</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0</v>
      </c>
    </row>
    <row r="22" spans="1:7" ht="20.100000000000001" customHeight="1">
      <c r="A22" s="478" t="s">
        <v>208</v>
      </c>
      <c r="B22" s="176"/>
      <c r="C22" s="169" t="s">
        <v>125</v>
      </c>
      <c r="D22" s="176"/>
      <c r="E22" s="176"/>
      <c r="F22" s="180" t="s">
        <v>227</v>
      </c>
      <c r="G22" s="1151">
        <f>+'EXHIBIT C'!F20+'EXHIBIT C(2)'!E23</f>
        <v>0</v>
      </c>
    </row>
    <row r="23" spans="1:7" ht="20.100000000000001" customHeight="1">
      <c r="A23" s="478" t="s">
        <v>208</v>
      </c>
      <c r="B23" s="176"/>
      <c r="C23" s="176" t="s">
        <v>126</v>
      </c>
      <c r="D23" s="176"/>
      <c r="E23" s="176"/>
      <c r="F23" s="180" t="s">
        <v>228</v>
      </c>
      <c r="G23" s="1152">
        <f>+'EXHIBIT C'!F21+'EXHIBIT C(2)'!E24</f>
        <v>0</v>
      </c>
    </row>
    <row r="24" spans="1:7" ht="20.100000000000001" customHeight="1">
      <c r="A24" s="478" t="s">
        <v>208</v>
      </c>
      <c r="B24" s="176"/>
      <c r="C24" s="181" t="s">
        <v>273</v>
      </c>
      <c r="D24" s="176"/>
      <c r="E24" s="176"/>
      <c r="F24" s="180" t="s">
        <v>229</v>
      </c>
      <c r="G24" s="1152">
        <f>+'EXHIBIT C'!F22+'EXHIBIT C(2)'!E25</f>
        <v>0</v>
      </c>
    </row>
    <row r="25" spans="1:7" ht="20.100000000000001" customHeight="1">
      <c r="A25" s="478" t="s">
        <v>208</v>
      </c>
      <c r="B25" s="176"/>
      <c r="C25" s="181" t="s">
        <v>274</v>
      </c>
      <c r="D25" s="176"/>
      <c r="E25" s="176"/>
      <c r="F25" s="180" t="s">
        <v>230</v>
      </c>
      <c r="G25" s="1152">
        <f>+'EXHIBIT C'!F23+'EXHIBIT C(2)'!E26</f>
        <v>0</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0</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0</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0</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0</v>
      </c>
    </row>
    <row r="51" spans="1:7" ht="20.100000000000001" customHeight="1">
      <c r="A51" s="478" t="s">
        <v>774</v>
      </c>
      <c r="B51" s="176"/>
      <c r="C51" s="176"/>
      <c r="D51" s="176"/>
      <c r="E51" s="176"/>
      <c r="F51" s="195">
        <v>40280</v>
      </c>
      <c r="G51" s="1153">
        <v>0</v>
      </c>
    </row>
    <row r="52" spans="1:7" ht="20.100000000000001" customHeight="1">
      <c r="A52" s="478" t="s">
        <v>292</v>
      </c>
      <c r="B52" s="176"/>
      <c r="C52" s="176"/>
      <c r="D52" s="176"/>
      <c r="E52" s="176"/>
      <c r="F52" s="180" t="s">
        <v>293</v>
      </c>
      <c r="G52" s="1153">
        <v>0</v>
      </c>
    </row>
    <row r="53" spans="1:7" ht="20.100000000000001" customHeight="1">
      <c r="A53" s="478" t="s">
        <v>294</v>
      </c>
      <c r="B53" s="176"/>
      <c r="C53" s="176"/>
      <c r="D53" s="176"/>
      <c r="E53" s="176"/>
      <c r="F53" s="179">
        <v>40450</v>
      </c>
      <c r="G53" s="1153">
        <v>0</v>
      </c>
    </row>
    <row r="54" spans="1:7" ht="20.100000000000001" customHeight="1">
      <c r="A54" s="478" t="s">
        <v>295</v>
      </c>
      <c r="B54" s="176"/>
      <c r="C54" s="176"/>
      <c r="D54" s="176"/>
      <c r="E54" s="176"/>
      <c r="F54" s="180" t="s">
        <v>296</v>
      </c>
      <c r="G54" s="1153">
        <v>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0</v>
      </c>
    </row>
    <row r="61" spans="1:7" ht="20.100000000000001" customHeight="1">
      <c r="A61" s="478" t="s">
        <v>309</v>
      </c>
      <c r="B61" s="176"/>
      <c r="C61" s="176"/>
      <c r="D61" s="176"/>
      <c r="E61" s="176"/>
      <c r="F61" s="180" t="s">
        <v>310</v>
      </c>
      <c r="G61" s="1153">
        <v>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0</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0</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t="e" vm="1">
        <f>'CHECK SHEET'!D84</f>
        <v>#VALUE!</v>
      </c>
    </row>
    <row r="78" spans="1:7" ht="20.100000000000001" customHeight="1">
      <c r="A78" s="478" t="s">
        <v>689</v>
      </c>
      <c r="B78" s="176"/>
      <c r="C78" s="176"/>
      <c r="D78" s="176"/>
      <c r="E78" s="176"/>
      <c r="F78" s="179">
        <v>42130</v>
      </c>
      <c r="G78" s="1155">
        <v>0</v>
      </c>
    </row>
    <row r="79" spans="1:7" ht="20.100000000000001" customHeight="1">
      <c r="A79" s="480" t="s">
        <v>327</v>
      </c>
      <c r="B79" s="481"/>
      <c r="C79" s="481"/>
      <c r="D79" s="481"/>
      <c r="E79" s="481"/>
      <c r="F79" s="191" t="s">
        <v>328</v>
      </c>
      <c r="G79" s="1153">
        <v>0</v>
      </c>
    </row>
    <row r="80" spans="1:7" ht="20.100000000000001" customHeight="1">
      <c r="A80" s="478" t="s">
        <v>329</v>
      </c>
      <c r="B80" s="176"/>
      <c r="C80" s="176"/>
      <c r="D80" s="176"/>
      <c r="E80" s="176"/>
      <c r="F80" s="180" t="s">
        <v>330</v>
      </c>
      <c r="G80" s="1155">
        <v>0</v>
      </c>
    </row>
    <row r="81" spans="1:10" ht="20.100000000000001" customHeight="1">
      <c r="A81" s="478" t="s">
        <v>707</v>
      </c>
      <c r="B81" s="176"/>
      <c r="C81" s="176"/>
      <c r="D81" s="176"/>
      <c r="E81" s="176"/>
      <c r="F81" s="180" t="s">
        <v>331</v>
      </c>
      <c r="G81" s="1155">
        <v>0</v>
      </c>
    </row>
    <row r="82" spans="1:10" ht="20.100000000000001" customHeight="1">
      <c r="A82" s="478" t="s">
        <v>332</v>
      </c>
      <c r="B82" s="176"/>
      <c r="C82" s="176"/>
      <c r="D82" s="176"/>
      <c r="E82" s="176"/>
      <c r="F82" s="180" t="s">
        <v>333</v>
      </c>
      <c r="G82" s="1154" t="e" vm="1">
        <f>'CHECK SHEET'!D86</f>
        <v>#VALUE!</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t="e" vm="1">
        <f>SUM(G77:G84)</f>
        <v>#VALUE!</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0</v>
      </c>
    </row>
    <row r="112" spans="1:7" ht="20.100000000000001" customHeight="1">
      <c r="A112" s="478" t="s">
        <v>361</v>
      </c>
      <c r="B112" s="176"/>
      <c r="C112" s="176"/>
      <c r="D112" s="176"/>
      <c r="E112" s="176"/>
      <c r="F112" s="180" t="s">
        <v>362</v>
      </c>
      <c r="G112" s="432">
        <v>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0</v>
      </c>
    </row>
    <row r="127" spans="1:7" ht="20.100000000000001" customHeight="1">
      <c r="A127" s="478" t="s">
        <v>378</v>
      </c>
      <c r="B127" s="176"/>
      <c r="C127" s="176"/>
      <c r="D127" s="176"/>
      <c r="E127" s="176"/>
      <c r="F127" s="180" t="s">
        <v>379</v>
      </c>
      <c r="G127" s="432">
        <v>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t="e" vm="1">
        <f>G65+G73+G86+G97+G106+G116+G120+G129+G141</f>
        <v>#VALUE!</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0</v>
      </c>
    </row>
    <row r="148" spans="1:7" ht="20.100000000000001" customHeight="1">
      <c r="A148" s="478" t="s">
        <v>396</v>
      </c>
      <c r="F148" s="180" t="s">
        <v>397</v>
      </c>
      <c r="G148" s="434">
        <v>0</v>
      </c>
    </row>
    <row r="149" spans="1:7" ht="20.100000000000001" customHeight="1">
      <c r="A149" s="478" t="s">
        <v>398</v>
      </c>
      <c r="F149" s="180" t="s">
        <v>399</v>
      </c>
      <c r="G149" s="434">
        <v>0</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0</v>
      </c>
    </row>
    <row r="153" spans="1:7" ht="20.100000000000001" customHeight="1">
      <c r="A153" s="478" t="s">
        <v>406</v>
      </c>
      <c r="B153" s="176"/>
      <c r="C153" s="176"/>
      <c r="D153" s="176"/>
      <c r="E153" s="176"/>
      <c r="F153" s="180" t="s">
        <v>407</v>
      </c>
      <c r="G153" s="434">
        <v>0</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0</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0</v>
      </c>
    </row>
    <row r="168" spans="1:7" ht="20.100000000000001" customHeight="1">
      <c r="A168" s="478" t="s">
        <v>435</v>
      </c>
      <c r="B168" s="176"/>
      <c r="C168" s="176"/>
      <c r="D168" s="176"/>
      <c r="E168" s="176"/>
      <c r="F168" s="180" t="s">
        <v>436</v>
      </c>
      <c r="G168" s="434">
        <v>0</v>
      </c>
    </row>
    <row r="169" spans="1:7" ht="20.100000000000001" customHeight="1">
      <c r="A169" s="478" t="s">
        <v>437</v>
      </c>
      <c r="B169" s="176"/>
      <c r="C169" s="176"/>
      <c r="D169" s="176"/>
      <c r="E169" s="176"/>
      <c r="F169" s="180" t="s">
        <v>438</v>
      </c>
      <c r="G169" s="434">
        <v>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0</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0</v>
      </c>
    </row>
    <row r="178" spans="1:7" ht="20.100000000000001" customHeight="1">
      <c r="A178" s="478" t="s">
        <v>452</v>
      </c>
      <c r="B178" s="176"/>
      <c r="C178" s="176"/>
      <c r="D178" s="176"/>
      <c r="E178" s="176"/>
      <c r="F178" s="180" t="s">
        <v>453</v>
      </c>
      <c r="G178" s="434">
        <v>0</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0</v>
      </c>
    </row>
    <row r="185" spans="1:7" ht="20.100000000000001" customHeight="1">
      <c r="A185" s="478" t="s">
        <v>466</v>
      </c>
      <c r="B185" s="176"/>
      <c r="C185" s="176"/>
      <c r="D185" s="176"/>
      <c r="E185" s="176"/>
      <c r="F185" s="180" t="s">
        <v>467</v>
      </c>
      <c r="G185" s="434">
        <v>0</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0</v>
      </c>
    </row>
    <row r="191" spans="1:7" ht="20.100000000000001" customHeight="1">
      <c r="A191" s="478" t="s">
        <v>477</v>
      </c>
      <c r="B191" s="176"/>
      <c r="C191" s="176"/>
      <c r="D191" s="176"/>
      <c r="E191" s="176"/>
      <c r="F191" s="180" t="s">
        <v>478</v>
      </c>
      <c r="G191" s="434">
        <v>0</v>
      </c>
    </row>
    <row r="192" spans="1:7" ht="20.100000000000001" customHeight="1">
      <c r="A192" s="478" t="s">
        <v>479</v>
      </c>
      <c r="B192" s="176"/>
      <c r="C192" s="176"/>
      <c r="D192" s="176"/>
      <c r="E192" s="176"/>
      <c r="F192" s="180" t="s">
        <v>480</v>
      </c>
      <c r="G192" s="434">
        <v>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0</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0</v>
      </c>
    </row>
    <row r="199" spans="1:7" ht="20.100000000000001" customHeight="1">
      <c r="A199" s="478" t="s">
        <v>485</v>
      </c>
      <c r="B199" s="176"/>
      <c r="C199" s="176"/>
      <c r="D199" s="176"/>
      <c r="E199" s="176"/>
      <c r="F199" s="180" t="s">
        <v>486</v>
      </c>
      <c r="G199" s="434">
        <v>0</v>
      </c>
    </row>
    <row r="200" spans="1:7" ht="20.100000000000001" customHeight="1">
      <c r="A200" s="478" t="s">
        <v>487</v>
      </c>
      <c r="B200" s="176"/>
      <c r="C200" s="176"/>
      <c r="D200" s="176"/>
      <c r="E200" s="176"/>
      <c r="F200" s="180" t="s">
        <v>488</v>
      </c>
      <c r="G200" s="434">
        <v>0</v>
      </c>
    </row>
    <row r="201" spans="1:7" ht="20.100000000000001" customHeight="1">
      <c r="A201" s="478" t="s">
        <v>489</v>
      </c>
      <c r="B201" s="176"/>
      <c r="C201" s="176"/>
      <c r="D201" s="176"/>
      <c r="E201" s="176"/>
      <c r="F201" s="180" t="s">
        <v>490</v>
      </c>
      <c r="G201" s="434">
        <v>0</v>
      </c>
    </row>
    <row r="202" spans="1:7" ht="20.100000000000001" customHeight="1">
      <c r="A202" s="478" t="s">
        <v>491</v>
      </c>
      <c r="B202" s="176"/>
      <c r="C202" s="176"/>
      <c r="D202" s="176"/>
      <c r="E202" s="176"/>
      <c r="F202" s="180" t="s">
        <v>492</v>
      </c>
      <c r="G202" s="434">
        <v>0</v>
      </c>
    </row>
    <row r="203" spans="1:7" ht="20.100000000000001" customHeight="1">
      <c r="A203" s="478" t="s">
        <v>493</v>
      </c>
      <c r="B203" s="176"/>
      <c r="C203" s="176"/>
      <c r="D203" s="176"/>
      <c r="E203" s="176"/>
      <c r="F203" s="180" t="s">
        <v>494</v>
      </c>
      <c r="G203" s="434">
        <v>0</v>
      </c>
    </row>
    <row r="204" spans="1:7" ht="20.100000000000001" customHeight="1">
      <c r="A204" s="478" t="s">
        <v>683</v>
      </c>
      <c r="B204" s="176"/>
      <c r="C204" s="176"/>
      <c r="D204" s="176"/>
      <c r="E204" s="176"/>
      <c r="F204" s="972">
        <v>63100</v>
      </c>
      <c r="G204" s="434">
        <v>0</v>
      </c>
    </row>
    <row r="205" spans="1:7" ht="20.100000000000001" customHeight="1">
      <c r="A205" s="478" t="s">
        <v>495</v>
      </c>
      <c r="B205" s="176"/>
      <c r="C205" s="176"/>
      <c r="D205" s="176"/>
      <c r="E205" s="176"/>
      <c r="F205" s="180" t="s">
        <v>496</v>
      </c>
      <c r="G205" s="434">
        <v>0</v>
      </c>
    </row>
    <row r="206" spans="1:7" ht="20.100000000000001" customHeight="1">
      <c r="A206" s="478" t="s">
        <v>497</v>
      </c>
      <c r="B206" s="176"/>
      <c r="C206" s="176"/>
      <c r="D206" s="176"/>
      <c r="E206" s="176"/>
      <c r="F206" s="180" t="s">
        <v>498</v>
      </c>
      <c r="G206" s="434">
        <v>0</v>
      </c>
    </row>
    <row r="207" spans="1:7" ht="20.100000000000001" customHeight="1">
      <c r="A207" s="478" t="s">
        <v>499</v>
      </c>
      <c r="B207" s="176"/>
      <c r="C207" s="176"/>
      <c r="D207" s="176"/>
      <c r="E207" s="176"/>
      <c r="F207" s="180" t="s">
        <v>500</v>
      </c>
      <c r="G207" s="434">
        <v>0</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0</v>
      </c>
    </row>
    <row r="211" spans="1:9" ht="20.100000000000001" customHeight="1">
      <c r="A211" s="478" t="s">
        <v>506</v>
      </c>
      <c r="B211" s="176"/>
      <c r="C211" s="176"/>
      <c r="D211" s="176"/>
      <c r="E211" s="176"/>
      <c r="F211" s="180" t="s">
        <v>507</v>
      </c>
      <c r="G211" s="434">
        <v>0</v>
      </c>
    </row>
    <row r="212" spans="1:9" ht="20.100000000000001" customHeight="1">
      <c r="A212" s="478" t="s">
        <v>508</v>
      </c>
      <c r="F212" s="195" t="s">
        <v>509</v>
      </c>
      <c r="G212" s="434">
        <v>0</v>
      </c>
    </row>
    <row r="213" spans="1:9" ht="20.100000000000001" customHeight="1">
      <c r="A213" s="478" t="s">
        <v>510</v>
      </c>
      <c r="B213" s="176"/>
      <c r="C213" s="176"/>
      <c r="D213" s="176"/>
      <c r="E213" s="176"/>
      <c r="F213" s="180" t="s">
        <v>511</v>
      </c>
      <c r="G213" s="434">
        <v>0</v>
      </c>
    </row>
    <row r="214" spans="1:9" ht="20.100000000000001" customHeight="1">
      <c r="A214" s="478" t="s">
        <v>512</v>
      </c>
      <c r="B214" s="176"/>
      <c r="C214" s="176"/>
      <c r="D214" s="176"/>
      <c r="E214" s="176"/>
      <c r="F214" s="180" t="s">
        <v>513</v>
      </c>
      <c r="G214" s="434">
        <v>0</v>
      </c>
    </row>
    <row r="215" spans="1:9" ht="20.100000000000001" customHeight="1">
      <c r="A215" s="478" t="s">
        <v>514</v>
      </c>
      <c r="B215" s="176"/>
      <c r="C215" s="176"/>
      <c r="D215" s="176"/>
      <c r="E215" s="176"/>
      <c r="F215" s="180" t="s">
        <v>515</v>
      </c>
      <c r="G215" s="434">
        <v>0</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0</v>
      </c>
    </row>
    <row r="224" spans="1:9" ht="20.100000000000001" customHeight="1">
      <c r="A224" s="478" t="s">
        <v>528</v>
      </c>
      <c r="B224" s="176"/>
      <c r="C224" s="176"/>
      <c r="D224" s="176"/>
      <c r="E224" s="176"/>
      <c r="F224" s="180" t="s">
        <v>529</v>
      </c>
      <c r="G224" s="434">
        <v>0</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0</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0</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0</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0</v>
      </c>
    </row>
    <row r="263" spans="1:12" ht="20.100000000000001" customHeight="1">
      <c r="A263" s="479"/>
      <c r="B263" s="176"/>
      <c r="C263" s="176"/>
      <c r="D263" s="176"/>
      <c r="E263" s="176"/>
      <c r="F263" s="189"/>
      <c r="G263" s="205"/>
    </row>
    <row r="264" spans="1:12" ht="20.100000000000001" customHeight="1" thickBot="1">
      <c r="A264" s="490" t="s">
        <v>762</v>
      </c>
      <c r="F264" s="195">
        <v>30800</v>
      </c>
      <c r="G264" s="1156">
        <v>0</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0</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ee822479-6e51-4d14-b6b0-2c589e913e6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2024-04-11T18:49:56Z</cp:lastPrinted>
  <dcterms:created xsi:type="dcterms:W3CDTF">2005-03-22T15:46:43Z</dcterms:created>
  <dcterms:modified xsi:type="dcterms:W3CDTF">2025-05-05T13:47:53Z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