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19440" windowHeight="702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  <externalReference r:id="rId33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SNP'!$A$1:$P$134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PENSACOLA!$C$1:$P$141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L129" i="6" l="1"/>
  <c r="M126" i="6"/>
  <c r="P126" i="6" s="1"/>
  <c r="K125" i="6"/>
  <c r="M125" i="6" s="1"/>
  <c r="K124" i="6"/>
  <c r="M124" i="6" s="1"/>
  <c r="P124" i="6" s="1"/>
  <c r="K123" i="6"/>
  <c r="M123" i="6" s="1"/>
  <c r="K122" i="6"/>
  <c r="M122" i="6" s="1"/>
  <c r="P121" i="6"/>
  <c r="K121" i="6"/>
  <c r="M121" i="6" s="1"/>
  <c r="M119" i="6"/>
  <c r="P119" i="6" s="1"/>
  <c r="K119" i="6"/>
  <c r="K116" i="6"/>
  <c r="O112" i="6"/>
  <c r="L112" i="6"/>
  <c r="K110" i="6"/>
  <c r="M110" i="6" s="1"/>
  <c r="P110" i="6" s="1"/>
  <c r="K109" i="6"/>
  <c r="M109" i="6" s="1"/>
  <c r="K108" i="6"/>
  <c r="M108" i="6" s="1"/>
  <c r="K107" i="6"/>
  <c r="M107" i="6" s="1"/>
  <c r="K106" i="6"/>
  <c r="M106" i="6" s="1"/>
  <c r="P106" i="6" s="1"/>
  <c r="K105" i="6"/>
  <c r="M105" i="6" s="1"/>
  <c r="K104" i="6"/>
  <c r="O99" i="6" a="1"/>
  <c r="O99" i="6" s="1"/>
  <c r="L99" i="6"/>
  <c r="K97" i="6"/>
  <c r="M97" i="6" s="1"/>
  <c r="P97" i="6" s="1"/>
  <c r="P96" i="6"/>
  <c r="K96" i="6"/>
  <c r="M96" i="6" s="1"/>
  <c r="K95" i="6"/>
  <c r="M95" i="6" s="1"/>
  <c r="K94" i="6"/>
  <c r="M94" i="6" s="1"/>
  <c r="K93" i="6"/>
  <c r="M93" i="6" s="1"/>
  <c r="P93" i="6" s="1"/>
  <c r="K92" i="6"/>
  <c r="M92" i="6" s="1"/>
  <c r="K91" i="6"/>
  <c r="M91" i="6" s="1"/>
  <c r="P91" i="6" s="1"/>
  <c r="P90" i="6"/>
  <c r="K90" i="6"/>
  <c r="M90" i="6" s="1"/>
  <c r="K89" i="6"/>
  <c r="M89" i="6" s="1"/>
  <c r="K88" i="6"/>
  <c r="K87" i="6"/>
  <c r="M87" i="6" s="1"/>
  <c r="O85" i="6"/>
  <c r="K82" i="6"/>
  <c r="O77" i="6"/>
  <c r="L77" i="6"/>
  <c r="K75" i="6"/>
  <c r="M75" i="6" s="1"/>
  <c r="P75" i="6" s="1"/>
  <c r="M74" i="6"/>
  <c r="P74" i="6" s="1"/>
  <c r="K74" i="6"/>
  <c r="K73" i="6"/>
  <c r="M73" i="6" s="1"/>
  <c r="K72" i="6"/>
  <c r="M72" i="6" s="1"/>
  <c r="K71" i="6"/>
  <c r="M71" i="6" s="1"/>
  <c r="K70" i="6"/>
  <c r="M70" i="6" s="1"/>
  <c r="K69" i="6"/>
  <c r="M69" i="6" s="1"/>
  <c r="M68" i="6"/>
  <c r="P68" i="6" s="1"/>
  <c r="K68" i="6"/>
  <c r="K67" i="6"/>
  <c r="M67" i="6" s="1"/>
  <c r="K66" i="6"/>
  <c r="M66" i="6" s="1"/>
  <c r="P66" i="6" s="1"/>
  <c r="K65" i="6"/>
  <c r="M65" i="6" s="1"/>
  <c r="P64" i="6"/>
  <c r="M64" i="6"/>
  <c r="K63" i="6"/>
  <c r="M63" i="6" s="1"/>
  <c r="K62" i="6"/>
  <c r="M62" i="6" s="1"/>
  <c r="M61" i="6"/>
  <c r="P61" i="6" s="1"/>
  <c r="K61" i="6"/>
  <c r="K60" i="6"/>
  <c r="M60" i="6" s="1"/>
  <c r="K59" i="6"/>
  <c r="M59" i="6" s="1"/>
  <c r="P59" i="6" s="1"/>
  <c r="K58" i="6"/>
  <c r="M58" i="6" s="1"/>
  <c r="K57" i="6"/>
  <c r="M57" i="6" s="1"/>
  <c r="K56" i="6"/>
  <c r="M56" i="6" s="1"/>
  <c r="M55" i="6"/>
  <c r="K55" i="6"/>
  <c r="O50" i="6"/>
  <c r="L50" i="6"/>
  <c r="K48" i="6"/>
  <c r="M48" i="6" s="1"/>
  <c r="P48" i="6" s="1"/>
  <c r="K47" i="6"/>
  <c r="M47" i="6" s="1"/>
  <c r="K46" i="6"/>
  <c r="M46" i="6" s="1"/>
  <c r="P46" i="6" s="1"/>
  <c r="K45" i="6"/>
  <c r="M45" i="6" s="1"/>
  <c r="P45" i="6" s="1"/>
  <c r="K44" i="6"/>
  <c r="M44" i="6" s="1"/>
  <c r="K43" i="6"/>
  <c r="M43" i="6" s="1"/>
  <c r="P43" i="6" s="1"/>
  <c r="K42" i="6"/>
  <c r="M42" i="6" s="1"/>
  <c r="O37" i="6"/>
  <c r="L37" i="6"/>
  <c r="K35" i="6"/>
  <c r="M35" i="6" s="1"/>
  <c r="P35" i="6" s="1"/>
  <c r="M34" i="6"/>
  <c r="K34" i="6"/>
  <c r="K33" i="6"/>
  <c r="M33" i="6" s="1"/>
  <c r="K32" i="6"/>
  <c r="M32" i="6" s="1"/>
  <c r="P32" i="6" s="1"/>
  <c r="P31" i="6"/>
  <c r="K31" i="6"/>
  <c r="M31" i="6" s="1"/>
  <c r="M30" i="6"/>
  <c r="K30" i="6"/>
  <c r="K29" i="6"/>
  <c r="M29" i="6" s="1"/>
  <c r="P29" i="6" s="1"/>
  <c r="M28" i="6"/>
  <c r="P28" i="6" s="1"/>
  <c r="K28" i="6"/>
  <c r="O25" i="6"/>
  <c r="L25" i="6"/>
  <c r="K23" i="6"/>
  <c r="M23" i="6" s="1"/>
  <c r="P23" i="6" s="1"/>
  <c r="P22" i="6"/>
  <c r="K22" i="6"/>
  <c r="M22" i="6" s="1"/>
  <c r="M21" i="6"/>
  <c r="P21" i="6" s="1"/>
  <c r="K21" i="6"/>
  <c r="K20" i="6"/>
  <c r="M20" i="6" s="1"/>
  <c r="K19" i="6"/>
  <c r="M19" i="6" s="1"/>
  <c r="K18" i="6"/>
  <c r="M18" i="6" s="1"/>
  <c r="K17" i="6"/>
  <c r="M17" i="6" s="1"/>
  <c r="P17" i="6" s="1"/>
  <c r="K16" i="6"/>
  <c r="M16" i="6" s="1"/>
  <c r="K15" i="6"/>
  <c r="M15" i="6" s="1"/>
  <c r="K14" i="6"/>
  <c r="M14" i="6" s="1"/>
  <c r="K13" i="6"/>
  <c r="M13" i="6" s="1"/>
  <c r="P13" i="6" s="1"/>
  <c r="K12" i="6"/>
  <c r="M12" i="6" s="1"/>
  <c r="K3" i="6"/>
  <c r="K79" i="6" s="1"/>
  <c r="O101" i="6" l="1"/>
  <c r="O113" i="6" s="1"/>
  <c r="K37" i="6"/>
  <c r="K50" i="6"/>
  <c r="L101" i="6"/>
  <c r="L113" i="6" s="1"/>
  <c r="L131" i="6" s="1"/>
  <c r="P47" i="6"/>
  <c r="P72" i="6"/>
  <c r="P18" i="6"/>
  <c r="P71" i="6"/>
  <c r="P12" i="6"/>
  <c r="M25" i="6"/>
  <c r="P19" i="6"/>
  <c r="P89" i="6"/>
  <c r="P55" i="6"/>
  <c r="M77" i="6"/>
  <c r="P123" i="6"/>
  <c r="P33" i="6"/>
  <c r="M37" i="6"/>
  <c r="P69" i="6"/>
  <c r="P95" i="6"/>
  <c r="P44" i="6"/>
  <c r="P56" i="6"/>
  <c r="P57" i="6"/>
  <c r="K99" i="6"/>
  <c r="P15" i="6"/>
  <c r="O39" i="6"/>
  <c r="M50" i="6"/>
  <c r="P65" i="6"/>
  <c r="P73" i="6"/>
  <c r="M88" i="6"/>
  <c r="M99" i="6" s="1" a="1"/>
  <c r="M99" i="6" s="1"/>
  <c r="P42" i="6"/>
  <c r="K77" i="6"/>
  <c r="P62" i="6"/>
  <c r="P94" i="6"/>
  <c r="P107" i="6"/>
  <c r="P109" i="6"/>
  <c r="P20" i="6"/>
  <c r="P58" i="6"/>
  <c r="P87" i="6"/>
  <c r="K112" i="6"/>
  <c r="M104" i="6"/>
  <c r="P125" i="6"/>
  <c r="P34" i="6"/>
  <c r="P14" i="6"/>
  <c r="P16" i="6"/>
  <c r="P30" i="6"/>
  <c r="P37" i="6" s="1"/>
  <c r="K25" i="6"/>
  <c r="K39" i="6" s="1"/>
  <c r="P63" i="6"/>
  <c r="P70" i="6"/>
  <c r="P92" i="6"/>
  <c r="L39" i="6"/>
  <c r="L51" i="6" s="1"/>
  <c r="P60" i="6"/>
  <c r="P67" i="6"/>
  <c r="P105" i="6"/>
  <c r="P108" i="6"/>
  <c r="P122" i="6"/>
  <c r="M116" i="6"/>
  <c r="K82" i="2"/>
  <c r="J79" i="2"/>
  <c r="L135" i="6" l="1"/>
  <c r="K101" i="6"/>
  <c r="P50" i="6"/>
  <c r="M101" i="6"/>
  <c r="K127" i="6"/>
  <c r="K51" i="6"/>
  <c r="P25" i="6"/>
  <c r="P39" i="6" s="1"/>
  <c r="P88" i="6"/>
  <c r="P99" i="6" s="1" a="1"/>
  <c r="P99" i="6" s="1"/>
  <c r="K113" i="6"/>
  <c r="O127" i="6"/>
  <c r="O51" i="6"/>
  <c r="P104" i="6"/>
  <c r="P112" i="6" s="1"/>
  <c r="M112" i="6"/>
  <c r="M39" i="6"/>
  <c r="P77" i="6"/>
  <c r="P116" i="6"/>
  <c r="O117" i="2"/>
  <c r="O118" i="2"/>
  <c r="O119" i="2"/>
  <c r="O120" i="2"/>
  <c r="O121" i="2"/>
  <c r="O122" i="2"/>
  <c r="O123" i="2"/>
  <c r="O124" i="2"/>
  <c r="O125" i="2"/>
  <c r="O126" i="2"/>
  <c r="O127" i="2"/>
  <c r="O105" i="2"/>
  <c r="O106" i="2"/>
  <c r="O107" i="2"/>
  <c r="O108" i="2"/>
  <c r="O109" i="2"/>
  <c r="O110" i="2"/>
  <c r="O111" i="2"/>
  <c r="O112" i="2"/>
  <c r="O88" i="2"/>
  <c r="O89" i="2"/>
  <c r="O90" i="2"/>
  <c r="O91" i="2"/>
  <c r="O92" i="2"/>
  <c r="O93" i="2"/>
  <c r="O94" i="2"/>
  <c r="O95" i="2"/>
  <c r="O96" i="2"/>
  <c r="O97" i="2"/>
  <c r="O98" i="2"/>
  <c r="O99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29" i="2"/>
  <c r="O30" i="2"/>
  <c r="O31" i="2"/>
  <c r="O32" i="2"/>
  <c r="O33" i="2"/>
  <c r="O34" i="2"/>
  <c r="O35" i="2"/>
  <c r="O13" i="2"/>
  <c r="O14" i="2"/>
  <c r="O15" i="2"/>
  <c r="O16" i="2"/>
  <c r="O17" i="2"/>
  <c r="O18" i="2"/>
  <c r="O19" i="2"/>
  <c r="O20" i="2"/>
  <c r="O21" i="2"/>
  <c r="O22" i="2"/>
  <c r="O23" i="2"/>
  <c r="O12" i="2"/>
  <c r="P51" i="6" l="1"/>
  <c r="P101" i="6"/>
  <c r="P113" i="6" s="1"/>
  <c r="O129" i="6" a="1"/>
  <c r="O129" i="6" s="1"/>
  <c r="O131" i="6" s="1"/>
  <c r="O135" i="6" s="1"/>
  <c r="M127" i="6"/>
  <c r="M129" i="6" s="1" a="1"/>
  <c r="M129" i="6" s="1"/>
  <c r="K129" i="6"/>
  <c r="K131" i="6" s="1"/>
  <c r="K135" i="6" s="1"/>
  <c r="M51" i="6"/>
  <c r="M113" i="6"/>
  <c r="M49" i="2"/>
  <c r="P49" i="2" s="1"/>
  <c r="M111" i="2"/>
  <c r="P111" i="2" s="1"/>
  <c r="M98" i="2"/>
  <c r="P98" i="2" s="1"/>
  <c r="M131" i="6" l="1"/>
  <c r="P127" i="6"/>
  <c r="P129" i="6" s="1" a="1"/>
  <c r="P129" i="6" s="1"/>
  <c r="P131" i="6" s="1"/>
  <c r="P135" i="6" s="1"/>
  <c r="M135" i="6"/>
  <c r="L74" i="2"/>
  <c r="K117" i="2"/>
  <c r="L117" i="2"/>
  <c r="N117" i="2"/>
  <c r="K118" i="2"/>
  <c r="L118" i="2"/>
  <c r="N118" i="2"/>
  <c r="L119" i="2"/>
  <c r="K120" i="2"/>
  <c r="L120" i="2"/>
  <c r="N120" i="2"/>
  <c r="L121" i="2"/>
  <c r="L122" i="2"/>
  <c r="L123" i="2"/>
  <c r="L124" i="2"/>
  <c r="L125" i="2"/>
  <c r="K126" i="2"/>
  <c r="L126" i="2"/>
  <c r="N126" i="2"/>
  <c r="L116" i="2"/>
  <c r="O116" i="2"/>
  <c r="O128" i="2" s="1" a="1"/>
  <c r="L105" i="2"/>
  <c r="L106" i="2"/>
  <c r="L107" i="2"/>
  <c r="L108" i="2"/>
  <c r="L109" i="2"/>
  <c r="L110" i="2"/>
  <c r="L104" i="2"/>
  <c r="O104" i="2"/>
  <c r="L87" i="2"/>
  <c r="O87" i="2"/>
  <c r="L14" i="2"/>
  <c r="L15" i="2"/>
  <c r="L16" i="2"/>
  <c r="L17" i="2"/>
  <c r="L18" i="2"/>
  <c r="L19" i="2"/>
  <c r="L20" i="2"/>
  <c r="L21" i="2"/>
  <c r="L22" i="2"/>
  <c r="L23" i="2"/>
  <c r="L29" i="2"/>
  <c r="L30" i="2"/>
  <c r="L31" i="2"/>
  <c r="L32" i="2"/>
  <c r="L33" i="2"/>
  <c r="L34" i="2"/>
  <c r="L35" i="2"/>
  <c r="L28" i="2"/>
  <c r="O28" i="2"/>
  <c r="L43" i="2"/>
  <c r="O43" i="2"/>
  <c r="L44" i="2"/>
  <c r="O44" i="2"/>
  <c r="L45" i="2"/>
  <c r="O45" i="2"/>
  <c r="L46" i="2"/>
  <c r="O46" i="2"/>
  <c r="L47" i="2"/>
  <c r="O47" i="2"/>
  <c r="L48" i="2"/>
  <c r="O48" i="2"/>
  <c r="L42" i="2"/>
  <c r="O42" i="2"/>
  <c r="L56" i="2"/>
  <c r="L57" i="2"/>
  <c r="L58" i="2"/>
  <c r="L59" i="2"/>
  <c r="L60" i="2"/>
  <c r="L61" i="2"/>
  <c r="L62" i="2"/>
  <c r="L63" i="2"/>
  <c r="K64" i="2"/>
  <c r="L64" i="2"/>
  <c r="N64" i="2"/>
  <c r="L65" i="2"/>
  <c r="L66" i="2"/>
  <c r="L67" i="2"/>
  <c r="L68" i="2"/>
  <c r="L69" i="2"/>
  <c r="L70" i="2"/>
  <c r="L71" i="2"/>
  <c r="L72" i="2"/>
  <c r="L73" i="2"/>
  <c r="L75" i="2"/>
  <c r="L55" i="2"/>
  <c r="O55" i="2"/>
  <c r="L88" i="2"/>
  <c r="L89" i="2"/>
  <c r="L90" i="2"/>
  <c r="L91" i="2"/>
  <c r="L92" i="2"/>
  <c r="L93" i="2"/>
  <c r="L94" i="2"/>
  <c r="L95" i="2"/>
  <c r="L96" i="2"/>
  <c r="L97" i="2"/>
  <c r="O85" i="2"/>
  <c r="M64" i="2" l="1"/>
  <c r="P64" i="2" s="1"/>
  <c r="M126" i="2"/>
  <c r="P126" i="2" s="1"/>
  <c r="M117" i="2"/>
  <c r="P117" i="2" s="1"/>
  <c r="M120" i="2"/>
  <c r="P120" i="2" s="1"/>
  <c r="M118" i="2"/>
  <c r="P118" i="2" s="1"/>
  <c r="O128" i="2"/>
  <c r="L12" i="2" l="1"/>
  <c r="L13" i="2" l="1"/>
  <c r="L127" i="2" l="1"/>
  <c r="L128" i="2" l="1" a="1"/>
  <c r="L128" i="2" s="1"/>
  <c r="N124" i="2"/>
  <c r="N110" i="2"/>
  <c r="N104" i="2"/>
  <c r="N95" i="2"/>
  <c r="N89" i="2"/>
  <c r="N72" i="2"/>
  <c r="N67" i="2"/>
  <c r="N66" i="2"/>
  <c r="N59" i="2"/>
  <c r="N47" i="2"/>
  <c r="N44" i="2"/>
  <c r="N32" i="2"/>
  <c r="N21" i="2"/>
  <c r="N20" i="2"/>
  <c r="N19" i="2"/>
  <c r="N16" i="2"/>
  <c r="N14" i="2"/>
  <c r="N30" i="2" l="1"/>
  <c r="N13" i="2"/>
  <c r="N18" i="2"/>
  <c r="N75" i="2"/>
  <c r="N62" i="2"/>
  <c r="N96" i="2"/>
  <c r="N125" i="2"/>
  <c r="N22" i="2"/>
  <c r="N23" i="2"/>
  <c r="N33" i="2"/>
  <c r="N34" i="2"/>
  <c r="N70" i="2"/>
  <c r="N87" i="2"/>
  <c r="N17" i="2"/>
  <c r="N57" i="2"/>
  <c r="N65" i="2"/>
  <c r="N68" i="2"/>
  <c r="N93" i="2"/>
  <c r="N108" i="2"/>
  <c r="N122" i="2"/>
  <c r="N15" i="2"/>
  <c r="N28" i="2"/>
  <c r="N29" i="2"/>
  <c r="N45" i="2"/>
  <c r="N48" i="2"/>
  <c r="N55" i="2"/>
  <c r="N63" i="2"/>
  <c r="N71" i="2"/>
  <c r="N74" i="2"/>
  <c r="N88" i="2"/>
  <c r="N91" i="2"/>
  <c r="N106" i="2"/>
  <c r="N119" i="2"/>
  <c r="N31" i="2"/>
  <c r="N69" i="2"/>
  <c r="N94" i="2"/>
  <c r="N109" i="2"/>
  <c r="N123" i="2"/>
  <c r="N73" i="2"/>
  <c r="N92" i="2"/>
  <c r="N107" i="2"/>
  <c r="N116" i="2"/>
  <c r="N58" i="2"/>
  <c r="N61" i="2"/>
  <c r="N97" i="2"/>
  <c r="N35" i="2"/>
  <c r="N43" i="2"/>
  <c r="N46" i="2"/>
  <c r="N90" i="2"/>
  <c r="N12" i="2"/>
  <c r="N60" i="2"/>
  <c r="N42" i="2" l="1"/>
  <c r="N56" i="2"/>
  <c r="N121" i="2"/>
  <c r="N105" i="2" l="1"/>
  <c r="N127" i="2" l="1"/>
  <c r="N128" i="2" l="1" a="1"/>
  <c r="N128" i="2" s="1"/>
  <c r="K124" i="2"/>
  <c r="M124" i="2" s="1"/>
  <c r="P124" i="2" s="1"/>
  <c r="K121" i="2"/>
  <c r="M121" i="2" s="1"/>
  <c r="P121" i="2" s="1"/>
  <c r="K110" i="2"/>
  <c r="M110" i="2" s="1"/>
  <c r="P110" i="2" s="1"/>
  <c r="K105" i="2"/>
  <c r="M105" i="2" s="1"/>
  <c r="P105" i="2" s="1"/>
  <c r="K104" i="2"/>
  <c r="M104" i="2" s="1"/>
  <c r="P104" i="2" s="1"/>
  <c r="K89" i="2"/>
  <c r="M89" i="2" s="1"/>
  <c r="P89" i="2" s="1"/>
  <c r="K71" i="2"/>
  <c r="M71" i="2" s="1"/>
  <c r="P71" i="2" s="1"/>
  <c r="K65" i="2"/>
  <c r="M65" i="2" s="1"/>
  <c r="P65" i="2" s="1"/>
  <c r="K59" i="2"/>
  <c r="M59" i="2" s="1"/>
  <c r="P59" i="2" s="1"/>
  <c r="K56" i="2"/>
  <c r="M56" i="2" s="1"/>
  <c r="P56" i="2" s="1"/>
  <c r="K55" i="2"/>
  <c r="M55" i="2" s="1"/>
  <c r="P55" i="2" s="1"/>
  <c r="K44" i="2"/>
  <c r="M44" i="2" s="1"/>
  <c r="P44" i="2" s="1"/>
  <c r="K43" i="2"/>
  <c r="M43" i="2" s="1"/>
  <c r="P43" i="2" s="1"/>
  <c r="K32" i="2"/>
  <c r="M32" i="2" s="1"/>
  <c r="P32" i="2" s="1"/>
  <c r="K22" i="2"/>
  <c r="M22" i="2" s="1"/>
  <c r="P22" i="2" s="1"/>
  <c r="K21" i="2"/>
  <c r="M21" i="2" s="1"/>
  <c r="P21" i="2" s="1"/>
  <c r="K18" i="2"/>
  <c r="M18" i="2" s="1"/>
  <c r="P18" i="2" s="1"/>
  <c r="K20" i="2" l="1"/>
  <c r="M20" i="2" s="1"/>
  <c r="P20" i="2" s="1"/>
  <c r="K45" i="2"/>
  <c r="M45" i="2" s="1"/>
  <c r="P45" i="2" s="1"/>
  <c r="K69" i="2"/>
  <c r="M69" i="2" s="1"/>
  <c r="P69" i="2" s="1"/>
  <c r="K74" i="2"/>
  <c r="M74" i="2" s="1"/>
  <c r="P74" i="2" s="1"/>
  <c r="K91" i="2"/>
  <c r="M91" i="2" s="1"/>
  <c r="P91" i="2" s="1"/>
  <c r="K97" i="2"/>
  <c r="M97" i="2" s="1"/>
  <c r="P97" i="2" s="1"/>
  <c r="K106" i="2"/>
  <c r="M106" i="2" s="1"/>
  <c r="P106" i="2" s="1"/>
  <c r="K123" i="2"/>
  <c r="M123" i="2" s="1"/>
  <c r="P123" i="2" s="1"/>
  <c r="K46" i="2"/>
  <c r="M46" i="2" s="1"/>
  <c r="P46" i="2" s="1"/>
  <c r="K70" i="2"/>
  <c r="M70" i="2" s="1"/>
  <c r="P70" i="2" s="1"/>
  <c r="K75" i="2"/>
  <c r="M75" i="2" s="1"/>
  <c r="P75" i="2" s="1"/>
  <c r="K87" i="2"/>
  <c r="M87" i="2" s="1"/>
  <c r="P87" i="2" s="1"/>
  <c r="K92" i="2"/>
  <c r="M92" i="2" s="1"/>
  <c r="P92" i="2" s="1"/>
  <c r="K107" i="2"/>
  <c r="M107" i="2" s="1"/>
  <c r="P107" i="2" s="1"/>
  <c r="K17" i="2"/>
  <c r="M17" i="2" s="1"/>
  <c r="P17" i="2" s="1"/>
  <c r="K33" i="2"/>
  <c r="M33" i="2" s="1"/>
  <c r="P33" i="2" s="1"/>
  <c r="K47" i="2"/>
  <c r="M47" i="2" s="1"/>
  <c r="P47" i="2" s="1"/>
  <c r="K60" i="2"/>
  <c r="M60" i="2" s="1"/>
  <c r="P60" i="2" s="1"/>
  <c r="K88" i="2"/>
  <c r="M88" i="2" s="1"/>
  <c r="P88" i="2" s="1"/>
  <c r="K93" i="2"/>
  <c r="M93" i="2" s="1"/>
  <c r="P93" i="2" s="1"/>
  <c r="K108" i="2"/>
  <c r="M108" i="2" s="1"/>
  <c r="P108" i="2" s="1"/>
  <c r="K116" i="2"/>
  <c r="M116" i="2" s="1"/>
  <c r="K29" i="2"/>
  <c r="M29" i="2" s="1"/>
  <c r="P29" i="2" s="1"/>
  <c r="K34" i="2"/>
  <c r="M34" i="2" s="1"/>
  <c r="P34" i="2" s="1"/>
  <c r="K48" i="2"/>
  <c r="M48" i="2" s="1"/>
  <c r="P48" i="2" s="1"/>
  <c r="K61" i="2"/>
  <c r="M61" i="2" s="1"/>
  <c r="P61" i="2" s="1"/>
  <c r="K66" i="2"/>
  <c r="M66" i="2" s="1"/>
  <c r="P66" i="2" s="1"/>
  <c r="K94" i="2"/>
  <c r="M94" i="2" s="1"/>
  <c r="P94" i="2" s="1"/>
  <c r="K109" i="2"/>
  <c r="M109" i="2" s="1"/>
  <c r="P109" i="2" s="1"/>
  <c r="K119" i="2"/>
  <c r="M119" i="2" s="1"/>
  <c r="P119" i="2" s="1"/>
  <c r="K125" i="2"/>
  <c r="M125" i="2" s="1"/>
  <c r="P125" i="2" s="1"/>
  <c r="K67" i="2"/>
  <c r="M67" i="2" s="1"/>
  <c r="P67" i="2" s="1"/>
  <c r="K95" i="2"/>
  <c r="M95" i="2" s="1"/>
  <c r="P95" i="2" s="1"/>
  <c r="K15" i="2"/>
  <c r="M15" i="2" s="1"/>
  <c r="P15" i="2" s="1"/>
  <c r="K16" i="2"/>
  <c r="M16" i="2" s="1"/>
  <c r="P16" i="2" s="1"/>
  <c r="K13" i="2"/>
  <c r="M13" i="2" s="1"/>
  <c r="P13" i="2" s="1"/>
  <c r="K30" i="2"/>
  <c r="M30" i="2" s="1"/>
  <c r="P30" i="2" s="1"/>
  <c r="K35" i="2"/>
  <c r="M35" i="2" s="1"/>
  <c r="P35" i="2" s="1"/>
  <c r="K57" i="2"/>
  <c r="M57" i="2" s="1"/>
  <c r="P57" i="2" s="1"/>
  <c r="K62" i="2"/>
  <c r="M62" i="2" s="1"/>
  <c r="P62" i="2" s="1"/>
  <c r="K72" i="2"/>
  <c r="M72" i="2" s="1"/>
  <c r="P72" i="2" s="1"/>
  <c r="K14" i="2"/>
  <c r="M14" i="2" s="1"/>
  <c r="P14" i="2" s="1"/>
  <c r="K19" i="2"/>
  <c r="M19" i="2" s="1"/>
  <c r="P19" i="2" s="1"/>
  <c r="K23" i="2"/>
  <c r="M23" i="2" s="1"/>
  <c r="P23" i="2" s="1"/>
  <c r="K31" i="2"/>
  <c r="M31" i="2" s="1"/>
  <c r="P31" i="2" s="1"/>
  <c r="K58" i="2"/>
  <c r="M58" i="2" s="1"/>
  <c r="P58" i="2" s="1"/>
  <c r="K63" i="2"/>
  <c r="M63" i="2" s="1"/>
  <c r="P63" i="2" s="1"/>
  <c r="K68" i="2"/>
  <c r="M68" i="2" s="1"/>
  <c r="P68" i="2" s="1"/>
  <c r="K73" i="2"/>
  <c r="M73" i="2" s="1"/>
  <c r="P73" i="2" s="1"/>
  <c r="K90" i="2"/>
  <c r="M90" i="2" s="1"/>
  <c r="P90" i="2" s="1"/>
  <c r="K96" i="2"/>
  <c r="M96" i="2" s="1"/>
  <c r="P96" i="2" s="1"/>
  <c r="K122" i="2"/>
  <c r="M122" i="2" s="1"/>
  <c r="P122" i="2" s="1"/>
  <c r="P116" i="2" l="1"/>
  <c r="K127" i="2"/>
  <c r="M127" i="2" s="1"/>
  <c r="M128" i="2" s="1" a="1"/>
  <c r="P127" i="2" l="1"/>
  <c r="M128" i="2"/>
  <c r="P128" i="2" l="1" a="1"/>
  <c r="P128" i="2" s="1"/>
  <c r="O50" i="2"/>
  <c r="K42" i="2"/>
  <c r="M42" i="2" s="1"/>
  <c r="M50" i="2" l="1"/>
  <c r="P42" i="2"/>
  <c r="N50" i="2"/>
  <c r="K128" i="2" a="1"/>
  <c r="K128" i="2" s="1"/>
  <c r="K112" i="2" l="1"/>
  <c r="L112" i="2"/>
  <c r="K99" i="2" a="1"/>
  <c r="L99" i="2" a="1"/>
  <c r="K28" i="2"/>
  <c r="M28" i="2" s="1"/>
  <c r="P28" i="2" s="1"/>
  <c r="K12" i="2"/>
  <c r="M12" i="2" s="1"/>
  <c r="P12" i="2" s="1"/>
  <c r="M112" i="2" l="1"/>
  <c r="L99" i="2"/>
  <c r="K99" i="2"/>
  <c r="L77" i="2" a="1"/>
  <c r="L77" i="2" s="1"/>
  <c r="L50" i="2"/>
  <c r="L37" i="2" a="1"/>
  <c r="L37" i="2" s="1"/>
  <c r="L25" i="2" a="1"/>
  <c r="L25" i="2" s="1"/>
  <c r="K77" i="2" a="1"/>
  <c r="K77" i="2" s="1"/>
  <c r="K50" i="2"/>
  <c r="K37" i="2" a="1"/>
  <c r="K37" i="2" s="1"/>
  <c r="K25" i="2" a="1"/>
  <c r="K25" i="2" s="1"/>
  <c r="M99" i="2" l="1"/>
  <c r="K39" i="2"/>
  <c r="K51" i="2" s="1"/>
  <c r="K101" i="2"/>
  <c r="K113" i="2" s="1"/>
  <c r="K130" i="2" s="1"/>
  <c r="L101" i="2"/>
  <c r="L113" i="2" s="1"/>
  <c r="L130" i="2" s="1"/>
  <c r="L39" i="2"/>
  <c r="L51" i="2" s="1"/>
  <c r="K134" i="2" l="1"/>
  <c r="L134" i="2"/>
  <c r="N113" i="2" l="1"/>
  <c r="O77" i="2" l="1" a="1"/>
  <c r="O77" i="2" s="1"/>
  <c r="M77" i="2" l="1" a="1"/>
  <c r="M77" i="2" s="1"/>
  <c r="M37" i="2" a="1"/>
  <c r="M37" i="2" s="1"/>
  <c r="O25" i="2" a="1"/>
  <c r="O25" i="2" s="1"/>
  <c r="P50" i="2" l="1"/>
  <c r="P112" i="2" l="1"/>
  <c r="P99" i="2"/>
  <c r="O37" i="2" a="1"/>
  <c r="O37" i="2" s="1"/>
  <c r="O39" i="2" s="1"/>
  <c r="M25" i="2" a="1"/>
  <c r="M25" i="2" s="1"/>
  <c r="M39" i="2" s="1"/>
  <c r="M51" i="2" s="1"/>
  <c r="P77" i="2" l="1" a="1"/>
  <c r="P77" i="2" s="1"/>
  <c r="O51" i="2"/>
  <c r="P37" i="2" a="1"/>
  <c r="P37" i="2" s="1"/>
  <c r="O101" i="2"/>
  <c r="P25" i="2" a="1"/>
  <c r="P25" i="2" s="1"/>
  <c r="M101" i="2"/>
  <c r="M113" i="2" s="1"/>
  <c r="M130" i="2" s="1"/>
  <c r="M134" i="2" s="1"/>
  <c r="P39" i="2" l="1"/>
  <c r="P51" i="2" s="1"/>
  <c r="O113" i="2"/>
  <c r="O130" i="2" s="1"/>
  <c r="O134" i="2" s="1"/>
  <c r="P101" i="2"/>
  <c r="P113" i="2" l="1"/>
  <c r="P130" i="2" l="1"/>
  <c r="P134" i="2" s="1"/>
</calcChain>
</file>

<file path=xl/comments1.xml><?xml version="1.0" encoding="utf-8"?>
<comments xmlns="http://schemas.openxmlformats.org/spreadsheetml/2006/main">
  <authors>
    <author>claire.cotton-watkins</author>
  </authors>
  <commentList>
    <comment ref="B93" authorId="0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claire.cotton-watkins</author>
    <author>tc={35C263E2-9062-495D-AC8F-9B9134B7AF90}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O126" authorId="2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is what is designated for athletics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<sst xmlns="http://schemas.openxmlformats.org/spreadsheetml/2006/main" count="7938" uniqueCount="262">
  <si>
    <t>BASIC FINANCIAL STATEMENTS</t>
  </si>
  <si>
    <t>Version:</t>
  </si>
  <si>
    <t>A COMPONENT UNIT OF THE STATE OF FLORIDA</t>
  </si>
  <si>
    <t>STATEMENT OF NET POSITION</t>
  </si>
  <si>
    <t>College</t>
  </si>
  <si>
    <t>Component</t>
  </si>
  <si>
    <t>Totals</t>
  </si>
  <si>
    <t>Unit</t>
  </si>
  <si>
    <t>ASSETS</t>
  </si>
  <si>
    <t>DOE</t>
  </si>
  <si>
    <t>DFS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</si>
  <si>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</si>
  <si>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</si>
  <si>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</si>
  <si>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</si>
  <si>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</si>
  <si>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</si>
  <si>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</si>
  <si>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</si>
  <si>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</si>
  <si>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</si>
  <si>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</si>
  <si>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</si>
  <si>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</si>
  <si>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</si>
  <si>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</si>
  <si>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</si>
  <si>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</si>
  <si>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</si>
  <si>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</si>
  <si>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</si>
  <si>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</si>
  <si>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</si>
  <si>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</si>
  <si>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</si>
  <si>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</si>
  <si>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</si>
  <si>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</si>
  <si>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</si>
  <si>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</si>
  <si>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</si>
  <si>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</si>
  <si>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</si>
  <si>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</si>
  <si>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</si>
  <si>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</si>
  <si>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</si>
  <si>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</si>
  <si>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</si>
  <si>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</si>
  <si>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</si>
  <si>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</si>
  <si>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</si>
  <si>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</si>
  <si>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</si>
  <si>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</si>
  <si>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</si>
  <si>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</si>
  <si>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</si>
  <si>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</si>
  <si>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</si>
  <si>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</si>
  <si>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</si>
  <si>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</si>
  <si>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</si>
  <si>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</si>
  <si>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</si>
  <si>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</si>
  <si>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</si>
  <si>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</si>
  <si>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</si>
  <si>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</si>
  <si>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</si>
  <si>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</si>
  <si>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</si>
  <si>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</si>
  <si>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</si>
  <si>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</si>
  <si>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</si>
  <si>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</si>
  <si>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</si>
  <si>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</si>
  <si>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</si>
  <si>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</si>
  <si>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</si>
  <si>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</si>
  <si>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</si>
  <si>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</si>
  <si>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</si>
  <si>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</si>
  <si>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</si>
  <si>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</si>
  <si>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</si>
  <si>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</si>
  <si>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</si>
  <si>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</si>
  <si>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</si>
  <si>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</si>
  <si>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</si>
  <si>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</si>
  <si>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</si>
  <si>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</si>
  <si>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</si>
  <si>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</si>
  <si>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</si>
  <si>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</si>
  <si>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</si>
  <si>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</si>
  <si>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</si>
  <si>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</si>
  <si>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</si>
  <si>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</si>
  <si>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</si>
  <si>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</si>
  <si>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</si>
  <si>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</si>
  <si>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</si>
  <si>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</si>
  <si>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</si>
  <si>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</si>
  <si>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</si>
  <si>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</si>
  <si>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</si>
  <si>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</si>
  <si>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</si>
  <si>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</si>
  <si>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</si>
  <si>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</si>
  <si>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</si>
  <si>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</si>
  <si>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</si>
  <si>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</si>
  <si>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</si>
  <si>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</si>
  <si>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</si>
  <si>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</si>
  <si>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</si>
  <si>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</si>
  <si>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</si>
  <si>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</si>
  <si>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</si>
  <si>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</si>
  <si>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</si>
  <si>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</si>
  <si>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</si>
  <si>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</si>
  <si>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</si>
  <si>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</si>
  <si>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</si>
  <si>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</si>
  <si>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</si>
  <si>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</si>
  <si>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</si>
  <si>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</si>
  <si>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</si>
  <si>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</si>
  <si>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</si>
  <si>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</si>
  <si>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</si>
  <si>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</si>
  <si>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</si>
  <si>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</si>
  <si>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</si>
  <si>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</si>
  <si>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</si>
  <si>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</si>
  <si>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</si>
  <si>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</si>
  <si>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</si>
  <si>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</si>
  <si>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</si>
  <si>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</si>
  <si>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</si>
  <si>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</si>
  <si>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</si>
  <si>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</si>
  <si>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</si>
  <si>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</si>
  <si>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</si>
  <si>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</si>
  <si>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</si>
  <si>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</si>
  <si>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</si>
  <si>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</si>
  <si>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</si>
  <si>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</si>
  <si>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</si>
  <si>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</si>
  <si>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</si>
  <si>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</si>
  <si>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</si>
  <si>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</si>
  <si>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</si>
  <si>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</si>
  <si>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(from AGL)</t>
  </si>
  <si>
    <t>Adjustments</t>
  </si>
  <si>
    <t>NCL0755</t>
  </si>
  <si>
    <t>47900</t>
  </si>
  <si>
    <t>Deferred Inflows - Irrevocable Split-Interest Agreements</t>
  </si>
  <si>
    <t>NCA0325</t>
  </si>
  <si>
    <t>NCL0710</t>
  </si>
  <si>
    <t>47100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</si>
  <si>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</si>
  <si>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</si>
  <si>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</si>
  <si>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</si>
  <si>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</si>
  <si>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</si>
  <si>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</si>
  <si>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</si>
  <si>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</si>
  <si>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48100</t>
  </si>
  <si>
    <t>NCL0760</t>
  </si>
  <si>
    <t>47200</t>
  </si>
  <si>
    <t>NCA0770</t>
  </si>
  <si>
    <t>23900</t>
  </si>
  <si>
    <t>Deferred Outflows of Resources - Asset Retirement Obligations</t>
  </si>
  <si>
    <t xml:space="preserve">Deferred Outflows of Resources - Lease Agreements </t>
  </si>
  <si>
    <t>Deferred Outflows - Accumulated Decrease in Fair Value of Securities</t>
  </si>
  <si>
    <t>CL1225</t>
  </si>
  <si>
    <t>38400</t>
  </si>
  <si>
    <t xml:space="preserve">Asset Retirement Obligations - Current </t>
  </si>
  <si>
    <t>NCL0425</t>
  </si>
  <si>
    <t>48400</t>
  </si>
  <si>
    <t xml:space="preserve">Asset Retirement Obligations - Non Current </t>
  </si>
  <si>
    <t xml:space="preserve">Deferred Inflows - Lease Agreements </t>
  </si>
  <si>
    <t>Deferred Inflows - Accumulated Increase in Fair Value of Securities</t>
  </si>
  <si>
    <t>EASTERN FLORIDA STATE COLLEGE</t>
  </si>
  <si>
    <t>BROWARD COLLEGE</t>
  </si>
  <si>
    <t>COLLEGE OF CENTRAL FLORIDA</t>
  </si>
  <si>
    <t>CHIPOLA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</si>
  <si>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</si>
  <si>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</si>
  <si>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</si>
  <si>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</si>
  <si>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</si>
  <si>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</si>
  <si>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</si>
  <si>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</si>
  <si>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</si>
  <si>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</si>
  <si>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</si>
  <si>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</si>
  <si>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</si>
  <si>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</si>
  <si>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</si>
  <si>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</si>
  <si>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</si>
  <si>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</si>
  <si>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</si>
  <si>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</si>
  <si>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</si>
  <si>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BASIC FINANCIAL STATEMENT</t>
  </si>
  <si>
    <t>For the Fiscal Year Ended June 30, 2020</t>
  </si>
  <si>
    <t>2020.v02</t>
  </si>
  <si>
    <t>THE COLLEGE OF THE FLORIDA KEYS</t>
  </si>
  <si>
    <t>formula in M131 causing figure to round up instead of down.</t>
  </si>
  <si>
    <t>NORTH FLORIDA COLLEGE</t>
  </si>
  <si>
    <t>AND NET POSITION</t>
  </si>
  <si>
    <t xml:space="preserve">TOTAL LIABILITIES, DEFERRED INFLOWS OF RESOURCES </t>
  </si>
  <si>
    <t>TOTAL LIABILITIES, DEFERRED INFLOWS OF RESOURCES AND NET POSITION</t>
  </si>
  <si>
    <t>2020.v03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</si>
</sst>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  <numFmt numFmtId="169" formatCode="_(&quot;$&quot;* #,##0.00_);_(&quot;$&quot;* \(#,##0.00\);_(&quot;$&quot;* &quot;&quot;??_);_(@_)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8" fillId="19" borderId="0" applyNumberFormat="0" applyBorder="0" applyAlignment="0" applyProtection="0"/>
    <xf numFmtId="0" fontId="1" fillId="5" borderId="0" applyNumberFormat="0" applyBorder="0" applyAlignment="0" applyProtection="0"/>
    <xf numFmtId="0" fontId="18" fillId="20" borderId="0" applyNumberFormat="0" applyBorder="0" applyAlignment="0" applyProtection="0"/>
    <xf numFmtId="0" fontId="1" fillId="7" borderId="0" applyNumberFormat="0" applyBorder="0" applyAlignment="0" applyProtection="0"/>
    <xf numFmtId="0" fontId="18" fillId="21" borderId="0" applyNumberFormat="0" applyBorder="0" applyAlignment="0" applyProtection="0"/>
    <xf numFmtId="0" fontId="1" fillId="9" borderId="0" applyNumberFormat="0" applyBorder="0" applyAlignment="0" applyProtection="0"/>
    <xf numFmtId="0" fontId="18" fillId="22" borderId="0" applyNumberFormat="0" applyBorder="0" applyAlignment="0" applyProtection="0"/>
    <xf numFmtId="0" fontId="1" fillId="11" borderId="0" applyNumberFormat="0" applyBorder="0" applyAlignment="0" applyProtection="0"/>
    <xf numFmtId="0" fontId="18" fillId="23" borderId="0" applyNumberFormat="0" applyBorder="0" applyAlignment="0" applyProtection="0"/>
    <xf numFmtId="0" fontId="1" fillId="13" borderId="0" applyNumberFormat="0" applyBorder="0" applyAlignment="0" applyProtection="0"/>
    <xf numFmtId="0" fontId="18" fillId="24" borderId="0" applyNumberFormat="0" applyBorder="0" applyAlignment="0" applyProtection="0"/>
    <xf numFmtId="0" fontId="1" fillId="4" borderId="0" applyNumberFormat="0" applyBorder="0" applyAlignment="0" applyProtection="0"/>
    <xf numFmtId="0" fontId="18" fillId="25" borderId="0" applyNumberFormat="0" applyBorder="0" applyAlignment="0" applyProtection="0"/>
    <xf numFmtId="0" fontId="1" fillId="6" borderId="0" applyNumberFormat="0" applyBorder="0" applyAlignment="0" applyProtection="0"/>
    <xf numFmtId="0" fontId="18" fillId="26" borderId="0" applyNumberFormat="0" applyBorder="0" applyAlignment="0" applyProtection="0"/>
    <xf numFmtId="0" fontId="1" fillId="8" borderId="0" applyNumberFormat="0" applyBorder="0" applyAlignment="0" applyProtection="0"/>
    <xf numFmtId="0" fontId="18" fillId="21" borderId="0" applyNumberFormat="0" applyBorder="0" applyAlignment="0" applyProtection="0"/>
    <xf numFmtId="0" fontId="1" fillId="10" borderId="0" applyNumberFormat="0" applyBorder="0" applyAlignment="0" applyProtection="0"/>
    <xf numFmtId="0" fontId="18" fillId="24" borderId="0" applyNumberFormat="0" applyBorder="0" applyAlignment="0" applyProtection="0"/>
    <xf numFmtId="0" fontId="1" fillId="12" borderId="0" applyNumberFormat="0" applyBorder="0" applyAlignment="0" applyProtection="0"/>
    <xf numFmtId="0" fontId="18" fillId="27" borderId="0" applyNumberFormat="0" applyBorder="0" applyAlignment="0" applyProtection="0"/>
    <xf numFmtId="0" fontId="1" fillId="14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5" borderId="0" applyNumberFormat="0" applyBorder="0" applyAlignment="0" applyProtection="0"/>
    <xf numFmtId="0" fontId="20" fillId="19" borderId="0" applyNumberFormat="0" applyBorder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2" fillId="37" borderId="8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23" borderId="7" applyNumberFormat="0" applyAlignment="0" applyProtection="0"/>
    <xf numFmtId="0" fontId="31" fillId="23" borderId="7" applyNumberFormat="0" applyAlignment="0" applyProtection="0"/>
    <xf numFmtId="0" fontId="32" fillId="0" borderId="12" applyNumberFormat="0" applyFill="0" applyAlignment="0" applyProtection="0"/>
    <xf numFmtId="0" fontId="33" fillId="38" borderId="0" applyNumberFormat="0" applyBorder="0" applyAlignment="0" applyProtection="0"/>
    <xf numFmtId="0" fontId="6" fillId="0" borderId="0"/>
    <xf numFmtId="0" fontId="6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4" fillId="0" borderId="0"/>
    <xf numFmtId="0" fontId="23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5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1" fillId="0" borderId="0"/>
    <xf numFmtId="0" fontId="34" fillId="0" borderId="0"/>
    <xf numFmtId="0" fontId="6" fillId="0" borderId="0"/>
    <xf numFmtId="0" fontId="1" fillId="0" borderId="0"/>
    <xf numFmtId="0" fontId="34" fillId="0" borderId="0"/>
    <xf numFmtId="0" fontId="6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6" fillId="0" borderId="0"/>
    <xf numFmtId="0" fontId="34" fillId="0" borderId="0"/>
    <xf numFmtId="0" fontId="1" fillId="0" borderId="0"/>
    <xf numFmtId="0" fontId="35" fillId="0" borderId="0"/>
    <xf numFmtId="0" fontId="34" fillId="0" borderId="0"/>
    <xf numFmtId="0" fontId="6" fillId="0" borderId="0"/>
    <xf numFmtId="0" fontId="35" fillId="0" borderId="0"/>
    <xf numFmtId="0" fontId="6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5" fillId="0" borderId="0"/>
    <xf numFmtId="0" fontId="6" fillId="39" borderId="13" applyNumberFormat="0" applyFont="0" applyAlignment="0" applyProtection="0"/>
    <xf numFmtId="0" fontId="1" fillId="2" borderId="1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1" fillId="2" borderId="1" applyNumberFormat="0" applyFon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2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6" fillId="0" borderId="0"/>
    <xf numFmtId="0" fontId="2" fillId="0" borderId="0"/>
    <xf numFmtId="0" fontId="34" fillId="0" borderId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9" fontId="2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0" applyNumberFormat="0" applyBorder="0" applyAlignment="0" applyProtection="0"/>
    <xf numFmtId="0" fontId="45" fillId="41" borderId="0" applyNumberFormat="0" applyBorder="0" applyAlignment="0" applyProtection="0"/>
    <xf numFmtId="0" fontId="46" fillId="42" borderId="0" applyNumberFormat="0" applyBorder="0" applyAlignment="0" applyProtection="0"/>
    <xf numFmtId="0" fontId="47" fillId="43" borderId="19" applyNumberFormat="0" applyAlignment="0" applyProtection="0"/>
    <xf numFmtId="0" fontId="48" fillId="44" borderId="20" applyNumberFormat="0" applyAlignment="0" applyProtection="0"/>
    <xf numFmtId="0" fontId="49" fillId="44" borderId="19" applyNumberFormat="0" applyAlignment="0" applyProtection="0"/>
    <xf numFmtId="0" fontId="50" fillId="0" borderId="21" applyNumberFormat="0" applyFill="0" applyAlignment="0" applyProtection="0"/>
    <xf numFmtId="0" fontId="51" fillId="45" borderId="22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55" fillId="4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55" borderId="0" applyNumberFormat="0" applyBorder="0" applyAlignment="0" applyProtection="0"/>
    <xf numFmtId="0" fontId="55" fillId="56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57" borderId="0" applyNumberFormat="0" applyBorder="0" applyAlignment="0" applyProtection="0"/>
    <xf numFmtId="0" fontId="6" fillId="39" borderId="36" applyNumberFormat="0" applyFont="0" applyAlignment="0" applyProtection="0"/>
    <xf numFmtId="0" fontId="6" fillId="39" borderId="32" applyNumberFormat="0" applyFont="0" applyAlignment="0" applyProtection="0"/>
    <xf numFmtId="0" fontId="31" fillId="23" borderId="37" applyNumberFormat="0" applyAlignment="0" applyProtection="0"/>
    <xf numFmtId="0" fontId="21" fillId="36" borderId="37" applyNumberFormat="0" applyAlignment="0" applyProtection="0"/>
    <xf numFmtId="0" fontId="6" fillId="39" borderId="36" applyNumberFormat="0" applyFont="0" applyAlignment="0" applyProtection="0"/>
    <xf numFmtId="0" fontId="38" fillId="0" borderId="39" applyNumberFormat="0" applyFill="0" applyAlignment="0" applyProtection="0"/>
    <xf numFmtId="0" fontId="38" fillId="0" borderId="39" applyNumberFormat="0" applyFill="0" applyAlignment="0" applyProtection="0"/>
    <xf numFmtId="0" fontId="31" fillId="23" borderId="37" applyNumberFormat="0" applyAlignment="0" applyProtection="0"/>
    <xf numFmtId="0" fontId="31" fillId="23" borderId="37" applyNumberFormat="0" applyAlignment="0" applyProtection="0"/>
    <xf numFmtId="0" fontId="6" fillId="39" borderId="36" applyNumberFormat="0" applyFont="0" applyAlignment="0" applyProtection="0"/>
    <xf numFmtId="0" fontId="21" fillId="36" borderId="37" applyNumberFormat="0" applyAlignment="0" applyProtection="0"/>
    <xf numFmtId="0" fontId="36" fillId="36" borderId="38" applyNumberFormat="0" applyAlignment="0" applyProtection="0"/>
    <xf numFmtId="0" fontId="6" fillId="39" borderId="28" applyNumberFormat="0" applyFont="0" applyAlignment="0" applyProtection="0"/>
    <xf numFmtId="0" fontId="6" fillId="39" borderId="24" applyNumberFormat="0" applyFont="0" applyAlignment="0" applyProtection="0"/>
    <xf numFmtId="0" fontId="31" fillId="23" borderId="37" applyNumberFormat="0" applyAlignment="0" applyProtection="0"/>
    <xf numFmtId="0" fontId="38" fillId="0" borderId="39" applyNumberFormat="0" applyFill="0" applyAlignment="0" applyProtection="0"/>
    <xf numFmtId="0" fontId="6" fillId="39" borderId="36" applyNumberFormat="0" applyFont="0" applyAlignment="0" applyProtection="0"/>
    <xf numFmtId="0" fontId="38" fillId="0" borderId="39" applyNumberFormat="0" applyFill="0" applyAlignment="0" applyProtection="0"/>
    <xf numFmtId="0" fontId="6" fillId="39" borderId="36" applyNumberFormat="0" applyFont="0" applyAlignment="0" applyProtection="0"/>
    <xf numFmtId="0" fontId="36" fillId="36" borderId="38" applyNumberFormat="0" applyAlignment="0" applyProtection="0"/>
    <xf numFmtId="0" fontId="38" fillId="0" borderId="27" applyNumberFormat="0" applyFill="0" applyAlignment="0" applyProtection="0"/>
    <xf numFmtId="0" fontId="36" fillId="36" borderId="26" applyNumberFormat="0" applyAlignment="0" applyProtection="0"/>
    <xf numFmtId="0" fontId="6" fillId="39" borderId="24" applyNumberFormat="0" applyFont="0" applyAlignment="0" applyProtection="0"/>
    <xf numFmtId="0" fontId="31" fillId="23" borderId="25" applyNumberFormat="0" applyAlignment="0" applyProtection="0"/>
    <xf numFmtId="0" fontId="21" fillId="36" borderId="25" applyNumberFormat="0" applyAlignment="0" applyProtection="0"/>
    <xf numFmtId="0" fontId="21" fillId="36" borderId="25" applyNumberFormat="0" applyAlignment="0" applyProtection="0"/>
    <xf numFmtId="0" fontId="31" fillId="23" borderId="25" applyNumberFormat="0" applyAlignment="0" applyProtection="0"/>
    <xf numFmtId="0" fontId="31" fillId="23" borderId="25" applyNumberFormat="0" applyAlignment="0" applyProtection="0"/>
    <xf numFmtId="0" fontId="6" fillId="39" borderId="24" applyNumberFormat="0" applyFont="0" applyAlignment="0" applyProtection="0"/>
    <xf numFmtId="0" fontId="36" fillId="36" borderId="26" applyNumberFormat="0" applyAlignment="0" applyProtection="0"/>
    <xf numFmtId="0" fontId="38" fillId="0" borderId="27" applyNumberFormat="0" applyFill="0" applyAlignment="0" applyProtection="0"/>
    <xf numFmtId="0" fontId="6" fillId="39" borderId="24" applyNumberFormat="0" applyFont="0" applyAlignment="0" applyProtection="0"/>
    <xf numFmtId="0" fontId="36" fillId="36" borderId="26" applyNumberFormat="0" applyAlignment="0" applyProtection="0"/>
    <xf numFmtId="0" fontId="38" fillId="0" borderId="27" applyNumberFormat="0" applyFill="0" applyAlignment="0" applyProtection="0"/>
    <xf numFmtId="0" fontId="21" fillId="36" borderId="25" applyNumberFormat="0" applyAlignment="0" applyProtection="0"/>
    <xf numFmtId="0" fontId="21" fillId="36" borderId="25" applyNumberFormat="0" applyAlignment="0" applyProtection="0"/>
    <xf numFmtId="0" fontId="31" fillId="23" borderId="25" applyNumberFormat="0" applyAlignment="0" applyProtection="0"/>
    <xf numFmtId="0" fontId="6" fillId="39" borderId="24" applyNumberFormat="0" applyFont="0" applyAlignment="0" applyProtection="0"/>
    <xf numFmtId="0" fontId="36" fillId="36" borderId="26" applyNumberFormat="0" applyAlignment="0" applyProtection="0"/>
    <xf numFmtId="0" fontId="38" fillId="0" borderId="27" applyNumberFormat="0" applyFill="0" applyAlignment="0" applyProtection="0"/>
    <xf numFmtId="0" fontId="21" fillId="36" borderId="37" applyNumberFormat="0" applyAlignment="0" applyProtection="0"/>
    <xf numFmtId="0" fontId="38" fillId="0" borderId="31" applyNumberFormat="0" applyFill="0" applyAlignment="0" applyProtection="0"/>
    <xf numFmtId="0" fontId="36" fillId="36" borderId="30" applyNumberFormat="0" applyAlignment="0" applyProtection="0"/>
    <xf numFmtId="0" fontId="6" fillId="39" borderId="28" applyNumberFormat="0" applyFont="0" applyAlignment="0" applyProtection="0"/>
    <xf numFmtId="0" fontId="31" fillId="23" borderId="29" applyNumberFormat="0" applyAlignment="0" applyProtection="0"/>
    <xf numFmtId="0" fontId="21" fillId="36" borderId="29" applyNumberFormat="0" applyAlignment="0" applyProtection="0"/>
    <xf numFmtId="0" fontId="21" fillId="36" borderId="29" applyNumberFormat="0" applyAlignment="0" applyProtection="0"/>
    <xf numFmtId="0" fontId="31" fillId="23" borderId="29" applyNumberFormat="0" applyAlignment="0" applyProtection="0"/>
    <xf numFmtId="0" fontId="31" fillId="23" borderId="29" applyNumberFormat="0" applyAlignment="0" applyProtection="0"/>
    <xf numFmtId="0" fontId="6" fillId="39" borderId="28" applyNumberFormat="0" applyFont="0" applyAlignment="0" applyProtection="0"/>
    <xf numFmtId="0" fontId="36" fillId="36" borderId="30" applyNumberFormat="0" applyAlignment="0" applyProtection="0"/>
    <xf numFmtId="0" fontId="38" fillId="0" borderId="31" applyNumberFormat="0" applyFill="0" applyAlignment="0" applyProtection="0"/>
    <xf numFmtId="0" fontId="6" fillId="39" borderId="28" applyNumberFormat="0" applyFont="0" applyAlignment="0" applyProtection="0"/>
    <xf numFmtId="0" fontId="36" fillId="36" borderId="30" applyNumberFormat="0" applyAlignment="0" applyProtection="0"/>
    <xf numFmtId="0" fontId="38" fillId="0" borderId="31" applyNumberFormat="0" applyFill="0" applyAlignment="0" applyProtection="0"/>
    <xf numFmtId="0" fontId="21" fillId="36" borderId="29" applyNumberFormat="0" applyAlignment="0" applyProtection="0"/>
    <xf numFmtId="0" fontId="21" fillId="36" borderId="29" applyNumberFormat="0" applyAlignment="0" applyProtection="0"/>
    <xf numFmtId="0" fontId="31" fillId="23" borderId="29" applyNumberFormat="0" applyAlignment="0" applyProtection="0"/>
    <xf numFmtId="0" fontId="6" fillId="39" borderId="28" applyNumberFormat="0" applyFont="0" applyAlignment="0" applyProtection="0"/>
    <xf numFmtId="0" fontId="36" fillId="36" borderId="30" applyNumberFormat="0" applyAlignment="0" applyProtection="0"/>
    <xf numFmtId="0" fontId="38" fillId="0" borderId="31" applyNumberFormat="0" applyFill="0" applyAlignment="0" applyProtection="0"/>
    <xf numFmtId="0" fontId="38" fillId="0" borderId="35" applyNumberFormat="0" applyFill="0" applyAlignment="0" applyProtection="0"/>
    <xf numFmtId="0" fontId="36" fillId="36" borderId="34" applyNumberFormat="0" applyAlignment="0" applyProtection="0"/>
    <xf numFmtId="0" fontId="6" fillId="39" borderId="32" applyNumberFormat="0" applyFont="0" applyAlignment="0" applyProtection="0"/>
    <xf numFmtId="0" fontId="31" fillId="23" borderId="33" applyNumberFormat="0" applyAlignment="0" applyProtection="0"/>
    <xf numFmtId="0" fontId="21" fillId="36" borderId="33" applyNumberFormat="0" applyAlignment="0" applyProtection="0"/>
    <xf numFmtId="0" fontId="21" fillId="36" borderId="33" applyNumberFormat="0" applyAlignment="0" applyProtection="0"/>
    <xf numFmtId="0" fontId="31" fillId="23" borderId="33" applyNumberFormat="0" applyAlignment="0" applyProtection="0"/>
    <xf numFmtId="0" fontId="31" fillId="23" borderId="33" applyNumberFormat="0" applyAlignment="0" applyProtection="0"/>
    <xf numFmtId="0" fontId="6" fillId="39" borderId="32" applyNumberFormat="0" applyFont="0" applyAlignment="0" applyProtection="0"/>
    <xf numFmtId="0" fontId="36" fillId="36" borderId="34" applyNumberFormat="0" applyAlignment="0" applyProtection="0"/>
    <xf numFmtId="0" fontId="38" fillId="0" borderId="35" applyNumberFormat="0" applyFill="0" applyAlignment="0" applyProtection="0"/>
    <xf numFmtId="0" fontId="6" fillId="39" borderId="32" applyNumberFormat="0" applyFont="0" applyAlignment="0" applyProtection="0"/>
    <xf numFmtId="0" fontId="36" fillId="36" borderId="34" applyNumberFormat="0" applyAlignment="0" applyProtection="0"/>
    <xf numFmtId="0" fontId="38" fillId="0" borderId="35" applyNumberFormat="0" applyFill="0" applyAlignment="0" applyProtection="0"/>
    <xf numFmtId="0" fontId="21" fillId="36" borderId="33" applyNumberFormat="0" applyAlignment="0" applyProtection="0"/>
    <xf numFmtId="0" fontId="21" fillId="36" borderId="33" applyNumberFormat="0" applyAlignment="0" applyProtection="0"/>
    <xf numFmtId="0" fontId="31" fillId="23" borderId="33" applyNumberFormat="0" applyAlignment="0" applyProtection="0"/>
    <xf numFmtId="0" fontId="6" fillId="39" borderId="32" applyNumberFormat="0" applyFont="0" applyAlignment="0" applyProtection="0"/>
    <xf numFmtId="0" fontId="36" fillId="36" borderId="34" applyNumberFormat="0" applyAlignment="0" applyProtection="0"/>
    <xf numFmtId="0" fontId="38" fillId="0" borderId="35" applyNumberFormat="0" applyFill="0" applyAlignment="0" applyProtection="0"/>
    <xf numFmtId="0" fontId="36" fillId="36" borderId="38" applyNumberFormat="0" applyAlignment="0" applyProtection="0"/>
    <xf numFmtId="0" fontId="36" fillId="36" borderId="38" applyNumberFormat="0" applyAlignment="0" applyProtection="0"/>
    <xf numFmtId="0" fontId="21" fillId="36" borderId="37" applyNumberFormat="0" applyAlignment="0" applyProtection="0"/>
    <xf numFmtId="0" fontId="21" fillId="36" borderId="111" applyNumberFormat="0" applyAlignment="0" applyProtection="0"/>
    <xf numFmtId="0" fontId="6" fillId="39" borderId="72" applyNumberFormat="0" applyFont="0" applyAlignment="0" applyProtection="0"/>
    <xf numFmtId="0" fontId="6" fillId="39" borderId="48" applyNumberFormat="0" applyFont="0" applyAlignment="0" applyProtection="0"/>
    <xf numFmtId="0" fontId="21" fillId="36" borderId="52" applyNumberFormat="0" applyAlignment="0" applyProtection="0"/>
    <xf numFmtId="0" fontId="38" fillId="0" borderId="90" applyNumberFormat="0" applyFill="0" applyAlignment="0" applyProtection="0"/>
    <xf numFmtId="0" fontId="21" fillId="36" borderId="60" applyNumberFormat="0" applyAlignment="0" applyProtection="0"/>
    <xf numFmtId="0" fontId="38" fillId="0" borderId="96" applyNumberFormat="0" applyFill="0" applyAlignment="0" applyProtection="0"/>
    <xf numFmtId="0" fontId="6" fillId="39" borderId="88" applyNumberFormat="0" applyFont="0" applyAlignment="0" applyProtection="0"/>
    <xf numFmtId="0" fontId="6" fillId="39" borderId="48" applyNumberFormat="0" applyFont="0" applyAlignment="0" applyProtection="0"/>
    <xf numFmtId="0" fontId="21" fillId="36" borderId="84" applyNumberFormat="0" applyAlignment="0" applyProtection="0"/>
    <xf numFmtId="0" fontId="6" fillId="39" borderId="64" applyNumberFormat="0" applyFont="0" applyAlignment="0" applyProtection="0"/>
    <xf numFmtId="0" fontId="36" fillId="36" borderId="89" applyNumberFormat="0" applyAlignment="0" applyProtection="0"/>
    <xf numFmtId="0" fontId="21" fillId="36" borderId="65" applyNumberFormat="0" applyAlignment="0" applyProtection="0"/>
    <xf numFmtId="0" fontId="21" fillId="36" borderId="49" applyNumberFormat="0" applyAlignment="0" applyProtection="0"/>
    <xf numFmtId="0" fontId="6" fillId="39" borderId="88" applyNumberFormat="0" applyFont="0" applyAlignment="0" applyProtection="0"/>
    <xf numFmtId="0" fontId="6" fillId="39" borderId="97" applyNumberFormat="0" applyFont="0" applyAlignment="0" applyProtection="0"/>
    <xf numFmtId="0" fontId="21" fillId="36" borderId="107" applyNumberFormat="0" applyAlignment="0" applyProtection="0"/>
    <xf numFmtId="0" fontId="36" fillId="36" borderId="95" applyNumberFormat="0" applyAlignment="0" applyProtection="0"/>
    <xf numFmtId="0" fontId="21" fillId="36" borderId="68" applyNumberFormat="0" applyAlignment="0" applyProtection="0"/>
    <xf numFmtId="0" fontId="21" fillId="36" borderId="91" applyNumberFormat="0" applyAlignment="0" applyProtection="0"/>
    <xf numFmtId="0" fontId="31" fillId="23" borderId="65" applyNumberFormat="0" applyAlignment="0" applyProtection="0"/>
    <xf numFmtId="0" fontId="36" fillId="36" borderId="5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1" fillId="23" borderId="49" applyNumberFormat="0" applyAlignment="0" applyProtection="0"/>
    <xf numFmtId="0" fontId="38" fillId="0" borderId="51" applyNumberFormat="0" applyFill="0" applyAlignment="0" applyProtection="0"/>
    <xf numFmtId="0" fontId="38" fillId="0" borderId="96" applyNumberFormat="0" applyFill="0" applyAlignment="0" applyProtection="0"/>
    <xf numFmtId="0" fontId="38" fillId="0" borderId="67" applyNumberFormat="0" applyFill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6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64" applyNumberFormat="0" applyFon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8" fillId="0" borderId="75" applyNumberFormat="0" applyFill="0" applyAlignment="0" applyProtection="0"/>
    <xf numFmtId="0" fontId="36" fillId="36" borderId="74" applyNumberFormat="0" applyAlignment="0" applyProtection="0"/>
    <xf numFmtId="0" fontId="6" fillId="39" borderId="72" applyNumberFormat="0" applyFont="0" applyAlignment="0" applyProtection="0"/>
    <xf numFmtId="0" fontId="31" fillId="23" borderId="73" applyNumberFormat="0" applyAlignment="0" applyProtection="0"/>
    <xf numFmtId="0" fontId="21" fillId="36" borderId="73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8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91" applyNumberFormat="0" applyAlignment="0" applyProtection="0"/>
    <xf numFmtId="0" fontId="6" fillId="39" borderId="92" applyNumberFormat="0" applyFont="0" applyAlignment="0" applyProtection="0"/>
    <xf numFmtId="0" fontId="36" fillId="36" borderId="93" applyNumberFormat="0" applyAlignment="0" applyProtection="0"/>
    <xf numFmtId="0" fontId="38" fillId="0" borderId="94" applyNumberFormat="0" applyFill="0" applyAlignment="0" applyProtection="0"/>
    <xf numFmtId="0" fontId="6" fillId="39" borderId="92" applyNumberFormat="0" applyFont="0" applyAlignment="0" applyProtection="0"/>
    <xf numFmtId="0" fontId="38" fillId="0" borderId="94" applyNumberFormat="0" applyFill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31" fillId="23" borderId="91" applyNumberFormat="0" applyAlignment="0" applyProtection="0"/>
    <xf numFmtId="0" fontId="21" fillId="36" borderId="91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31" fillId="23" borderId="91" applyNumberFormat="0" applyAlignment="0" applyProtection="0"/>
    <xf numFmtId="0" fontId="38" fillId="0" borderId="94" applyNumberFormat="0" applyFill="0" applyAlignment="0" applyProtection="0"/>
    <xf numFmtId="0" fontId="31" fillId="23" borderId="91" applyNumberFormat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21" fillId="36" borderId="91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21" fillId="36" borderId="91" applyNumberFormat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21" fillId="36" borderId="91" applyNumberFormat="0" applyAlignment="0" applyProtection="0"/>
    <xf numFmtId="0" fontId="6" fillId="39" borderId="92" applyNumberFormat="0" applyFont="0" applyAlignment="0" applyProtection="0"/>
    <xf numFmtId="0" fontId="38" fillId="0" borderId="94" applyNumberFormat="0" applyFill="0" applyAlignment="0" applyProtection="0"/>
    <xf numFmtId="0" fontId="36" fillId="36" borderId="93" applyNumberFormat="0" applyAlignment="0" applyProtection="0"/>
    <xf numFmtId="0" fontId="31" fillId="23" borderId="91" applyNumberFormat="0" applyAlignment="0" applyProtection="0"/>
    <xf numFmtId="0" fontId="21" fillId="36" borderId="91" applyNumberFormat="0" applyAlignment="0" applyProtection="0"/>
    <xf numFmtId="0" fontId="36" fillId="36" borderId="93" applyNumberFormat="0" applyAlignment="0" applyProtection="0"/>
    <xf numFmtId="0" fontId="38" fillId="0" borderId="94" applyNumberFormat="0" applyFill="0" applyAlignment="0" applyProtection="0"/>
    <xf numFmtId="0" fontId="38" fillId="0" borderId="94" applyNumberFormat="0" applyFill="0" applyAlignment="0" applyProtection="0"/>
    <xf numFmtId="0" fontId="31" fillId="23" borderId="91" applyNumberFormat="0" applyAlignment="0" applyProtection="0"/>
    <xf numFmtId="0" fontId="31" fillId="23" borderId="91" applyNumberFormat="0" applyAlignment="0" applyProtection="0"/>
    <xf numFmtId="0" fontId="38" fillId="0" borderId="94" applyNumberFormat="0" applyFill="0" applyAlignment="0" applyProtection="0"/>
    <xf numFmtId="0" fontId="21" fillId="36" borderId="91" applyNumberFormat="0" applyAlignment="0" applyProtection="0"/>
    <xf numFmtId="0" fontId="38" fillId="0" borderId="94" applyNumberFormat="0" applyFill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31" fillId="23" borderId="91" applyNumberFormat="0" applyAlignment="0" applyProtection="0"/>
    <xf numFmtId="0" fontId="21" fillId="36" borderId="91" applyNumberFormat="0" applyAlignment="0" applyProtection="0"/>
    <xf numFmtId="0" fontId="36" fillId="36" borderId="95" applyNumberFormat="0" applyAlignment="0" applyProtection="0"/>
    <xf numFmtId="0" fontId="6" fillId="39" borderId="97" applyNumberFormat="0" applyFont="0" applyAlignment="0" applyProtection="0"/>
    <xf numFmtId="0" fontId="31" fillId="23" borderId="98" applyNumberFormat="0" applyAlignment="0" applyProtection="0"/>
    <xf numFmtId="0" fontId="21" fillId="36" borderId="98" applyNumberFormat="0" applyAlignment="0" applyProtection="0"/>
    <xf numFmtId="0" fontId="21" fillId="36" borderId="99" applyNumberFormat="0" applyAlignment="0" applyProtection="0"/>
    <xf numFmtId="0" fontId="31" fillId="23" borderId="99" applyNumberFormat="0" applyAlignment="0" applyProtection="0"/>
    <xf numFmtId="0" fontId="6" fillId="39" borderId="100" applyNumberFormat="0" applyFont="0" applyAlignment="0" applyProtection="0"/>
    <xf numFmtId="0" fontId="36" fillId="36" borderId="101" applyNumberFormat="0" applyAlignment="0" applyProtection="0"/>
    <xf numFmtId="0" fontId="38" fillId="0" borderId="102" applyNumberFormat="0" applyFill="0" applyAlignment="0" applyProtection="0"/>
    <xf numFmtId="0" fontId="6" fillId="39" borderId="100" applyNumberFormat="0" applyFont="0" applyAlignment="0" applyProtection="0"/>
    <xf numFmtId="0" fontId="38" fillId="0" borderId="102" applyNumberFormat="0" applyFill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31" fillId="23" borderId="99" applyNumberFormat="0" applyAlignment="0" applyProtection="0"/>
    <xf numFmtId="0" fontId="21" fillId="36" borderId="99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31" fillId="23" borderId="99" applyNumberFormat="0" applyAlignment="0" applyProtection="0"/>
    <xf numFmtId="0" fontId="38" fillId="0" borderId="102" applyNumberFormat="0" applyFill="0" applyAlignment="0" applyProtection="0"/>
    <xf numFmtId="0" fontId="31" fillId="23" borderId="99" applyNumberFormat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21" fillId="36" borderId="99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21" fillId="36" borderId="99" applyNumberFormat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21" fillId="36" borderId="99" applyNumberFormat="0" applyAlignment="0" applyProtection="0"/>
    <xf numFmtId="0" fontId="6" fillId="39" borderId="100" applyNumberFormat="0" applyFont="0" applyAlignment="0" applyProtection="0"/>
    <xf numFmtId="0" fontId="38" fillId="0" borderId="102" applyNumberFormat="0" applyFill="0" applyAlignment="0" applyProtection="0"/>
    <xf numFmtId="0" fontId="36" fillId="36" borderId="101" applyNumberFormat="0" applyAlignment="0" applyProtection="0"/>
    <xf numFmtId="0" fontId="31" fillId="23" borderId="99" applyNumberFormat="0" applyAlignment="0" applyProtection="0"/>
    <xf numFmtId="0" fontId="21" fillId="36" borderId="99" applyNumberFormat="0" applyAlignment="0" applyProtection="0"/>
    <xf numFmtId="0" fontId="36" fillId="36" borderId="101" applyNumberFormat="0" applyAlignment="0" applyProtection="0"/>
    <xf numFmtId="0" fontId="38" fillId="0" borderId="102" applyNumberFormat="0" applyFill="0" applyAlignment="0" applyProtection="0"/>
    <xf numFmtId="0" fontId="38" fillId="0" borderId="102" applyNumberFormat="0" applyFill="0" applyAlignment="0" applyProtection="0"/>
    <xf numFmtId="0" fontId="31" fillId="23" borderId="99" applyNumberFormat="0" applyAlignment="0" applyProtection="0"/>
    <xf numFmtId="0" fontId="31" fillId="23" borderId="99" applyNumberFormat="0" applyAlignment="0" applyProtection="0"/>
    <xf numFmtId="0" fontId="38" fillId="0" borderId="102" applyNumberFormat="0" applyFill="0" applyAlignment="0" applyProtection="0"/>
    <xf numFmtId="0" fontId="21" fillId="36" borderId="99" applyNumberFormat="0" applyAlignment="0" applyProtection="0"/>
    <xf numFmtId="0" fontId="38" fillId="0" borderId="102" applyNumberFormat="0" applyFill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31" fillId="23" borderId="99" applyNumberFormat="0" applyAlignment="0" applyProtection="0"/>
    <xf numFmtId="0" fontId="21" fillId="36" borderId="99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0" applyNumberFormat="0" applyFon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7" applyNumberFormat="0" applyAlignment="0" applyProtection="0"/>
    <xf numFmtId="0" fontId="6" fillId="39" borderId="108" applyNumberFormat="0" applyFont="0" applyAlignment="0" applyProtection="0"/>
    <xf numFmtId="0" fontId="36" fillId="36" borderId="109" applyNumberFormat="0" applyAlignment="0" applyProtection="0"/>
    <xf numFmtId="0" fontId="38" fillId="0" borderId="110" applyNumberFormat="0" applyFill="0" applyAlignment="0" applyProtection="0"/>
    <xf numFmtId="0" fontId="6" fillId="39" borderId="108" applyNumberFormat="0" applyFont="0" applyAlignment="0" applyProtection="0"/>
    <xf numFmtId="0" fontId="38" fillId="0" borderId="110" applyNumberFormat="0" applyFill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31" fillId="23" borderId="107" applyNumberFormat="0" applyAlignment="0" applyProtection="0"/>
    <xf numFmtId="0" fontId="21" fillId="36" borderId="107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31" fillId="23" borderId="107" applyNumberFormat="0" applyAlignment="0" applyProtection="0"/>
    <xf numFmtId="0" fontId="38" fillId="0" borderId="110" applyNumberFormat="0" applyFill="0" applyAlignment="0" applyProtection="0"/>
    <xf numFmtId="0" fontId="31" fillId="23" borderId="107" applyNumberFormat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21" fillId="36" borderId="107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21" fillId="36" borderId="107" applyNumberFormat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21" fillId="36" borderId="107" applyNumberFormat="0" applyAlignment="0" applyProtection="0"/>
    <xf numFmtId="0" fontId="6" fillId="39" borderId="108" applyNumberFormat="0" applyFont="0" applyAlignment="0" applyProtection="0"/>
    <xf numFmtId="0" fontId="38" fillId="0" borderId="110" applyNumberFormat="0" applyFill="0" applyAlignment="0" applyProtection="0"/>
    <xf numFmtId="0" fontId="36" fillId="36" borderId="109" applyNumberFormat="0" applyAlignment="0" applyProtection="0"/>
    <xf numFmtId="0" fontId="31" fillId="23" borderId="107" applyNumberFormat="0" applyAlignment="0" applyProtection="0"/>
    <xf numFmtId="0" fontId="21" fillId="36" borderId="107" applyNumberFormat="0" applyAlignment="0" applyProtection="0"/>
    <xf numFmtId="0" fontId="36" fillId="36" borderId="109" applyNumberFormat="0" applyAlignment="0" applyProtection="0"/>
    <xf numFmtId="0" fontId="38" fillId="0" borderId="110" applyNumberFormat="0" applyFill="0" applyAlignment="0" applyProtection="0"/>
    <xf numFmtId="0" fontId="38" fillId="0" borderId="110" applyNumberFormat="0" applyFill="0" applyAlignment="0" applyProtection="0"/>
    <xf numFmtId="0" fontId="31" fillId="23" borderId="107" applyNumberFormat="0" applyAlignment="0" applyProtection="0"/>
    <xf numFmtId="0" fontId="31" fillId="23" borderId="107" applyNumberFormat="0" applyAlignment="0" applyProtection="0"/>
    <xf numFmtId="0" fontId="38" fillId="0" borderId="110" applyNumberFormat="0" applyFill="0" applyAlignment="0" applyProtection="0"/>
    <xf numFmtId="0" fontId="21" fillId="36" borderId="107" applyNumberFormat="0" applyAlignment="0" applyProtection="0"/>
    <xf numFmtId="0" fontId="38" fillId="0" borderId="110" applyNumberFormat="0" applyFill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31" fillId="23" borderId="107" applyNumberFormat="0" applyAlignment="0" applyProtection="0"/>
    <xf numFmtId="0" fontId="21" fillId="36" borderId="107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1" fillId="2" borderId="1" applyNumberFormat="0" applyFon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15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</cellStyleXfs>
  <cellXfs count="321">
    <xf numFmtId="0" fontId="0" fillId="0" borderId="0" xfId="0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6" fillId="16" borderId="0" xfId="2" applyNumberFormat="1" applyFont="1" applyFill="1" applyAlignment="1" applyProtection="1"/>
    <xf numFmtId="0" fontId="6" fillId="16" borderId="0" xfId="2" applyNumberFormat="1" applyFont="1" applyFill="1" applyBorder="1" applyAlignment="1" applyProtection="1"/>
    <xf numFmtId="0" fontId="8" fillId="0" borderId="0" xfId="0" applyFont="1" applyAlignment="1" applyProtection="1">
      <alignment horizontal="right"/>
    </xf>
    <xf numFmtId="0" fontId="6" fillId="0" borderId="0" xfId="2" applyNumberFormat="1" applyFont="1" applyAlignment="1" applyProtection="1">
      <alignment horizontal="left"/>
    </xf>
    <xf numFmtId="0" fontId="6" fillId="0" borderId="0" xfId="2" applyNumberFormat="1" applyFont="1" applyFill="1" applyBorder="1" applyAlignment="1" applyProtection="1"/>
    <xf numFmtId="49" fontId="4" fillId="0" borderId="0" xfId="2" applyNumberFormat="1" applyFont="1" applyAlignment="1" applyProtection="1">
      <alignment textRotation="45"/>
    </xf>
    <xf numFmtId="49" fontId="4" fillId="16" borderId="0" xfId="2" applyNumberFormat="1" applyFont="1" applyFill="1" applyAlignment="1" applyProtection="1">
      <alignment textRotation="45"/>
    </xf>
    <xf numFmtId="0" fontId="9" fillId="16" borderId="0" xfId="2" applyNumberFormat="1" applyFont="1" applyFill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center"/>
    </xf>
    <xf numFmtId="43" fontId="6" fillId="0" borderId="0" xfId="1" quotePrefix="1" applyFont="1" applyAlignment="1" applyProtection="1">
      <alignment vertical="center" wrapText="1"/>
    </xf>
    <xf numFmtId="0" fontId="10" fillId="16" borderId="0" xfId="2" applyNumberFormat="1" applyFont="1" applyFill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/>
    </xf>
    <xf numFmtId="164" fontId="10" fillId="16" borderId="0" xfId="2" applyNumberFormat="1" applyFont="1" applyFill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11" fillId="0" borderId="0" xfId="0" applyFont="1" applyProtection="1"/>
    <xf numFmtId="49" fontId="3" fillId="0" borderId="0" xfId="0" applyNumberFormat="1" applyFont="1" applyProtection="1"/>
    <xf numFmtId="49" fontId="3" fillId="16" borderId="0" xfId="0" applyNumberFormat="1" applyFont="1" applyFill="1" applyProtection="1"/>
    <xf numFmtId="0" fontId="6" fillId="16" borderId="0" xfId="0" applyFont="1" applyFill="1" applyProtection="1"/>
    <xf numFmtId="43" fontId="6" fillId="16" borderId="0" xfId="0" applyNumberFormat="1" applyFont="1" applyFill="1" applyProtection="1"/>
    <xf numFmtId="0" fontId="8" fillId="16" borderId="0" xfId="0" applyFont="1" applyFill="1" applyProtection="1"/>
    <xf numFmtId="0" fontId="8" fillId="0" borderId="0" xfId="0" applyFont="1" applyFill="1" applyBorder="1" applyProtection="1"/>
    <xf numFmtId="0" fontId="8" fillId="0" borderId="0" xfId="0" applyFont="1" applyProtection="1"/>
    <xf numFmtId="0" fontId="12" fillId="16" borderId="0" xfId="2" applyNumberFormat="1" applyFont="1" applyFill="1" applyAlignment="1" applyProtection="1"/>
    <xf numFmtId="0" fontId="12" fillId="16" borderId="0" xfId="2" applyNumberFormat="1" applyFont="1" applyFill="1" applyBorder="1" applyAlignment="1" applyProtection="1"/>
    <xf numFmtId="0" fontId="10" fillId="16" borderId="0" xfId="2" applyNumberFormat="1" applyFont="1" applyFill="1" applyBorder="1" applyAlignment="1" applyProtection="1">
      <alignment horizontal="center" vertical="center"/>
    </xf>
    <xf numFmtId="0" fontId="12" fillId="16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16" borderId="4" xfId="2" applyNumberFormat="1" applyFont="1" applyFill="1" applyBorder="1" applyAlignment="1" applyProtection="1">
      <alignment vertical="center"/>
    </xf>
    <xf numFmtId="41" fontId="9" fillId="16" borderId="4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0" fontId="9" fillId="16" borderId="0" xfId="0" applyFont="1" applyFill="1" applyProtection="1"/>
    <xf numFmtId="0" fontId="6" fillId="16" borderId="0" xfId="0" applyFont="1" applyFill="1" applyBorder="1" applyProtection="1"/>
    <xf numFmtId="0" fontId="12" fillId="16" borderId="0" xfId="2" applyNumberFormat="1" applyFont="1" applyFill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16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16" borderId="0" xfId="3" applyNumberFormat="1" applyFont="1" applyFill="1" applyAlignment="1" applyProtection="1">
      <alignment horizontal="center"/>
    </xf>
    <xf numFmtId="0" fontId="12" fillId="16" borderId="0" xfId="2" applyNumberFormat="1" applyFont="1" applyFill="1" applyAlignment="1" applyProtection="1">
      <alignment horizontal="left" indent="2"/>
    </xf>
    <xf numFmtId="166" fontId="12" fillId="0" borderId="0" xfId="2" applyNumberFormat="1" applyFont="1" applyFill="1" applyBorder="1" applyAlignment="1" applyProtection="1"/>
    <xf numFmtId="167" fontId="12" fillId="16" borderId="0" xfId="1" applyNumberFormat="1" applyFont="1" applyFill="1" applyBorder="1" applyAlignment="1" applyProtection="1"/>
    <xf numFmtId="167" fontId="12" fillId="0" borderId="0" xfId="1" applyNumberFormat="1" applyFont="1" applyFill="1" applyBorder="1" applyAlignment="1" applyProtection="1"/>
    <xf numFmtId="49" fontId="4" fillId="0" borderId="0" xfId="2" applyNumberFormat="1" applyFont="1" applyFill="1" applyAlignment="1" applyProtection="1">
      <alignment horizontal="center"/>
    </xf>
    <xf numFmtId="0" fontId="10" fillId="16" borderId="0" xfId="2" applyNumberFormat="1" applyFont="1" applyFill="1" applyAlignment="1" applyProtection="1">
      <alignment horizontal="left" indent="3"/>
    </xf>
    <xf numFmtId="49" fontId="3" fillId="0" borderId="0" xfId="0" applyNumberFormat="1" applyFont="1" applyFill="1" applyProtection="1"/>
    <xf numFmtId="43" fontId="6" fillId="0" borderId="0" xfId="0" applyNumberFormat="1" applyFont="1" applyProtection="1"/>
    <xf numFmtId="168" fontId="12" fillId="16" borderId="4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43" fontId="8" fillId="16" borderId="0" xfId="1" applyFont="1" applyFill="1" applyProtection="1"/>
    <xf numFmtId="43" fontId="8" fillId="0" borderId="0" xfId="1" applyFont="1" applyFill="1" applyBorder="1" applyProtection="1"/>
    <xf numFmtId="39" fontId="12" fillId="16" borderId="0" xfId="2" applyNumberFormat="1" applyFont="1" applyFill="1" applyAlignment="1" applyProtection="1"/>
    <xf numFmtId="39" fontId="12" fillId="16" borderId="0" xfId="2" applyNumberFormat="1" applyFont="1" applyFill="1" applyBorder="1" applyAlignment="1" applyProtection="1"/>
    <xf numFmtId="39" fontId="12" fillId="0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167" fontId="12" fillId="16" borderId="4" xfId="1" applyNumberFormat="1" applyFont="1" applyFill="1" applyBorder="1" applyAlignment="1" applyProtection="1"/>
    <xf numFmtId="43" fontId="6" fillId="16" borderId="0" xfId="0" applyNumberFormat="1" applyFont="1" applyFill="1" applyBorder="1" applyProtection="1"/>
    <xf numFmtId="0" fontId="8" fillId="16" borderId="0" xfId="0" applyFont="1" applyFill="1" applyBorder="1" applyProtection="1"/>
    <xf numFmtId="165" fontId="6" fillId="0" borderId="6" xfId="0" applyNumberFormat="1" applyFont="1" applyBorder="1" applyProtection="1"/>
    <xf numFmtId="166" fontId="6" fillId="16" borderId="0" xfId="0" applyNumberFormat="1" applyFont="1" applyFill="1" applyProtection="1"/>
    <xf numFmtId="165" fontId="6" fillId="16" borderId="6" xfId="0" applyNumberFormat="1" applyFont="1" applyFill="1" applyBorder="1" applyProtection="1"/>
    <xf numFmtId="166" fontId="6" fillId="0" borderId="0" xfId="0" applyNumberFormat="1" applyFont="1" applyFill="1" applyBorder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9" fillId="0" borderId="0" xfId="0" applyFont="1" applyFill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0" fontId="6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6" xfId="0" applyNumberFormat="1" applyFont="1" applyFill="1" applyBorder="1" applyProtection="1"/>
    <xf numFmtId="167" fontId="12" fillId="16" borderId="6" xfId="1" applyNumberFormat="1" applyFont="1" applyFill="1" applyBorder="1" applyAlignment="1" applyProtection="1"/>
    <xf numFmtId="43" fontId="6" fillId="0" borderId="0" xfId="0" applyNumberFormat="1" applyFont="1" applyFill="1" applyBorder="1" applyProtection="1"/>
    <xf numFmtId="41" fontId="6" fillId="16" borderId="0" xfId="0" applyNumberFormat="1" applyFont="1" applyFill="1" applyProtection="1"/>
    <xf numFmtId="41" fontId="6" fillId="0" borderId="0" xfId="0" applyNumberFormat="1" applyFont="1" applyFill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6" borderId="0" xfId="2" applyNumberFormat="1" applyFont="1" applyFill="1" applyAlignment="1" applyProtection="1">
      <alignment horizontal="center"/>
    </xf>
    <xf numFmtId="41" fontId="6" fillId="0" borderId="0" xfId="0" applyNumberFormat="1" applyFont="1" applyProtection="1"/>
    <xf numFmtId="0" fontId="9" fillId="16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164" fontId="9" fillId="0" borderId="0" xfId="0" quotePrefix="1" applyNumberFormat="1" applyFont="1" applyFill="1" applyBorder="1" applyAlignment="1" applyProtection="1">
      <alignment horizontal="center" vertical="center"/>
    </xf>
    <xf numFmtId="41" fontId="9" fillId="16" borderId="0" xfId="0" applyNumberFormat="1" applyFont="1" applyFill="1" applyAlignment="1" applyProtection="1">
      <alignment horizontal="center" vertical="center"/>
    </xf>
    <xf numFmtId="41" fontId="9" fillId="16" borderId="0" xfId="0" applyNumberFormat="1" applyFont="1" applyFill="1" applyProtection="1"/>
    <xf numFmtId="41" fontId="9" fillId="16" borderId="0" xfId="0" applyNumberFormat="1" applyFont="1" applyFill="1" applyAlignment="1" applyProtection="1">
      <alignment horizontal="center"/>
    </xf>
    <xf numFmtId="0" fontId="3" fillId="16" borderId="0" xfId="2" applyNumberFormat="1" applyFont="1" applyFill="1" applyAlignment="1" applyProtection="1"/>
    <xf numFmtId="0" fontId="11" fillId="16" borderId="0" xfId="0" applyFont="1" applyFill="1" applyProtection="1"/>
    <xf numFmtId="167" fontId="8" fillId="0" borderId="0" xfId="1" applyNumberFormat="1" applyFont="1" applyFill="1" applyBorder="1" applyProtection="1"/>
    <xf numFmtId="168" fontId="12" fillId="16" borderId="6" xfId="1" applyNumberFormat="1" applyFont="1" applyFill="1" applyBorder="1" applyAlignment="1" applyProtection="1"/>
    <xf numFmtId="168" fontId="12" fillId="16" borderId="0" xfId="1" applyNumberFormat="1" applyFont="1" applyFill="1" applyBorder="1" applyAlignment="1" applyProtection="1"/>
    <xf numFmtId="43" fontId="7" fillId="17" borderId="0" xfId="1" applyFont="1" applyFill="1" applyAlignment="1" applyProtection="1">
      <protection locked="0"/>
    </xf>
    <xf numFmtId="0" fontId="6" fillId="16" borderId="0" xfId="0" applyFont="1" applyFill="1" applyAlignment="1" applyProtection="1"/>
    <xf numFmtId="0" fontId="6" fillId="0" borderId="0" xfId="0" applyFont="1" applyFill="1" applyBorder="1" applyAlignment="1" applyProtection="1"/>
    <xf numFmtId="0" fontId="6" fillId="0" borderId="0" xfId="0" applyFont="1" applyProtection="1"/>
    <xf numFmtId="4" fontId="6" fillId="0" borderId="0" xfId="2" applyNumberFormat="1" applyFont="1" applyAlignment="1" applyProtection="1"/>
    <xf numFmtId="4" fontId="6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horizontal="right"/>
    </xf>
    <xf numFmtId="165" fontId="12" fillId="17" borderId="0" xfId="2" applyNumberFormat="1" applyFont="1" applyFill="1" applyBorder="1" applyAlignment="1" applyProtection="1"/>
    <xf numFmtId="167" fontId="12" fillId="17" borderId="0" xfId="1" applyNumberFormat="1" applyFont="1" applyFill="1" applyBorder="1" applyAlignment="1" applyProtection="1"/>
    <xf numFmtId="0" fontId="6" fillId="0" borderId="0" xfId="0" applyFont="1" applyFill="1" applyProtection="1"/>
    <xf numFmtId="0" fontId="6" fillId="0" borderId="0" xfId="2" applyNumberFormat="1" applyFont="1" applyAlignment="1" applyProtection="1"/>
    <xf numFmtId="167" fontId="12" fillId="0" borderId="0" xfId="1" applyNumberFormat="1" applyFont="1" applyFill="1" applyBorder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Fill="1" applyAlignment="1" applyProtection="1">
      <alignment horizontal="center"/>
    </xf>
    <xf numFmtId="0" fontId="6" fillId="16" borderId="0" xfId="0" applyFont="1" applyFill="1" applyProtection="1"/>
    <xf numFmtId="49" fontId="4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Fill="1" applyAlignment="1" applyProtection="1">
      <alignment horizontal="center"/>
    </xf>
    <xf numFmtId="0" fontId="6" fillId="16" borderId="0" xfId="0" applyFont="1" applyFill="1" applyProtection="1"/>
    <xf numFmtId="49" fontId="4" fillId="16" borderId="0" xfId="2" applyNumberFormat="1" applyFont="1" applyFill="1" applyAlignment="1" applyProtection="1">
      <alignment horizontal="center"/>
    </xf>
    <xf numFmtId="166" fontId="6" fillId="0" borderId="0" xfId="0" applyNumberFormat="1" applyFont="1" applyFill="1" applyBorder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0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Fill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166" fontId="6" fillId="0" borderId="0" xfId="0" applyNumberFormat="1" applyFont="1" applyFill="1" applyBorder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0" fontId="6" fillId="0" borderId="0" xfId="2" applyNumberFormat="1" applyFont="1" applyAlignment="1" applyProtection="1"/>
    <xf numFmtId="167" fontId="12" fillId="0" borderId="0" xfId="1" applyNumberFormat="1" applyFont="1" applyFill="1" applyBorder="1" applyAlignment="1" applyProtection="1"/>
    <xf numFmtId="0" fontId="6" fillId="16" borderId="0" xfId="0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Alignment="1" applyProtection="1">
      <alignment horizontal="center"/>
    </xf>
    <xf numFmtId="0" fontId="9" fillId="0" borderId="0" xfId="0" applyFont="1" applyFill="1" applyProtection="1"/>
    <xf numFmtId="165" fontId="6" fillId="0" borderId="0" xfId="0" applyNumberFormat="1" applyFont="1" applyFill="1" applyBorder="1" applyProtection="1"/>
    <xf numFmtId="165" fontId="6" fillId="0" borderId="6" xfId="0" applyNumberFormat="1" applyFont="1" applyFill="1" applyBorder="1" applyProtection="1"/>
    <xf numFmtId="0" fontId="6" fillId="16" borderId="0" xfId="0" applyFont="1" applyFill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2" fillId="0" borderId="0" xfId="2" applyNumberFormat="1" applyFont="1" applyAlignment="1" applyProtection="1">
      <alignment horizontal="center"/>
    </xf>
    <xf numFmtId="167" fontId="12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1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9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2" fillId="16" borderId="0" xfId="2" applyNumberFormat="1" applyFont="1" applyFill="1" applyAlignment="1" applyProtection="1">
      <alignment horizontal="left" indent="2"/>
    </xf>
    <xf numFmtId="0" fontId="10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2" fillId="16" borderId="0" xfId="2" applyNumberFormat="1" applyFont="1" applyFill="1" applyAlignment="1" applyProtection="1"/>
    <xf numFmtId="39" fontId="12" fillId="16" borderId="0" xfId="2" applyNumberFormat="1" applyFont="1" applyFill="1" applyAlignment="1" applyProtection="1"/>
    <xf numFmtId="0" fontId="8" fillId="16" borderId="0" xfId="0" applyFont="1" applyFill="1" applyProtection="1"/>
    <xf numFmtId="0" fontId="10" fillId="16" borderId="0" xfId="2" applyNumberFormat="1" applyFont="1" applyFill="1" applyBorder="1" applyAlignment="1" applyProtection="1">
      <alignment horizontal="center" vertical="center"/>
    </xf>
    <xf numFmtId="0" fontId="12" fillId="16" borderId="0" xfId="2" applyNumberFormat="1" applyFont="1" applyFill="1" applyBorder="1" applyAlignment="1" applyProtection="1">
      <alignment horizontal="center"/>
    </xf>
    <xf numFmtId="0" fontId="10" fillId="16" borderId="4" xfId="2" applyNumberFormat="1" applyFont="1" applyFill="1" applyBorder="1" applyAlignment="1" applyProtection="1">
      <alignment vertical="center"/>
    </xf>
    <xf numFmtId="41" fontId="9" fillId="16" borderId="4" xfId="0" applyNumberFormat="1" applyFont="1" applyFill="1" applyBorder="1" applyAlignment="1" applyProtection="1">
      <alignment horizontal="center"/>
    </xf>
    <xf numFmtId="0" fontId="12" fillId="16" borderId="0" xfId="2" applyNumberFormat="1" applyFont="1" applyFill="1" applyAlignment="1" applyProtection="1">
      <alignment horizontal="center"/>
    </xf>
    <xf numFmtId="167" fontId="12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2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2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9" fillId="16" borderId="0" xfId="0" applyNumberFormat="1" applyFont="1" applyFill="1" applyAlignment="1" applyProtection="1">
      <alignment horizontal="center" vertical="center"/>
    </xf>
    <xf numFmtId="41" fontId="9" fillId="16" borderId="0" xfId="0" applyNumberFormat="1" applyFont="1" applyFill="1" applyProtection="1"/>
    <xf numFmtId="41" fontId="9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1" fillId="16" borderId="0" xfId="0" applyFont="1" applyFill="1" applyProtection="1"/>
    <xf numFmtId="49" fontId="3" fillId="16" borderId="0" xfId="0" applyNumberFormat="1" applyFont="1" applyFill="1" applyProtection="1"/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textRotation="45"/>
    </xf>
    <xf numFmtId="49" fontId="3" fillId="16" borderId="0" xfId="2" applyNumberFormat="1" applyFont="1" applyFill="1" applyAlignment="1" applyProtection="1">
      <alignment horizontal="center"/>
    </xf>
    <xf numFmtId="168" fontId="12" fillId="16" borderId="4" xfId="1" applyNumberFormat="1" applyFont="1" applyFill="1" applyBorder="1" applyAlignment="1" applyProtection="1"/>
    <xf numFmtId="165" fontId="6" fillId="0" borderId="6" xfId="0" applyNumberFormat="1" applyFont="1" applyBorder="1" applyProtection="1"/>
    <xf numFmtId="168" fontId="12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2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17" borderId="0" xfId="1" applyFont="1" applyFill="1" applyAlignment="1" applyProtection="1">
      <protection locked="0"/>
    </xf>
    <xf numFmtId="0" fontId="13" fillId="0" borderId="0" xfId="2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39" fontId="12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9" fillId="0" borderId="0" xfId="2" applyNumberFormat="1" applyFont="1" applyFill="1" applyBorder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9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2" fillId="0" borderId="0" xfId="2" applyNumberFormat="1" applyFont="1" applyFill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9" fillId="0" borderId="0" xfId="0" applyFont="1" applyFill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6" xfId="0" applyNumberFormat="1" applyFont="1" applyFill="1" applyBorder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0" fontId="10" fillId="16" borderId="4" xfId="2" applyNumberFormat="1" applyFont="1" applyFill="1" applyBorder="1" applyAlignment="1" applyProtection="1">
      <alignment horizontal="center" vertical="center"/>
    </xf>
    <xf numFmtId="167" fontId="6" fillId="17" borderId="0" xfId="1" applyNumberFormat="1" applyFont="1" applyFill="1" applyBorder="1" applyProtection="1">
      <protection locked="0"/>
    </xf>
    <xf numFmtId="167" fontId="12" fillId="17" borderId="0" xfId="1" applyNumberFormat="1" applyFont="1" applyFill="1" applyBorder="1" applyAlignment="1" applyProtection="1">
      <protection locked="0"/>
    </xf>
    <xf numFmtId="0" fontId="9" fillId="16" borderId="4" xfId="0" applyFont="1" applyFill="1" applyBorder="1" applyAlignment="1" applyProtection="1">
      <alignment horizontal="center"/>
    </xf>
    <xf numFmtId="165" fontId="12" fillId="17" borderId="0" xfId="2" applyNumberFormat="1" applyFont="1" applyFill="1" applyBorder="1" applyAlignment="1" applyProtection="1">
      <protection locked="0"/>
    </xf>
    <xf numFmtId="166" fontId="6" fillId="17" borderId="0" xfId="71" applyNumberFormat="1" applyFont="1" applyFill="1" applyBorder="1" applyProtection="1">
      <protection locked="0"/>
    </xf>
    <xf numFmtId="166" fontId="12" fillId="16" borderId="0" xfId="2" applyNumberFormat="1" applyFont="1" applyFill="1" applyBorder="1" applyAlignment="1" applyProtection="1"/>
    <xf numFmtId="167" fontId="12" fillId="17" borderId="4" xfId="1" applyNumberFormat="1" applyFont="1" applyFill="1" applyBorder="1" applyAlignment="1" applyProtection="1">
      <protection locked="0"/>
    </xf>
    <xf numFmtId="167" fontId="12" fillId="0" borderId="4" xfId="1" applyNumberFormat="1" applyFont="1" applyFill="1" applyBorder="1" applyAlignment="1" applyProtection="1"/>
    <xf numFmtId="166" fontId="12" fillId="16" borderId="4" xfId="1" applyNumberFormat="1" applyFont="1" applyFill="1" applyBorder="1" applyAlignment="1" applyProtection="1"/>
    <xf numFmtId="166" fontId="12" fillId="16" borderId="4" xfId="71" applyNumberFormat="1" applyFont="1" applyFill="1" applyBorder="1" applyAlignment="1" applyProtection="1"/>
    <xf numFmtId="166" fontId="6" fillId="17" borderId="0" xfId="1" applyNumberFormat="1" applyFont="1" applyFill="1" applyBorder="1" applyProtection="1">
      <protection locked="0"/>
    </xf>
    <xf numFmtId="0" fontId="3" fillId="0" borderId="0" xfId="2" applyNumberFormat="1" applyFont="1" applyFill="1" applyAlignment="1" applyProtection="1"/>
    <xf numFmtId="166" fontId="6" fillId="0" borderId="6" xfId="71" applyNumberFormat="1" applyFont="1" applyBorder="1" applyProtection="1"/>
    <xf numFmtId="167" fontId="6" fillId="17" borderId="4" xfId="1" applyNumberFormat="1" applyFont="1" applyFill="1" applyBorder="1" applyProtection="1">
      <protection locked="0"/>
    </xf>
    <xf numFmtId="167" fontId="6" fillId="0" borderId="0" xfId="0" applyNumberFormat="1" applyFont="1" applyFill="1" applyProtection="1"/>
    <xf numFmtId="167" fontId="6" fillId="0" borderId="6" xfId="0" applyNumberFormat="1" applyFont="1" applyFill="1" applyBorder="1" applyProtection="1"/>
    <xf numFmtId="165" fontId="12" fillId="0" borderId="0" xfId="2" applyNumberFormat="1" applyFont="1" applyFill="1" applyBorder="1" applyAlignment="1" applyProtection="1"/>
    <xf numFmtId="0" fontId="6" fillId="58" borderId="0" xfId="0" applyFont="1" applyFill="1" applyProtection="1"/>
    <xf numFmtId="169" fontId="6" fillId="16" borderId="0" xfId="0" applyNumberFormat="1" applyFont="1" applyFill="1" applyProtection="1"/>
    <xf numFmtId="167" fontId="6" fillId="16" borderId="0" xfId="0" applyNumberFormat="1" applyFont="1" applyFill="1" applyProtection="1"/>
    <xf numFmtId="167" fontId="6" fillId="16" borderId="6" xfId="0" applyNumberFormat="1" applyFont="1" applyFill="1" applyBorder="1" applyProtection="1"/>
    <xf numFmtId="167" fontId="6" fillId="0" borderId="6" xfId="0" applyNumberFormat="1" applyFont="1" applyBorder="1" applyProtection="1"/>
    <xf numFmtId="165" fontId="12" fillId="16" borderId="4" xfId="1" applyNumberFormat="1" applyFont="1" applyFill="1" applyBorder="1" applyAlignment="1" applyProtection="1"/>
    <xf numFmtId="43" fontId="12" fillId="0" borderId="0" xfId="1" applyNumberFormat="1" applyFont="1" applyFill="1" applyBorder="1" applyAlignment="1" applyProtection="1"/>
    <xf numFmtId="43" fontId="12" fillId="0" borderId="4" xfId="1" applyNumberFormat="1" applyFont="1" applyFill="1" applyBorder="1" applyAlignment="1" applyProtection="1"/>
    <xf numFmtId="43" fontId="12" fillId="16" borderId="4" xfId="71" applyNumberFormat="1" applyFont="1" applyFill="1" applyBorder="1" applyAlignment="1" applyProtection="1"/>
    <xf numFmtId="43" fontId="12" fillId="16" borderId="4" xfId="1" applyNumberFormat="1" applyFont="1" applyFill="1" applyBorder="1" applyAlignment="1" applyProtection="1"/>
    <xf numFmtId="43" fontId="12" fillId="16" borderId="0" xfId="2" applyNumberFormat="1" applyFont="1" applyFill="1" applyBorder="1" applyAlignment="1" applyProtection="1"/>
    <xf numFmtId="43" fontId="6" fillId="0" borderId="6" xfId="0" applyNumberFormat="1" applyFont="1" applyBorder="1" applyProtection="1"/>
    <xf numFmtId="0" fontId="6" fillId="59" borderId="0" xfId="2" applyNumberFormat="1" applyFont="1" applyFill="1" applyAlignment="1" applyProtection="1"/>
    <xf numFmtId="43" fontId="6" fillId="0" borderId="6" xfId="0" applyNumberFormat="1" applyFont="1" applyFill="1" applyBorder="1" applyProtection="1"/>
    <xf numFmtId="169" fontId="12" fillId="0" borderId="0" xfId="2" applyNumberFormat="1" applyFont="1" applyFill="1" applyBorder="1" applyAlignment="1" applyProtection="1"/>
    <xf numFmtId="0" fontId="6" fillId="59" borderId="0" xfId="0" applyFont="1" applyFill="1" applyProtection="1"/>
    <xf numFmtId="43" fontId="6" fillId="16" borderId="6" xfId="0" applyNumberFormat="1" applyFont="1" applyFill="1" applyBorder="1" applyProtection="1"/>
    <xf numFmtId="169" fontId="6" fillId="0" borderId="6" xfId="0" applyNumberFormat="1" applyFont="1" applyBorder="1" applyProtection="1"/>
    <xf numFmtId="169" fontId="6" fillId="0" borderId="6" xfId="0" applyNumberFormat="1" applyFont="1" applyFill="1" applyBorder="1" applyProtection="1"/>
    <xf numFmtId="43" fontId="12" fillId="0" borderId="0" xfId="2" applyNumberFormat="1" applyFont="1" applyFill="1" applyBorder="1" applyAlignment="1" applyProtection="1"/>
    <xf numFmtId="165" fontId="12" fillId="17" borderId="4" xfId="2" applyNumberFormat="1" applyFont="1" applyFill="1" applyBorder="1" applyAlignment="1" applyProtection="1"/>
    <xf numFmtId="0" fontId="9" fillId="16" borderId="0" xfId="0" applyFont="1" applyFill="1" applyAlignment="1" applyProtection="1">
      <alignment horizontal="center" vertical="center"/>
    </xf>
    <xf numFmtId="167" fontId="12" fillId="17" borderId="6" xfId="1" applyNumberFormat="1" applyFont="1" applyFill="1" applyBorder="1" applyAlignment="1" applyProtection="1"/>
    <xf numFmtId="41" fontId="9" fillId="16" borderId="4" xfId="0" applyNumberFormat="1" applyFont="1" applyFill="1" applyBorder="1" applyProtection="1"/>
    <xf numFmtId="165" fontId="6" fillId="0" borderId="4" xfId="0" applyNumberFormat="1" applyFont="1" applyFill="1" applyBorder="1" applyProtection="1"/>
    <xf numFmtId="167" fontId="6" fillId="16" borderId="4" xfId="1" applyNumberFormat="1" applyFont="1" applyFill="1" applyBorder="1" applyProtection="1"/>
    <xf numFmtId="165" fontId="12" fillId="17" borderId="6" xfId="2" applyNumberFormat="1" applyFont="1" applyFill="1" applyBorder="1" applyAlignment="1" applyProtection="1"/>
    <xf numFmtId="166" fontId="6" fillId="0" borderId="6" xfId="0" applyNumberFormat="1" applyFont="1" applyFill="1" applyBorder="1" applyProtection="1"/>
    <xf numFmtId="0" fontId="9" fillId="16" borderId="0" xfId="2" applyNumberFormat="1" applyFont="1" applyFill="1" applyAlignment="1" applyProtection="1">
      <alignment horizontal="center"/>
    </xf>
    <xf numFmtId="0" fontId="10" fillId="16" borderId="0" xfId="2" applyNumberFormat="1" applyFont="1" applyFill="1" applyAlignment="1" applyProtection="1">
      <alignment horizontal="center"/>
    </xf>
    <xf numFmtId="164" fontId="10" fillId="16" borderId="0" xfId="2" applyNumberFormat="1" applyFont="1" applyFill="1" applyAlignment="1" applyProtection="1">
      <alignment horizontal="center"/>
    </xf>
    <xf numFmtId="0" fontId="6" fillId="16" borderId="0" xfId="0" applyFont="1" applyFill="1" applyAlignment="1" applyProtection="1"/>
    <xf numFmtId="0" fontId="9" fillId="16" borderId="0" xfId="0" applyFont="1" applyFill="1" applyAlignment="1" applyProtection="1">
      <alignment horizontal="center" vertical="center"/>
    </xf>
    <xf numFmtId="0" fontId="5" fillId="15" borderId="3" xfId="2" applyNumberFormat="1" applyFont="1" applyFill="1" applyBorder="1" applyAlignment="1" applyProtection="1">
      <alignment vertical="center"/>
    </xf>
    <xf numFmtId="0" fontId="5" fillId="15" borderId="3" xfId="2" applyNumberFormat="1" applyFont="1" applyFill="1" applyBorder="1" applyAlignment="1" applyProtection="1">
      <alignment horizontal="left" vertical="center"/>
    </xf>
    <xf numFmtId="0" fontId="5" fillId="15" borderId="3" xfId="2" applyNumberFormat="1" applyFont="1" applyFill="1" applyBorder="1" applyAlignment="1" applyProtection="1">
      <alignment vertical="center" wrapText="1"/>
    </xf>
    <xf numFmtId="0" fontId="8" fillId="0" borderId="0" xfId="2" applyNumberFormat="1" applyFont="1" applyAlignment="1" applyProtection="1">
      <alignment horizontal="left"/>
    </xf>
    <xf numFmtId="0" fontId="9" fillId="16" borderId="0" xfId="2" applyNumberFormat="1" applyFont="1" applyFill="1" applyAlignment="1" applyProtection="1"/>
    <xf numFmtId="0" fontId="10" fillId="16" borderId="0" xfId="2" applyNumberFormat="1" applyFont="1" applyFill="1" applyAlignment="1" applyProtection="1"/>
    <xf numFmtId="164" fontId="10" fillId="16" borderId="0" xfId="2" applyNumberFormat="1" applyFont="1" applyFill="1" applyAlignment="1" applyProtection="1"/>
    <xf numFmtId="164" fontId="59" fillId="16" borderId="0" xfId="2" applyNumberFormat="1" applyFont="1" applyFill="1" applyAlignment="1" applyProtection="1">
      <alignment horizontal="center" vertical="top"/>
    </xf>
    <xf numFmtId="165" fontId="12" fillId="0" borderId="0" xfId="2" applyNumberFormat="1" applyFont="1" applyFill="1" applyBorder="1" applyAlignment="1" applyProtection="1">
      <protection locked="0"/>
    </xf>
    <xf numFmtId="0" fontId="6" fillId="0" borderId="0" xfId="0" applyFont="1" applyFill="1" applyAlignment="1" applyProtection="1"/>
    <xf numFmtId="0" fontId="56" fillId="0" borderId="0" xfId="2" applyNumberFormat="1" applyFont="1" applyFill="1" applyBorder="1" applyAlignment="1" applyProtection="1">
      <alignment horizontal="left"/>
    </xf>
    <xf numFmtId="0" fontId="9" fillId="16" borderId="0" xfId="0" applyFont="1" applyFill="1" applyAlignment="1" applyProtection="1">
      <alignment vertical="center"/>
    </xf>
    <xf numFmtId="0" fontId="59" fillId="16" borderId="0" xfId="0" applyFont="1" applyFill="1" applyAlignment="1" applyProtection="1">
      <alignment horizontal="center" vertical="center"/>
    </xf>
    <xf numFmtId="164" fontId="59" fillId="16" borderId="0" xfId="2" applyNumberFormat="1" applyFont="1" applyFill="1" applyAlignment="1" applyProtection="1">
      <alignment horizontal="center"/>
    </xf>
    <xf numFmtId="0" fontId="9" fillId="0" borderId="0" xfId="0" applyFont="1" applyFill="1" applyAlignment="1" applyProtection="1"/>
    <xf numFmtId="0" fontId="9" fillId="0" borderId="0" xfId="0" applyFont="1" applyFill="1" applyAlignment="1" applyProtection="1">
      <alignment wrapText="1"/>
    </xf>
    <xf numFmtId="0" fontId="6" fillId="0" borderId="0" xfId="2" applyNumberFormat="1" applyFont="1" applyFill="1" applyBorder="1" applyAlignment="1" applyProtection="1">
      <alignment wrapText="1"/>
    </xf>
    <xf numFmtId="0" fontId="57" fillId="0" borderId="0" xfId="2" applyNumberFormat="1" applyFont="1" applyFill="1" applyBorder="1" applyAlignment="1" applyProtection="1">
      <alignment horizontal="left"/>
    </xf>
    <xf numFmtId="0" fontId="58" fillId="0" borderId="0" xfId="0" applyFont="1" applyFill="1" applyProtection="1"/>
    <xf numFmtId="0" fontId="6" fillId="16" borderId="0" xfId="0" applyFont="1" applyFill="1" applyAlignment="1" applyProtection="1"/>
    <xf numFmtId="0" fontId="5" fillId="15" borderId="3" xfId="2" applyNumberFormat="1" applyFont="1" applyFill="1" applyBorder="1" applyAlignment="1" applyProtection="1">
      <alignment horizontal="left" vertical="center" indent="50"/>
    </xf>
    <xf numFmtId="0" fontId="10" fillId="16" borderId="0" xfId="2" applyNumberFormat="1" applyFont="1" applyFill="1" applyAlignment="1" applyProtection="1">
      <alignment horizontal="left" indent="6"/>
    </xf>
    <xf numFmtId="0" fontId="9" fillId="16" borderId="0" xfId="2" applyNumberFormat="1" applyFont="1" applyFill="1" applyAlignment="1" applyProtection="1">
      <alignment horizontal="left" indent="2"/>
    </xf>
    <xf numFmtId="0" fontId="9" fillId="16" borderId="0" xfId="2" applyNumberFormat="1" applyFont="1" applyFill="1" applyAlignment="1" applyProtection="1">
      <alignment horizontal="left" indent="1"/>
    </xf>
    <xf numFmtId="0" fontId="5" fillId="15" borderId="3" xfId="2" applyNumberFormat="1" applyFont="1" applyFill="1" applyBorder="1" applyAlignment="1" applyProtection="1">
      <alignment horizontal="left" vertical="center" indent="5"/>
    </xf>
    <xf numFmtId="0" fontId="9" fillId="16" borderId="0" xfId="0" applyFont="1" applyFill="1" applyAlignment="1" applyProtection="1">
      <alignment horizontal="left" vertical="center" indent="3"/>
    </xf>
    <xf numFmtId="0" fontId="9" fillId="16" borderId="0" xfId="0" applyFont="1" applyFill="1" applyAlignment="1" applyProtection="1">
      <alignment horizontal="left" vertical="center" indent="4"/>
    </xf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547"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olanda.hart\AppData\Local\Microsoft\Windows\INetCache\Content.Outlook\Z335RPMZ\Daytona%20State%202019-20%20AFR%2082420%20revised%2011102020%20for%20DFS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IPEDS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"/>
      <sheetName val="CU2-Other InvestmentsOLD"/>
      <sheetName val="CU2-Other Investments"/>
      <sheetName val="CU2 Instructions Sections A &amp; B"/>
      <sheetName val="CU3-Deficit Ending Equity"/>
      <sheetName val="CU6-Chges in Long Term Liab."/>
      <sheetName val="CU5- Prior Period Adjustment"/>
      <sheetName val="CU7 Instructions"/>
      <sheetName val="CU7-Bonds Payable &amp; COP"/>
      <sheetName val="CU8 Instructions"/>
      <sheetName val="CU8- Install Purch &amp; Leases"/>
      <sheetName val="CU9 Instructions"/>
      <sheetName val="CU9-Lines of Credi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>
        <row r="5">
          <cell r="C5" t="str">
            <v>DAYTONA STATE COLLEGE</v>
          </cell>
        </row>
      </sheetData>
      <sheetData sheetId="3"/>
      <sheetData sheetId="4"/>
      <sheetData sheetId="5">
        <row r="6">
          <cell r="D6">
            <v>3315894.15</v>
          </cell>
          <cell r="E6">
            <v>1281505.3799999999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N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N7">
            <v>0</v>
          </cell>
        </row>
        <row r="8">
          <cell r="D8">
            <v>431597.56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D9">
            <v>7281606.1299999999</v>
          </cell>
          <cell r="E9">
            <v>0</v>
          </cell>
          <cell r="F9">
            <v>10623115.539999999</v>
          </cell>
          <cell r="G9">
            <v>1897822.68</v>
          </cell>
          <cell r="H9">
            <v>273425.52</v>
          </cell>
          <cell r="I9">
            <v>5752419.1500000004</v>
          </cell>
          <cell r="J9">
            <v>36357591.490000002</v>
          </cell>
          <cell r="K9">
            <v>66852.38</v>
          </cell>
          <cell r="L9">
            <v>0</v>
          </cell>
        </row>
        <row r="10">
          <cell r="D10">
            <v>1173.6500000000001</v>
          </cell>
          <cell r="O10">
            <v>1173.6500000000001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5585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O15">
            <v>0</v>
          </cell>
        </row>
        <row r="16">
          <cell r="O16">
            <v>-28517.43</v>
          </cell>
        </row>
        <row r="17">
          <cell r="O17">
            <v>3633346.0199999996</v>
          </cell>
        </row>
        <row r="18">
          <cell r="O18">
            <v>369529.95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47559.33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992655.6399999999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4494</v>
          </cell>
        </row>
        <row r="29">
          <cell r="O29">
            <v>0</v>
          </cell>
        </row>
        <row r="30">
          <cell r="O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</row>
        <row r="32"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461.9</v>
          </cell>
          <cell r="L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O35">
            <v>0</v>
          </cell>
        </row>
        <row r="36">
          <cell r="O36">
            <v>4619695.17</v>
          </cell>
        </row>
        <row r="37">
          <cell r="O37">
            <v>11853622.129999999</v>
          </cell>
        </row>
        <row r="38">
          <cell r="O38">
            <v>9376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15402519.689999999</v>
          </cell>
        </row>
        <row r="52">
          <cell r="O52">
            <v>236711597.37</v>
          </cell>
        </row>
        <row r="53">
          <cell r="O53">
            <v>-89090243.590000004</v>
          </cell>
        </row>
        <row r="54">
          <cell r="O54">
            <v>34298445.5</v>
          </cell>
        </row>
        <row r="55">
          <cell r="O55">
            <v>-29961878.609999999</v>
          </cell>
        </row>
        <row r="56">
          <cell r="O56">
            <v>0</v>
          </cell>
        </row>
        <row r="57">
          <cell r="O57">
            <v>7258201.9800000004</v>
          </cell>
        </row>
        <row r="58">
          <cell r="O58">
            <v>-6828948.0300000003</v>
          </cell>
        </row>
        <row r="59">
          <cell r="O59">
            <v>13815295.23</v>
          </cell>
        </row>
        <row r="60">
          <cell r="O60">
            <v>-11257376.300000001</v>
          </cell>
        </row>
        <row r="61">
          <cell r="O61">
            <v>589121.79</v>
          </cell>
        </row>
        <row r="62">
          <cell r="O62">
            <v>-414848.8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8747667.2799999993</v>
          </cell>
        </row>
        <row r="71">
          <cell r="O71">
            <v>-7906285.4699999997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399435</v>
          </cell>
        </row>
        <row r="80">
          <cell r="O80">
            <v>1081006.6599999999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12000273</v>
          </cell>
        </row>
        <row r="84">
          <cell r="O84">
            <v>2378651</v>
          </cell>
        </row>
        <row r="85">
          <cell r="O85">
            <v>447882</v>
          </cell>
        </row>
        <row r="86">
          <cell r="O86">
            <v>0</v>
          </cell>
        </row>
        <row r="87">
          <cell r="O87">
            <v>0</v>
          </cell>
        </row>
        <row r="93">
          <cell r="O93">
            <v>308017.57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421705.99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346611.16</v>
          </cell>
        </row>
        <row r="102">
          <cell r="O102">
            <v>552836.24</v>
          </cell>
        </row>
        <row r="103">
          <cell r="O103">
            <v>1092343.1599999999</v>
          </cell>
        </row>
        <row r="104">
          <cell r="O104">
            <v>1630193.3100000003</v>
          </cell>
        </row>
        <row r="105">
          <cell r="O105">
            <v>1181506.3</v>
          </cell>
        </row>
        <row r="106">
          <cell r="O106">
            <v>10069825.83</v>
          </cell>
        </row>
        <row r="107">
          <cell r="O107">
            <v>65206</v>
          </cell>
        </row>
        <row r="108">
          <cell r="O108">
            <v>394870.17</v>
          </cell>
        </row>
        <row r="109">
          <cell r="O109">
            <v>0</v>
          </cell>
        </row>
        <row r="110">
          <cell r="O110">
            <v>226223.43</v>
          </cell>
        </row>
        <row r="111">
          <cell r="O111">
            <v>29924100</v>
          </cell>
        </row>
        <row r="112">
          <cell r="O112">
            <v>13106792.57</v>
          </cell>
        </row>
        <row r="113">
          <cell r="O113">
            <v>95727.41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193115.74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11000</v>
          </cell>
        </row>
        <row r="123">
          <cell r="O123">
            <v>8000</v>
          </cell>
        </row>
        <row r="124">
          <cell r="O124">
            <v>1055000</v>
          </cell>
        </row>
        <row r="125">
          <cell r="O125">
            <v>5645000</v>
          </cell>
        </row>
        <row r="126">
          <cell r="O126">
            <v>66852.38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16129</v>
          </cell>
        </row>
        <row r="131">
          <cell r="O131">
            <v>445501.51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0</v>
          </cell>
        </row>
        <row r="135">
          <cell r="O135">
            <v>0</v>
          </cell>
        </row>
        <row r="136">
          <cell r="O136">
            <v>226018.46000000002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4829943.9800000004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4560354</v>
          </cell>
        </row>
        <row r="152">
          <cell r="O152">
            <v>2924330</v>
          </cell>
        </row>
        <row r="153">
          <cell r="O153">
            <v>188730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J156">
            <v>647420.66999999993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2082046.93</v>
          </cell>
        </row>
        <row r="554">
          <cell r="E554">
            <v>3669480.58</v>
          </cell>
          <cell r="H554">
            <v>313537.48</v>
          </cell>
          <cell r="J554">
            <v>47039775.850000001</v>
          </cell>
          <cell r="K554">
            <v>532.46</v>
          </cell>
          <cell r="L554">
            <v>166124639.13999999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T178"/>
  <sheetViews>
    <sheetView showGridLines="0" tabSelected="1" topLeftCell="D1" zoomScaleNormal="100" workbookViewId="0">
      <selection activeCell="D1" sqref="D1"/>
    </sheetView>
  </sheetViews>
  <sheetFormatPr defaultColWidth="11.140625" defaultRowHeight="12.75"/>
  <cols>
    <col min="1" max="1" width="3.42578125" style="5" hidden="1" customWidth="1"/>
    <col min="2" max="2" width="4.5703125" style="6" hidden="1" customWidth="1"/>
    <col min="3" max="3" width="2.7109375" style="6" hidden="1" customWidth="1"/>
    <col min="4" max="5" width="2" style="4" customWidth="1"/>
    <col min="6" max="8" width="11.140625" style="4"/>
    <col min="9" max="9" width="13.7109375" style="4" customWidth="1"/>
    <col min="10" max="10" width="12.140625" style="12" customWidth="1"/>
    <col min="11" max="11" width="16.140625" style="150" customWidth="1"/>
    <col min="12" max="12" width="14.7109375" style="150" customWidth="1"/>
    <col min="13" max="13" width="19" style="4" customWidth="1"/>
    <col min="14" max="14" width="0.85546875" style="4" customWidth="1"/>
    <col min="15" max="15" width="16" style="4" customWidth="1"/>
    <col min="16" max="16" width="17.85546875" style="4" customWidth="1"/>
    <col min="17" max="17" width="1.28515625" style="4" customWidth="1"/>
    <col min="18" max="18" width="18.42578125" style="242" bestFit="1" customWidth="1"/>
    <col min="19" max="16384" width="11.140625" style="4"/>
  </cols>
  <sheetData>
    <row r="1" spans="1:20" ht="28.5" customHeight="1" thickTop="1" thickBot="1">
      <c r="A1" s="1"/>
      <c r="B1" s="2"/>
      <c r="C1" s="314"/>
      <c r="D1" s="314"/>
      <c r="E1" s="314"/>
      <c r="F1" s="314"/>
      <c r="G1" s="314"/>
      <c r="H1" s="314"/>
      <c r="I1" s="314"/>
      <c r="J1" s="318" t="s">
        <v>0</v>
      </c>
      <c r="K1" s="314"/>
      <c r="L1" s="314"/>
      <c r="M1" s="314"/>
      <c r="N1" s="314"/>
      <c r="O1" s="314"/>
      <c r="P1" s="314"/>
      <c r="Q1" s="3"/>
      <c r="R1" s="209"/>
    </row>
    <row r="2" spans="1:20" ht="15.75" customHeight="1" thickTop="1">
      <c r="C2" s="7"/>
      <c r="D2" s="8"/>
      <c r="E2" s="8"/>
      <c r="F2" s="8"/>
      <c r="G2" s="8"/>
      <c r="H2" s="8"/>
      <c r="I2" s="8"/>
      <c r="J2" s="9"/>
      <c r="K2" s="198"/>
      <c r="L2" s="198"/>
      <c r="M2" s="8"/>
      <c r="N2" s="8"/>
      <c r="O2" s="10" t="s">
        <v>1</v>
      </c>
      <c r="P2" s="11" t="s">
        <v>254</v>
      </c>
      <c r="Q2" s="12"/>
      <c r="R2" s="209"/>
    </row>
    <row r="3" spans="1:20" ht="15" customHeight="1">
      <c r="B3" s="13"/>
      <c r="C3" s="14"/>
      <c r="D3" s="298"/>
      <c r="E3" s="298"/>
      <c r="F3" s="298"/>
      <c r="G3" s="298"/>
      <c r="H3" s="298"/>
      <c r="I3" s="298"/>
      <c r="J3" s="316" t="s">
        <v>170</v>
      </c>
      <c r="K3" s="298"/>
      <c r="L3" s="298"/>
      <c r="M3" s="298"/>
      <c r="N3" s="298"/>
      <c r="O3" s="298"/>
      <c r="P3" s="15"/>
      <c r="Q3" s="16"/>
      <c r="R3" s="209"/>
      <c r="T3" s="17"/>
    </row>
    <row r="4" spans="1:20" ht="12.75" customHeight="1">
      <c r="B4" s="13"/>
      <c r="C4" s="14"/>
      <c r="D4" s="298"/>
      <c r="E4" s="298"/>
      <c r="F4" s="298"/>
      <c r="G4" s="298"/>
      <c r="H4" s="298"/>
      <c r="I4" s="298"/>
      <c r="J4" s="317" t="s">
        <v>2</v>
      </c>
      <c r="K4" s="298"/>
      <c r="L4" s="298"/>
      <c r="M4" s="298"/>
      <c r="N4" s="298"/>
      <c r="O4" s="298"/>
      <c r="P4" s="15"/>
      <c r="Q4" s="16"/>
      <c r="R4" s="209"/>
    </row>
    <row r="5" spans="1:20" ht="12.75" customHeight="1">
      <c r="B5" s="13"/>
      <c r="C5" s="14"/>
      <c r="D5" s="299"/>
      <c r="E5" s="299"/>
      <c r="F5" s="299"/>
      <c r="G5" s="299"/>
      <c r="H5" s="299"/>
      <c r="I5" s="299"/>
      <c r="J5" s="315" t="s">
        <v>3</v>
      </c>
      <c r="K5" s="299"/>
      <c r="L5" s="299"/>
      <c r="M5" s="299"/>
      <c r="N5" s="299"/>
      <c r="O5" s="299"/>
      <c r="P5" s="18"/>
      <c r="Q5" s="19"/>
      <c r="R5" s="209"/>
    </row>
    <row r="6" spans="1:20" ht="12.75" customHeight="1">
      <c r="B6" s="13"/>
      <c r="C6" s="14"/>
      <c r="D6" s="300"/>
      <c r="E6" s="300"/>
      <c r="F6" s="300"/>
      <c r="G6" s="300"/>
      <c r="H6" s="300"/>
      <c r="I6" s="300"/>
      <c r="K6" s="300">
        <v>44012</v>
      </c>
      <c r="L6" s="300"/>
      <c r="M6" s="300"/>
      <c r="N6" s="300"/>
      <c r="O6" s="300"/>
      <c r="P6" s="20"/>
      <c r="Q6" s="21"/>
      <c r="R6" s="241"/>
    </row>
    <row r="7" spans="1:20" s="29" customFormat="1" ht="7.5" customHeight="1">
      <c r="A7" s="22"/>
      <c r="B7" s="23"/>
      <c r="C7" s="24"/>
      <c r="D7" s="25"/>
      <c r="E7" s="25"/>
      <c r="F7" s="25"/>
      <c r="G7" s="25"/>
      <c r="H7" s="25"/>
      <c r="I7" s="25"/>
      <c r="J7" s="26"/>
      <c r="K7" s="168"/>
      <c r="L7" s="168"/>
      <c r="M7" s="26"/>
      <c r="N7" s="26"/>
      <c r="O7" s="27"/>
      <c r="P7" s="27"/>
      <c r="Q7" s="28"/>
      <c r="R7" s="241"/>
    </row>
    <row r="8" spans="1:20">
      <c r="C8" s="7"/>
      <c r="D8" s="30"/>
      <c r="E8" s="30"/>
      <c r="F8" s="30"/>
      <c r="G8" s="30"/>
      <c r="H8" s="30"/>
      <c r="I8" s="30"/>
      <c r="J8" s="31"/>
      <c r="K8" s="172" t="s">
        <v>4</v>
      </c>
      <c r="L8" s="172"/>
      <c r="M8" s="32" t="s">
        <v>4</v>
      </c>
      <c r="N8" s="33"/>
      <c r="O8" s="32" t="s">
        <v>5</v>
      </c>
      <c r="P8" s="32" t="s">
        <v>6</v>
      </c>
      <c r="Q8" s="34"/>
      <c r="R8" s="241"/>
    </row>
    <row r="9" spans="1:20" ht="15" customHeight="1">
      <c r="C9" s="7"/>
      <c r="D9" s="30"/>
      <c r="E9" s="30"/>
      <c r="F9" s="30"/>
      <c r="G9" s="30"/>
      <c r="H9" s="30"/>
      <c r="I9" s="30"/>
      <c r="J9" s="31"/>
      <c r="K9" s="243" t="s">
        <v>194</v>
      </c>
      <c r="L9" s="175" t="s">
        <v>195</v>
      </c>
      <c r="M9" s="35"/>
      <c r="N9" s="33"/>
      <c r="O9" s="36" t="s">
        <v>7</v>
      </c>
      <c r="P9" s="36"/>
      <c r="Q9" s="37"/>
      <c r="R9" s="241"/>
    </row>
    <row r="10" spans="1:20">
      <c r="C10" s="7"/>
      <c r="D10" s="38" t="s">
        <v>8</v>
      </c>
      <c r="E10" s="8"/>
      <c r="F10" s="25"/>
      <c r="G10" s="25"/>
      <c r="H10" s="25"/>
      <c r="I10" s="25"/>
      <c r="J10" s="39"/>
      <c r="K10" s="176"/>
      <c r="L10" s="176"/>
      <c r="M10" s="40"/>
      <c r="N10" s="33"/>
      <c r="O10" s="40"/>
      <c r="P10" s="40"/>
      <c r="Q10" s="41"/>
    </row>
    <row r="11" spans="1:20">
      <c r="A11" s="42" t="s">
        <v>9</v>
      </c>
      <c r="B11" s="43" t="s">
        <v>10</v>
      </c>
      <c r="C11" s="44"/>
      <c r="D11" s="25" t="s">
        <v>11</v>
      </c>
      <c r="E11" s="8"/>
      <c r="F11" s="25"/>
      <c r="G11" s="25"/>
      <c r="H11" s="25"/>
      <c r="I11" s="25"/>
      <c r="J11" s="39"/>
      <c r="K11" s="147"/>
      <c r="L11" s="176"/>
      <c r="M11" s="45"/>
      <c r="N11" s="33"/>
      <c r="O11" s="40"/>
      <c r="P11" s="40"/>
      <c r="Q11" s="41"/>
    </row>
    <row r="12" spans="1:20">
      <c r="A12" s="5" t="s">
        <v>12</v>
      </c>
      <c r="B12" s="46" t="s">
        <v>13</v>
      </c>
      <c r="C12" s="47"/>
      <c r="D12" s="48"/>
      <c r="E12" s="25" t="s">
        <v>14</v>
      </c>
      <c r="F12" s="8"/>
      <c r="G12" s="8"/>
      <c r="H12" s="8"/>
      <c r="I12" s="8"/>
      <c r="J12" s="39"/>
      <c r="K12" s="106">
        <f>SUM(EASTERNFL:VALENCIA!K12)</f>
        <v>388044729.81000006</v>
      </c>
      <c r="L12" s="106">
        <f>SUM(EASTERNFL:VALENCIA!L12)</f>
        <v>-1883430.2800000031</v>
      </c>
      <c r="M12" s="106">
        <f>SUM(K12+L12)</f>
        <v>386161299.53000003</v>
      </c>
      <c r="N12" s="106">
        <f>SUM(EASTERNFL:VALENCIA!N12)</f>
        <v>0</v>
      </c>
      <c r="O12" s="106">
        <f>SUM(EASTERNFL:VALENCIA!O12)</f>
        <v>94917765.539999992</v>
      </c>
      <c r="P12" s="106">
        <f>SUM(M12+O12)</f>
        <v>481079065.07000005</v>
      </c>
      <c r="Q12" s="49"/>
    </row>
    <row r="13" spans="1:20">
      <c r="A13" s="5" t="s">
        <v>15</v>
      </c>
      <c r="B13" s="46" t="s">
        <v>13</v>
      </c>
      <c r="C13" s="47"/>
      <c r="D13" s="48"/>
      <c r="E13" s="25" t="s">
        <v>16</v>
      </c>
      <c r="F13" s="8"/>
      <c r="G13" s="8"/>
      <c r="H13" s="8"/>
      <c r="I13" s="8"/>
      <c r="J13" s="39"/>
      <c r="K13" s="106">
        <f>SUM(EASTERNFL:VALENCIA!K13)</f>
        <v>220620723.47000003</v>
      </c>
      <c r="L13" s="106">
        <f>SUM(EASTERNFL:VALENCIA!L13)</f>
        <v>-241041.30999999709</v>
      </c>
      <c r="M13" s="106">
        <f t="shared" ref="M13:M23" si="0">SUM(K13+L13)</f>
        <v>220379682.16000003</v>
      </c>
      <c r="N13" s="106">
        <f>SUM(EASTERNFL:VALENCIA!N13)</f>
        <v>0</v>
      </c>
      <c r="O13" s="106">
        <f>SUM(EASTERNFL:VALENCIA!O13)</f>
        <v>2864849</v>
      </c>
      <c r="P13" s="106">
        <f t="shared" ref="P13:P23" si="1">SUM(M13+O13)</f>
        <v>223244531.16000003</v>
      </c>
      <c r="Q13" s="51"/>
    </row>
    <row r="14" spans="1:20">
      <c r="A14" s="5" t="s">
        <v>17</v>
      </c>
      <c r="B14" s="46" t="s">
        <v>13</v>
      </c>
      <c r="C14" s="47"/>
      <c r="D14" s="48"/>
      <c r="E14" s="25" t="s">
        <v>18</v>
      </c>
      <c r="F14" s="8"/>
      <c r="G14" s="8"/>
      <c r="H14" s="8"/>
      <c r="I14" s="8"/>
      <c r="J14" s="39"/>
      <c r="K14" s="106">
        <f>SUM(EASTERNFL:VALENCIA!K14)</f>
        <v>24391598.129999992</v>
      </c>
      <c r="L14" s="106">
        <f>SUM(EASTERNFL:VALENCIA!L14)</f>
        <v>0</v>
      </c>
      <c r="M14" s="106">
        <f t="shared" si="0"/>
        <v>24391598.129999992</v>
      </c>
      <c r="N14" s="106">
        <f>SUM(EASTERNFL:VALENCIA!N14)</f>
        <v>0</v>
      </c>
      <c r="O14" s="106">
        <f>SUM(EASTERNFL:VALENCIA!O14)</f>
        <v>107984436</v>
      </c>
      <c r="P14" s="106">
        <f t="shared" si="1"/>
        <v>132376034.13</v>
      </c>
      <c r="Q14" s="51"/>
    </row>
    <row r="15" spans="1:20">
      <c r="A15" s="5" t="s">
        <v>19</v>
      </c>
      <c r="B15" s="46" t="s">
        <v>13</v>
      </c>
      <c r="C15" s="47"/>
      <c r="D15" s="48"/>
      <c r="E15" s="25" t="s">
        <v>20</v>
      </c>
      <c r="F15" s="8"/>
      <c r="G15" s="8"/>
      <c r="H15" s="8"/>
      <c r="I15" s="8"/>
      <c r="J15" s="39"/>
      <c r="K15" s="106">
        <f>SUM(EASTERNFL:VALENCIA!K15)</f>
        <v>4242571.8899999997</v>
      </c>
      <c r="L15" s="106">
        <f>SUM(EASTERNFL:VALENCIA!L15)</f>
        <v>0.21</v>
      </c>
      <c r="M15" s="106">
        <f t="shared" si="0"/>
        <v>4242572.0999999996</v>
      </c>
      <c r="N15" s="106">
        <f>SUM(EASTERNFL:VALENCIA!N15)</f>
        <v>0</v>
      </c>
      <c r="O15" s="106">
        <f>SUM(EASTERNFL:VALENCIA!O15)</f>
        <v>66511758</v>
      </c>
      <c r="P15" s="106">
        <f t="shared" si="1"/>
        <v>70754330.099999994</v>
      </c>
      <c r="Q15" s="51"/>
    </row>
    <row r="16" spans="1:20">
      <c r="A16" s="5" t="s">
        <v>21</v>
      </c>
      <c r="B16" s="46" t="s">
        <v>13</v>
      </c>
      <c r="C16" s="47"/>
      <c r="D16" s="48"/>
      <c r="E16" s="25" t="s">
        <v>22</v>
      </c>
      <c r="F16" s="8"/>
      <c r="G16" s="8"/>
      <c r="H16" s="8"/>
      <c r="I16" s="8"/>
      <c r="J16" s="39"/>
      <c r="K16" s="106">
        <f>SUM(EASTERNFL:VALENCIA!K16)</f>
        <v>97404371.880000025</v>
      </c>
      <c r="L16" s="106">
        <f>SUM(EASTERNFL:VALENCIA!L16)</f>
        <v>-0.1</v>
      </c>
      <c r="M16" s="106">
        <f t="shared" si="0"/>
        <v>97404371.780000031</v>
      </c>
      <c r="N16" s="106">
        <f>SUM(EASTERNFL:VALENCIA!N16)</f>
        <v>0</v>
      </c>
      <c r="O16" s="106">
        <f>SUM(EASTERNFL:VALENCIA!O16)</f>
        <v>14304031.440000001</v>
      </c>
      <c r="P16" s="106">
        <f t="shared" si="1"/>
        <v>111708403.22000003</v>
      </c>
      <c r="Q16" s="51"/>
    </row>
    <row r="17" spans="1:18">
      <c r="A17" s="5" t="s">
        <v>23</v>
      </c>
      <c r="B17" s="46" t="s">
        <v>13</v>
      </c>
      <c r="C17" s="47"/>
      <c r="D17" s="48"/>
      <c r="E17" s="25" t="s">
        <v>24</v>
      </c>
      <c r="F17" s="8"/>
      <c r="G17" s="8"/>
      <c r="H17" s="8"/>
      <c r="I17" s="8"/>
      <c r="J17" s="39"/>
      <c r="K17" s="106">
        <f>SUM(EASTERNFL:VALENCIA!K17)</f>
        <v>9011818.7200000007</v>
      </c>
      <c r="L17" s="106">
        <f>SUM(EASTERNFL:VALENCIA!L17)</f>
        <v>0.23</v>
      </c>
      <c r="M17" s="106">
        <f t="shared" si="0"/>
        <v>9011818.9500000011</v>
      </c>
      <c r="N17" s="106">
        <f>SUM(EASTERNFL:VALENCIA!N17)</f>
        <v>0</v>
      </c>
      <c r="O17" s="106">
        <f>SUM(EASTERNFL:VALENCIA!O17)</f>
        <v>1112836</v>
      </c>
      <c r="P17" s="106">
        <f t="shared" si="1"/>
        <v>10124654.950000001</v>
      </c>
      <c r="Q17" s="51"/>
    </row>
    <row r="18" spans="1:18">
      <c r="A18" s="5" t="s">
        <v>25</v>
      </c>
      <c r="B18" s="52" t="s">
        <v>26</v>
      </c>
      <c r="C18" s="7"/>
      <c r="D18" s="53"/>
      <c r="E18" s="25" t="s">
        <v>27</v>
      </c>
      <c r="F18" s="8"/>
      <c r="G18" s="8"/>
      <c r="H18" s="8"/>
      <c r="I18" s="8"/>
      <c r="J18" s="39"/>
      <c r="K18" s="106">
        <f>SUM(EASTERNFL:VALENCIA!K18)</f>
        <v>222409927.39999998</v>
      </c>
      <c r="L18" s="106">
        <f>SUM(EASTERNFL:VALENCIA!L18)</f>
        <v>0.09</v>
      </c>
      <c r="M18" s="106">
        <f t="shared" si="0"/>
        <v>222409927.48999998</v>
      </c>
      <c r="N18" s="106">
        <f>SUM(EASTERNFL:VALENCIA!N18)</f>
        <v>0</v>
      </c>
      <c r="O18" s="106">
        <f>SUM(EASTERNFL:VALENCIA!O18)</f>
        <v>33955</v>
      </c>
      <c r="P18" s="106">
        <f t="shared" si="1"/>
        <v>222443882.48999998</v>
      </c>
      <c r="Q18" s="51"/>
    </row>
    <row r="19" spans="1:18">
      <c r="A19" s="5" t="s">
        <v>28</v>
      </c>
      <c r="B19" s="52" t="s">
        <v>29</v>
      </c>
      <c r="C19" s="7"/>
      <c r="D19" s="53"/>
      <c r="E19" s="25" t="s">
        <v>30</v>
      </c>
      <c r="F19" s="8"/>
      <c r="G19" s="8"/>
      <c r="H19" s="8"/>
      <c r="I19" s="8"/>
      <c r="J19" s="39"/>
      <c r="K19" s="106">
        <f>SUM(EASTERNFL:VALENCIA!K19)</f>
        <v>20386696.800000008</v>
      </c>
      <c r="L19" s="106">
        <f>SUM(EASTERNFL:VALENCIA!L19)</f>
        <v>0</v>
      </c>
      <c r="M19" s="106">
        <f t="shared" si="0"/>
        <v>20386696.800000008</v>
      </c>
      <c r="N19" s="106">
        <f>SUM(EASTERNFL:VALENCIA!N19)</f>
        <v>0</v>
      </c>
      <c r="O19" s="106">
        <f>SUM(EASTERNFL:VALENCIA!O19)</f>
        <v>16153388.470000001</v>
      </c>
      <c r="P19" s="106">
        <f t="shared" si="1"/>
        <v>36540085.270000011</v>
      </c>
      <c r="Q19" s="51"/>
    </row>
    <row r="20" spans="1:18">
      <c r="A20" s="5" t="s">
        <v>31</v>
      </c>
      <c r="B20" s="46" t="s">
        <v>32</v>
      </c>
      <c r="C20" s="47"/>
      <c r="D20" s="48"/>
      <c r="E20" s="25" t="s">
        <v>33</v>
      </c>
      <c r="F20" s="8"/>
      <c r="G20" s="8"/>
      <c r="H20" s="8"/>
      <c r="I20" s="8"/>
      <c r="J20" s="39"/>
      <c r="K20" s="106">
        <f>SUM(EASTERNFL:VALENCIA!K20)</f>
        <v>9392063.5399999991</v>
      </c>
      <c r="L20" s="106">
        <f>SUM(EASTERNFL:VALENCIA!L20)</f>
        <v>-0.48</v>
      </c>
      <c r="M20" s="106">
        <f t="shared" si="0"/>
        <v>9392063.0599999987</v>
      </c>
      <c r="N20" s="106">
        <f>SUM(EASTERNFL:VALENCIA!N20)</f>
        <v>0</v>
      </c>
      <c r="O20" s="106">
        <f>SUM(EASTERNFL:VALENCIA!O20)</f>
        <v>6904</v>
      </c>
      <c r="P20" s="106">
        <f t="shared" si="1"/>
        <v>9398967.0599999987</v>
      </c>
      <c r="Q20" s="51"/>
    </row>
    <row r="21" spans="1:18">
      <c r="A21" s="5" t="s">
        <v>34</v>
      </c>
      <c r="B21" s="46" t="s">
        <v>35</v>
      </c>
      <c r="C21" s="47"/>
      <c r="D21" s="48"/>
      <c r="E21" s="25" t="s">
        <v>36</v>
      </c>
      <c r="F21" s="8"/>
      <c r="G21" s="8"/>
      <c r="H21" s="8"/>
      <c r="I21" s="8"/>
      <c r="J21" s="39"/>
      <c r="K21" s="106">
        <f>SUM(EASTERNFL:VALENCIA!K21)</f>
        <v>20775658.130000003</v>
      </c>
      <c r="L21" s="106">
        <f>SUM(EASTERNFL:VALENCIA!L21)</f>
        <v>-3.999999999999998E-2</v>
      </c>
      <c r="M21" s="106">
        <f t="shared" si="0"/>
        <v>20775658.090000004</v>
      </c>
      <c r="N21" s="106">
        <f>SUM(EASTERNFL:VALENCIA!N21)</f>
        <v>0</v>
      </c>
      <c r="O21" s="106">
        <f>SUM(EASTERNFL:VALENCIA!O21)</f>
        <v>1022120</v>
      </c>
      <c r="P21" s="106">
        <f t="shared" si="1"/>
        <v>21797778.090000004</v>
      </c>
      <c r="Q21" s="51"/>
    </row>
    <row r="22" spans="1:18">
      <c r="A22" s="5" t="s">
        <v>37</v>
      </c>
      <c r="B22" s="46" t="s">
        <v>38</v>
      </c>
      <c r="C22" s="47"/>
      <c r="D22" s="48"/>
      <c r="E22" s="25" t="s">
        <v>39</v>
      </c>
      <c r="F22" s="8"/>
      <c r="G22" s="8"/>
      <c r="H22" s="8"/>
      <c r="I22" s="8"/>
      <c r="J22" s="39"/>
      <c r="K22" s="106">
        <f>SUM(EASTERNFL:VALENCIA!K22)</f>
        <v>1046233.2999999998</v>
      </c>
      <c r="L22" s="106">
        <f>SUM(EASTERNFL:VALENCIA!L22)</f>
        <v>0</v>
      </c>
      <c r="M22" s="106">
        <f t="shared" si="0"/>
        <v>1046233.2999999998</v>
      </c>
      <c r="N22" s="106">
        <f>SUM(EASTERNFL:VALENCIA!N22)</f>
        <v>0</v>
      </c>
      <c r="O22" s="106">
        <f>SUM(EASTERNFL:VALENCIA!O22)</f>
        <v>54617</v>
      </c>
      <c r="P22" s="106">
        <f t="shared" si="1"/>
        <v>1100850.2999999998</v>
      </c>
      <c r="Q22" s="51"/>
    </row>
    <row r="23" spans="1:18">
      <c r="A23" s="5" t="s">
        <v>40</v>
      </c>
      <c r="B23" s="46" t="s">
        <v>41</v>
      </c>
      <c r="C23" s="47"/>
      <c r="D23" s="48"/>
      <c r="E23" s="25" t="s">
        <v>42</v>
      </c>
      <c r="F23" s="8"/>
      <c r="G23" s="8"/>
      <c r="H23" s="8"/>
      <c r="I23" s="8"/>
      <c r="J23" s="39"/>
      <c r="K23" s="281">
        <f>SUM(EASTERNFL:VALENCIA!K23)</f>
        <v>15476803.34</v>
      </c>
      <c r="L23" s="281">
        <f>SUM(EASTERNFL:VALENCIA!L23)</f>
        <v>0</v>
      </c>
      <c r="M23" s="281">
        <f t="shared" si="0"/>
        <v>15476803.34</v>
      </c>
      <c r="N23" s="281">
        <f>SUM(EASTERNFL:VALENCIA!N23)</f>
        <v>0</v>
      </c>
      <c r="O23" s="281">
        <f>SUM(EASTERNFL:VALENCIA!O23)</f>
        <v>25459486.789999999</v>
      </c>
      <c r="P23" s="281">
        <f t="shared" si="1"/>
        <v>40936290.129999995</v>
      </c>
      <c r="Q23" s="51"/>
    </row>
    <row r="24" spans="1:18" s="29" customFormat="1" ht="7.5" customHeight="1">
      <c r="A24" s="22"/>
      <c r="B24" s="54"/>
      <c r="C24" s="24"/>
      <c r="D24" s="25"/>
      <c r="E24" s="25"/>
      <c r="F24" s="25"/>
      <c r="G24" s="25"/>
      <c r="H24" s="25"/>
      <c r="I24" s="25"/>
      <c r="J24" s="26"/>
      <c r="K24" s="145"/>
      <c r="L24" s="171"/>
      <c r="M24" s="55"/>
      <c r="N24" s="26"/>
      <c r="O24" s="27"/>
      <c r="P24" s="27"/>
      <c r="Q24" s="28"/>
      <c r="R24" s="242"/>
    </row>
    <row r="25" spans="1:18">
      <c r="A25" s="5" t="s">
        <v>43</v>
      </c>
      <c r="B25" s="52"/>
      <c r="C25" s="7"/>
      <c r="D25" s="53"/>
      <c r="E25" s="38" t="s">
        <v>44</v>
      </c>
      <c r="F25" s="8"/>
      <c r="G25" s="8"/>
      <c r="H25" s="8"/>
      <c r="I25" s="8"/>
      <c r="J25" s="39"/>
      <c r="K25" s="203">
        <f t="array" ref="K25">SUM(ROUND(K12:K23,0))</f>
        <v>1033203196</v>
      </c>
      <c r="L25" s="203">
        <f t="array" ref="L25">SUM(ROUND(L12:L23,0))</f>
        <v>-2124471</v>
      </c>
      <c r="M25" s="56">
        <f t="array" ref="M25">SUM(ROUND(M12:M23,0))</f>
        <v>1031078724</v>
      </c>
      <c r="N25" s="57"/>
      <c r="O25" s="56">
        <f t="array" ref="O25">SUM(ROUND(O12:O23,0))</f>
        <v>330426147</v>
      </c>
      <c r="P25" s="56">
        <f t="array" ref="P25">SUM(ROUND(P12:P23,0))</f>
        <v>1361504870</v>
      </c>
      <c r="Q25" s="51"/>
    </row>
    <row r="26" spans="1:18" s="29" customFormat="1" ht="7.5" customHeight="1">
      <c r="A26" s="22"/>
      <c r="B26" s="54"/>
      <c r="C26" s="24"/>
      <c r="D26" s="25"/>
      <c r="E26" s="25"/>
      <c r="F26" s="25"/>
      <c r="G26" s="25"/>
      <c r="H26" s="25"/>
      <c r="I26" s="25"/>
      <c r="J26" s="26"/>
      <c r="K26" s="179"/>
      <c r="L26" s="186"/>
      <c r="M26" s="58"/>
      <c r="N26" s="58"/>
      <c r="O26" s="59"/>
      <c r="P26" s="59"/>
      <c r="Q26" s="60"/>
      <c r="R26" s="242"/>
    </row>
    <row r="27" spans="1:18">
      <c r="B27" s="52"/>
      <c r="C27" s="7"/>
      <c r="D27" s="25" t="s">
        <v>45</v>
      </c>
      <c r="E27" s="30"/>
      <c r="F27" s="61"/>
      <c r="G27" s="8"/>
      <c r="H27" s="8"/>
      <c r="I27" s="25"/>
      <c r="J27" s="25"/>
      <c r="K27" s="180"/>
      <c r="L27" s="180"/>
      <c r="M27" s="62"/>
      <c r="N27" s="62"/>
      <c r="O27" s="62"/>
      <c r="P27" s="62"/>
      <c r="Q27" s="63"/>
    </row>
    <row r="28" spans="1:18">
      <c r="A28" s="5" t="s">
        <v>46</v>
      </c>
      <c r="B28" s="46" t="s">
        <v>13</v>
      </c>
      <c r="C28" s="47"/>
      <c r="D28" s="25"/>
      <c r="E28" s="25" t="s">
        <v>16</v>
      </c>
      <c r="F28" s="61"/>
      <c r="G28" s="8"/>
      <c r="H28" s="8"/>
      <c r="I28" s="8"/>
      <c r="J28" s="25"/>
      <c r="K28" s="106">
        <f>SUM(EASTERNFL:VALENCIA!K28)</f>
        <v>542266969.73000026</v>
      </c>
      <c r="L28" s="106">
        <f>SUM(EASTERNFL:VALENCIA!L28)</f>
        <v>2953829.82</v>
      </c>
      <c r="M28" s="106">
        <f t="shared" ref="M28:M35" si="2">SUM(K28+L28)</f>
        <v>545220799.55000031</v>
      </c>
      <c r="N28" s="106">
        <f>SUM(EASTERNFL:VALENCIA!N28)</f>
        <v>0</v>
      </c>
      <c r="O28" s="106">
        <f>SUM(EASTERNFL:VALENCIA!O28)</f>
        <v>7706885</v>
      </c>
      <c r="P28" s="106">
        <f t="shared" ref="P28:P35" si="3">SUM(M28+O28)</f>
        <v>552927684.55000031</v>
      </c>
      <c r="Q28" s="51"/>
    </row>
    <row r="29" spans="1:18">
      <c r="A29" s="5" t="s">
        <v>47</v>
      </c>
      <c r="B29" s="52" t="s">
        <v>13</v>
      </c>
      <c r="C29" s="7"/>
      <c r="D29" s="25"/>
      <c r="E29" s="25" t="s">
        <v>18</v>
      </c>
      <c r="F29" s="61"/>
      <c r="G29" s="8"/>
      <c r="H29" s="8"/>
      <c r="I29" s="8"/>
      <c r="J29" s="25"/>
      <c r="K29" s="106">
        <f>SUM(EASTERNFL:VALENCIA!K29)</f>
        <v>139415349.81</v>
      </c>
      <c r="L29" s="106">
        <f>SUM(EASTERNFL:VALENCIA!L29)</f>
        <v>0.27</v>
      </c>
      <c r="M29" s="106">
        <f t="shared" si="2"/>
        <v>139415350.08000001</v>
      </c>
      <c r="N29" s="106">
        <f>SUM(EASTERNFL:VALENCIA!N29)</f>
        <v>0</v>
      </c>
      <c r="O29" s="106">
        <f>SUM(EASTERNFL:VALENCIA!O29)</f>
        <v>552572479.32564664</v>
      </c>
      <c r="P29" s="106">
        <f t="shared" si="3"/>
        <v>691987829.40564668</v>
      </c>
      <c r="Q29" s="51"/>
    </row>
    <row r="30" spans="1:18">
      <c r="A30" s="5" t="s">
        <v>48</v>
      </c>
      <c r="B30" s="46" t="s">
        <v>13</v>
      </c>
      <c r="C30" s="47"/>
      <c r="D30" s="25"/>
      <c r="E30" s="25" t="s">
        <v>20</v>
      </c>
      <c r="F30" s="61"/>
      <c r="G30" s="8"/>
      <c r="H30" s="8"/>
      <c r="I30" s="8"/>
      <c r="J30" s="25"/>
      <c r="K30" s="106">
        <f>SUM(EASTERNFL:VALENCIA!K30)</f>
        <v>527534380.56</v>
      </c>
      <c r="L30" s="106">
        <f>SUM(EASTERNFL:VALENCIA!L30)</f>
        <v>-0.17</v>
      </c>
      <c r="M30" s="106">
        <f t="shared" si="2"/>
        <v>527534380.38999999</v>
      </c>
      <c r="N30" s="106">
        <f>SUM(EASTERNFL:VALENCIA!N30)</f>
        <v>0</v>
      </c>
      <c r="O30" s="106">
        <f>SUM(EASTERNFL:VALENCIA!O30)</f>
        <v>399563187.59435332</v>
      </c>
      <c r="P30" s="106">
        <f t="shared" si="3"/>
        <v>927097567.9843533</v>
      </c>
      <c r="Q30" s="51"/>
    </row>
    <row r="31" spans="1:18" s="141" customFormat="1">
      <c r="A31" s="151"/>
      <c r="B31" s="157"/>
      <c r="C31" s="197"/>
      <c r="D31" s="164"/>
      <c r="E31" s="164" t="s">
        <v>36</v>
      </c>
      <c r="F31" s="170"/>
      <c r="G31" s="163"/>
      <c r="H31" s="163"/>
      <c r="I31" s="163"/>
      <c r="J31" s="164"/>
      <c r="K31" s="106">
        <f>SUM(EASTERNFL:VALENCIA!K31)</f>
        <v>1932321.1900000002</v>
      </c>
      <c r="L31" s="106">
        <f>SUM(EASTERNFL:VALENCIA!L31)</f>
        <v>-0.12</v>
      </c>
      <c r="M31" s="106">
        <f t="shared" si="2"/>
        <v>1932321.07</v>
      </c>
      <c r="N31" s="106">
        <f>SUM(EASTERNFL:VALENCIA!N31)</f>
        <v>0</v>
      </c>
      <c r="O31" s="106">
        <f>SUM(EASTERNFL:VALENCIA!O31)</f>
        <v>0</v>
      </c>
      <c r="P31" s="106">
        <f t="shared" si="3"/>
        <v>1932321.07</v>
      </c>
      <c r="Q31" s="148"/>
      <c r="R31" s="242"/>
    </row>
    <row r="32" spans="1:18">
      <c r="A32" s="5" t="s">
        <v>49</v>
      </c>
      <c r="B32" s="46" t="s">
        <v>13</v>
      </c>
      <c r="C32" s="47"/>
      <c r="D32" s="25"/>
      <c r="E32" s="25" t="s">
        <v>50</v>
      </c>
      <c r="F32" s="61"/>
      <c r="G32" s="8"/>
      <c r="H32" s="8"/>
      <c r="I32" s="8"/>
      <c r="J32" s="25"/>
      <c r="K32" s="106">
        <f>SUM(EASTERNFL:VALENCIA!K32)</f>
        <v>490460.12</v>
      </c>
      <c r="L32" s="106">
        <f>SUM(EASTERNFL:VALENCIA!L32)</f>
        <v>0</v>
      </c>
      <c r="M32" s="106">
        <f t="shared" si="2"/>
        <v>490460.12</v>
      </c>
      <c r="N32" s="106">
        <f>SUM(EASTERNFL:VALENCIA!N32)</f>
        <v>0</v>
      </c>
      <c r="O32" s="106">
        <f>SUM(EASTERNFL:VALENCIA!O32)</f>
        <v>1633788</v>
      </c>
      <c r="P32" s="106">
        <f t="shared" si="3"/>
        <v>2124248.12</v>
      </c>
      <c r="Q32" s="51"/>
    </row>
    <row r="33" spans="1:18">
      <c r="A33" s="5" t="s">
        <v>51</v>
      </c>
      <c r="B33" s="52" t="s">
        <v>13</v>
      </c>
      <c r="C33" s="7"/>
      <c r="D33" s="25"/>
      <c r="E33" s="25" t="s">
        <v>52</v>
      </c>
      <c r="F33" s="61"/>
      <c r="G33" s="8"/>
      <c r="H33" s="8"/>
      <c r="I33" s="8"/>
      <c r="J33" s="25"/>
      <c r="K33" s="106">
        <f>SUM(EASTERNFL:VALENCIA!K33)</f>
        <v>3685614029.3999996</v>
      </c>
      <c r="L33" s="106">
        <f>SUM(EASTERNFL:VALENCIA!L33)</f>
        <v>-7.0000000000000007E-2</v>
      </c>
      <c r="M33" s="106">
        <f t="shared" si="2"/>
        <v>3685614029.3299994</v>
      </c>
      <c r="N33" s="106">
        <f>SUM(EASTERNFL:VALENCIA!N33)</f>
        <v>0</v>
      </c>
      <c r="O33" s="106">
        <f>SUM(EASTERNFL:VALENCIA!O33)</f>
        <v>39725252</v>
      </c>
      <c r="P33" s="106">
        <f t="shared" si="3"/>
        <v>3725339281.3299994</v>
      </c>
      <c r="Q33" s="51"/>
    </row>
    <row r="34" spans="1:18">
      <c r="A34" s="5" t="s">
        <v>53</v>
      </c>
      <c r="B34" s="52" t="s">
        <v>13</v>
      </c>
      <c r="C34" s="7"/>
      <c r="D34" s="25"/>
      <c r="E34" s="25" t="s">
        <v>54</v>
      </c>
      <c r="F34" s="61"/>
      <c r="G34" s="8"/>
      <c r="H34" s="8"/>
      <c r="I34" s="8"/>
      <c r="J34" s="25"/>
      <c r="K34" s="106">
        <f>SUM(EASTERNFL:VALENCIA!K34)</f>
        <v>588276001.33999991</v>
      </c>
      <c r="L34" s="106">
        <f>SUM(EASTERNFL:VALENCIA!L34)</f>
        <v>0.48</v>
      </c>
      <c r="M34" s="106">
        <f t="shared" si="2"/>
        <v>588276001.81999993</v>
      </c>
      <c r="N34" s="106">
        <f>SUM(EASTERNFL:VALENCIA!N34)</f>
        <v>0</v>
      </c>
      <c r="O34" s="106">
        <f>SUM(EASTERNFL:VALENCIA!O34)</f>
        <v>34692844.539999999</v>
      </c>
      <c r="P34" s="106">
        <f t="shared" si="3"/>
        <v>622968846.3599999</v>
      </c>
      <c r="Q34" s="51"/>
    </row>
    <row r="35" spans="1:18">
      <c r="A35" s="5" t="s">
        <v>55</v>
      </c>
      <c r="B35" s="52" t="s">
        <v>56</v>
      </c>
      <c r="C35" s="7"/>
      <c r="D35" s="25"/>
      <c r="E35" s="25" t="s">
        <v>42</v>
      </c>
      <c r="F35" s="61"/>
      <c r="G35" s="8"/>
      <c r="H35" s="8"/>
      <c r="I35" s="8"/>
      <c r="J35" s="25"/>
      <c r="K35" s="281">
        <f>SUM(EASTERNFL:VALENCIA!K35)</f>
        <v>2840884.8200000003</v>
      </c>
      <c r="L35" s="281">
        <f>SUM(EASTERNFL:VALENCIA!L35)</f>
        <v>0</v>
      </c>
      <c r="M35" s="281">
        <f t="shared" si="2"/>
        <v>2840884.8200000003</v>
      </c>
      <c r="N35" s="281">
        <f>SUM(EASTERNFL:VALENCIA!N35)</f>
        <v>0</v>
      </c>
      <c r="O35" s="281">
        <f>SUM(EASTERNFL:VALENCIA!O35)</f>
        <v>15256367.65</v>
      </c>
      <c r="P35" s="281">
        <f t="shared" si="3"/>
        <v>18097252.469999999</v>
      </c>
      <c r="Q35" s="51"/>
    </row>
    <row r="36" spans="1:18" s="29" customFormat="1" ht="7.5" customHeight="1">
      <c r="A36" s="22"/>
      <c r="B36" s="54"/>
      <c r="C36" s="24"/>
      <c r="D36" s="25"/>
      <c r="E36" s="25"/>
      <c r="F36" s="25"/>
      <c r="G36" s="25"/>
      <c r="H36" s="25"/>
      <c r="I36" s="25"/>
      <c r="J36" s="26"/>
      <c r="K36" s="148"/>
      <c r="L36" s="177"/>
      <c r="M36" s="51"/>
      <c r="N36" s="64"/>
      <c r="O36" s="50"/>
      <c r="P36" s="50"/>
      <c r="Q36" s="51"/>
      <c r="R36" s="242"/>
    </row>
    <row r="37" spans="1:18">
      <c r="A37" s="5" t="s">
        <v>57</v>
      </c>
      <c r="B37" s="52"/>
      <c r="C37" s="7"/>
      <c r="D37" s="38"/>
      <c r="E37" s="38" t="s">
        <v>58</v>
      </c>
      <c r="F37" s="61"/>
      <c r="G37" s="8"/>
      <c r="H37" s="8"/>
      <c r="I37" s="8"/>
      <c r="J37" s="25"/>
      <c r="K37" s="185">
        <f t="array" ref="K37">SUM(ROUND(K28:K35,0))</f>
        <v>5488370397</v>
      </c>
      <c r="L37" s="185">
        <f t="array" ref="L37">SUM(ROUND(L28:L35,0))</f>
        <v>2953830</v>
      </c>
      <c r="M37" s="65">
        <f t="array" ref="M37">SUM(ROUND(M28:M35,0))</f>
        <v>5491324227</v>
      </c>
      <c r="N37" s="50"/>
      <c r="O37" s="65">
        <f t="array" ref="O37">SUM(ROUND(O28:O35,0))</f>
        <v>1051150805</v>
      </c>
      <c r="P37" s="65">
        <f t="array" ref="P37">SUM(ROUND(P28:P35,0))</f>
        <v>6542475030</v>
      </c>
      <c r="Q37" s="51"/>
    </row>
    <row r="38" spans="1:18" s="29" customFormat="1" ht="7.5" customHeight="1">
      <c r="A38" s="22"/>
      <c r="B38" s="54"/>
      <c r="C38" s="24"/>
      <c r="D38" s="25"/>
      <c r="E38" s="25"/>
      <c r="F38" s="25"/>
      <c r="G38" s="25"/>
      <c r="H38" s="25"/>
      <c r="I38" s="25"/>
      <c r="J38" s="26"/>
      <c r="K38" s="180"/>
      <c r="L38" s="187"/>
      <c r="M38" s="62"/>
      <c r="N38" s="66"/>
      <c r="O38" s="67"/>
      <c r="P38" s="67"/>
      <c r="Q38" s="28"/>
      <c r="R38" s="242"/>
    </row>
    <row r="39" spans="1:18" ht="13.5" thickBot="1">
      <c r="B39" s="52"/>
      <c r="C39" s="7"/>
      <c r="D39" s="38" t="s">
        <v>59</v>
      </c>
      <c r="E39" s="25"/>
      <c r="F39" s="61"/>
      <c r="G39" s="8"/>
      <c r="H39" s="8"/>
      <c r="I39" s="8"/>
      <c r="J39" s="25"/>
      <c r="K39" s="204">
        <f>SUM(K25+K37)</f>
        <v>6521573593</v>
      </c>
      <c r="L39" s="70">
        <f>SUM(L25+L37)</f>
        <v>829359</v>
      </c>
      <c r="M39" s="68">
        <f>SUM(M25+M37)</f>
        <v>6522402951</v>
      </c>
      <c r="N39" s="69"/>
      <c r="O39" s="70">
        <f>SUM(O25+O37)</f>
        <v>1381576952</v>
      </c>
      <c r="P39" s="70">
        <f>SUM(P25+P37)</f>
        <v>7903979900</v>
      </c>
      <c r="Q39" s="71"/>
    </row>
    <row r="40" spans="1:18" ht="13.5" thickTop="1">
      <c r="B40" s="52"/>
      <c r="C40" s="7"/>
      <c r="D40" s="38"/>
      <c r="E40" s="25"/>
      <c r="F40" s="61"/>
      <c r="G40" s="8"/>
      <c r="H40" s="8"/>
      <c r="I40" s="8"/>
      <c r="J40" s="25"/>
      <c r="K40" s="232"/>
      <c r="L40" s="233"/>
      <c r="M40" s="72"/>
      <c r="N40" s="69"/>
      <c r="O40" s="73"/>
      <c r="P40" s="73"/>
      <c r="Q40" s="71"/>
    </row>
    <row r="41" spans="1:18">
      <c r="B41" s="52"/>
      <c r="C41" s="7"/>
      <c r="D41" s="74" t="s">
        <v>60</v>
      </c>
      <c r="E41" s="75"/>
      <c r="F41" s="76"/>
      <c r="G41" s="77"/>
      <c r="H41" s="77"/>
      <c r="I41" s="77"/>
      <c r="J41" s="75"/>
      <c r="K41" s="238"/>
      <c r="L41" s="238"/>
      <c r="M41" s="78"/>
      <c r="N41" s="79"/>
      <c r="O41" s="78"/>
      <c r="P41" s="73"/>
      <c r="Q41" s="71"/>
    </row>
    <row r="42" spans="1:18">
      <c r="B42" s="52"/>
      <c r="C42" s="7"/>
      <c r="D42" s="75" t="s">
        <v>61</v>
      </c>
      <c r="E42" s="75"/>
      <c r="F42" s="76"/>
      <c r="G42" s="77"/>
      <c r="H42" s="77"/>
      <c r="I42" s="77"/>
      <c r="J42" s="75"/>
      <c r="K42" s="107">
        <f>SUM(EASTERNFL:VALENCIA!K42)</f>
        <v>0</v>
      </c>
      <c r="L42" s="107">
        <f>SUM(EASTERNFL:VALENCIA!L42)</f>
        <v>0</v>
      </c>
      <c r="M42" s="106">
        <f t="shared" ref="M42:M49" si="4">SUM(K42+L42)</f>
        <v>0</v>
      </c>
      <c r="N42" s="107">
        <f>SUM(EASTERNFL:VALENCIA!N42)</f>
        <v>0</v>
      </c>
      <c r="O42" s="107">
        <f>SUM(EASTERNFL:VALENCIA!O42)</f>
        <v>0</v>
      </c>
      <c r="P42" s="106">
        <f t="shared" ref="P42:P49" si="5">SUM(M42+O42)</f>
        <v>0</v>
      </c>
      <c r="Q42" s="71"/>
    </row>
    <row r="43" spans="1:18">
      <c r="B43" s="52"/>
      <c r="C43" s="7"/>
      <c r="D43" s="108" t="s">
        <v>171</v>
      </c>
      <c r="E43" s="75"/>
      <c r="F43" s="76"/>
      <c r="G43" s="77"/>
      <c r="H43" s="77"/>
      <c r="I43" s="77"/>
      <c r="J43" s="75"/>
      <c r="K43" s="107">
        <f>SUM(EASTERNFL:VALENCIA!K43)</f>
        <v>357310046.89999998</v>
      </c>
      <c r="L43" s="107">
        <f>SUM(EASTERNFL:VALENCIA!L43)</f>
        <v>0</v>
      </c>
      <c r="M43" s="106">
        <f t="shared" si="4"/>
        <v>357310046.89999998</v>
      </c>
      <c r="N43" s="107">
        <f>SUM(EASTERNFL:VALENCIA!N43)</f>
        <v>0</v>
      </c>
      <c r="O43" s="107">
        <f>SUM(EASTERNFL:VALENCIA!O43)</f>
        <v>0</v>
      </c>
      <c r="P43" s="106">
        <f t="shared" si="5"/>
        <v>357310046.89999998</v>
      </c>
      <c r="Q43" s="71"/>
    </row>
    <row r="44" spans="1:18">
      <c r="B44" s="52"/>
      <c r="C44" s="7"/>
      <c r="D44" s="108" t="s">
        <v>172</v>
      </c>
      <c r="E44" s="75"/>
      <c r="F44" s="76"/>
      <c r="G44" s="77"/>
      <c r="H44" s="77"/>
      <c r="I44" s="77"/>
      <c r="J44" s="75"/>
      <c r="K44" s="107">
        <f>SUM(EASTERNFL:VALENCIA!K44)</f>
        <v>81107566.700000003</v>
      </c>
      <c r="L44" s="107">
        <f>SUM(EASTERNFL:VALENCIA!L44)</f>
        <v>0.3</v>
      </c>
      <c r="M44" s="106">
        <f t="shared" si="4"/>
        <v>81107567</v>
      </c>
      <c r="N44" s="107">
        <f>SUM(EASTERNFL:VALENCIA!N44)</f>
        <v>0</v>
      </c>
      <c r="O44" s="107">
        <f>SUM(EASTERNFL:VALENCIA!O44)</f>
        <v>0</v>
      </c>
      <c r="P44" s="106">
        <f t="shared" si="5"/>
        <v>81107567</v>
      </c>
      <c r="Q44" s="71"/>
    </row>
    <row r="45" spans="1:18" s="141" customFormat="1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143"/>
      <c r="K45" s="107">
        <f>SUM(EASTERNFL:VALENCIA!K45)</f>
        <v>20970600</v>
      </c>
      <c r="L45" s="107">
        <f>SUM(EASTERNFL:VALENCIA!L45)</f>
        <v>0</v>
      </c>
      <c r="M45" s="106">
        <f t="shared" si="4"/>
        <v>20970600</v>
      </c>
      <c r="N45" s="107">
        <f>SUM(EASTERNFL:VALENCIA!N45)</f>
        <v>0</v>
      </c>
      <c r="O45" s="107">
        <f>SUM(EASTERNFL:VALENCIA!O45)</f>
        <v>0</v>
      </c>
      <c r="P45" s="106">
        <f t="shared" si="5"/>
        <v>20970600</v>
      </c>
      <c r="Q45" s="223"/>
    </row>
    <row r="46" spans="1:18" s="141" customFormat="1">
      <c r="A46" s="151"/>
      <c r="B46" s="158"/>
      <c r="C46" s="194"/>
      <c r="D46" s="303" t="s">
        <v>216</v>
      </c>
      <c r="E46" s="303"/>
      <c r="F46" s="303"/>
      <c r="G46" s="303"/>
      <c r="H46" s="303"/>
      <c r="I46" s="303"/>
      <c r="J46" s="143"/>
      <c r="K46" s="107">
        <f>SUM(EASTERNFL:VALENCIA!K46)</f>
        <v>0</v>
      </c>
      <c r="L46" s="107">
        <f>SUM(EASTERNFL:VALENCIA!L46)</f>
        <v>0</v>
      </c>
      <c r="M46" s="106">
        <f t="shared" si="4"/>
        <v>0</v>
      </c>
      <c r="N46" s="107">
        <f>SUM(EASTERNFL:VALENCIA!N46)</f>
        <v>0</v>
      </c>
      <c r="O46" s="107">
        <f>SUM(EASTERNFL:VALENCIA!O46)</f>
        <v>0</v>
      </c>
      <c r="P46" s="106">
        <f t="shared" si="5"/>
        <v>0</v>
      </c>
      <c r="Q46" s="223"/>
    </row>
    <row r="47" spans="1:18" s="141" customFormat="1">
      <c r="A47" s="151"/>
      <c r="B47" s="158"/>
      <c r="C47" s="194"/>
      <c r="D47" s="236" t="s">
        <v>217</v>
      </c>
      <c r="E47" s="236"/>
      <c r="F47" s="237"/>
      <c r="G47" s="143"/>
      <c r="H47" s="143"/>
      <c r="I47" s="143"/>
      <c r="J47" s="143"/>
      <c r="K47" s="107">
        <f>SUM(EASTERNFL:VALENCIA!K47)</f>
        <v>0</v>
      </c>
      <c r="L47" s="107">
        <f>SUM(EASTERNFL:VALENCIA!L47)</f>
        <v>0</v>
      </c>
      <c r="M47" s="106">
        <f t="shared" si="4"/>
        <v>0</v>
      </c>
      <c r="N47" s="107">
        <f>SUM(EASTERNFL:VALENCIA!N47)</f>
        <v>0</v>
      </c>
      <c r="O47" s="107">
        <f>SUM(EASTERNFL:VALENCIA!O47)</f>
        <v>0</v>
      </c>
      <c r="P47" s="106">
        <f t="shared" si="5"/>
        <v>0</v>
      </c>
      <c r="Q47" s="223"/>
    </row>
    <row r="48" spans="1:18">
      <c r="B48" s="52"/>
      <c r="C48" s="7"/>
      <c r="D48" s="75" t="s">
        <v>62</v>
      </c>
      <c r="E48" s="75"/>
      <c r="F48" s="75"/>
      <c r="G48" s="75"/>
      <c r="H48" s="75"/>
      <c r="I48" s="75"/>
      <c r="J48" s="75"/>
      <c r="K48" s="107">
        <f>SUM(EASTERNFL:VALENCIA!K48)</f>
        <v>0</v>
      </c>
      <c r="L48" s="107">
        <f>SUM(EASTERNFL:VALENCIA!L48)</f>
        <v>0</v>
      </c>
      <c r="M48" s="106">
        <f t="shared" si="4"/>
        <v>0</v>
      </c>
      <c r="N48" s="107">
        <f>SUM(EASTERNFL:VALENCIA!N48)</f>
        <v>0</v>
      </c>
      <c r="O48" s="107">
        <f>SUM(EASTERNFL:VALENCIA!O48)</f>
        <v>1168761</v>
      </c>
      <c r="P48" s="106">
        <f t="shared" si="5"/>
        <v>1168761</v>
      </c>
      <c r="Q48" s="71"/>
    </row>
    <row r="49" spans="1:18">
      <c r="B49" s="52"/>
      <c r="C49" s="7"/>
      <c r="D49" s="74"/>
      <c r="E49" s="75"/>
      <c r="F49" s="76"/>
      <c r="G49" s="77"/>
      <c r="H49" s="77"/>
      <c r="I49" s="77"/>
      <c r="J49" s="75"/>
      <c r="K49" s="285"/>
      <c r="L49" s="285"/>
      <c r="M49" s="106">
        <f t="shared" si="4"/>
        <v>0</v>
      </c>
      <c r="N49" s="251"/>
      <c r="O49" s="251"/>
      <c r="P49" s="281">
        <f t="shared" si="5"/>
        <v>0</v>
      </c>
      <c r="Q49" s="71"/>
    </row>
    <row r="50" spans="1:18" ht="15.75" customHeight="1" thickBot="1">
      <c r="B50" s="52"/>
      <c r="C50" s="7"/>
      <c r="D50" s="74" t="s">
        <v>63</v>
      </c>
      <c r="E50" s="75"/>
      <c r="F50" s="76"/>
      <c r="G50" s="77"/>
      <c r="H50" s="77"/>
      <c r="I50" s="77"/>
      <c r="J50" s="75"/>
      <c r="K50" s="240">
        <f>SUM(K42:K48)</f>
        <v>459388213.59999996</v>
      </c>
      <c r="L50" s="240">
        <f>SUM(L42:L48)</f>
        <v>0.3</v>
      </c>
      <c r="M50" s="283">
        <f t="shared" ref="M50:P50" si="6">SUM(M42:M48)</f>
        <v>459388213.89999998</v>
      </c>
      <c r="N50" s="283">
        <f t="shared" si="6"/>
        <v>0</v>
      </c>
      <c r="O50" s="283">
        <f t="shared" si="6"/>
        <v>1168761</v>
      </c>
      <c r="P50" s="283">
        <f t="shared" si="6"/>
        <v>460556974.89999998</v>
      </c>
      <c r="Q50" s="71"/>
    </row>
    <row r="51" spans="1:18" s="29" customFormat="1" ht="14.25" thickTop="1" thickBot="1">
      <c r="A51" s="22"/>
      <c r="B51" s="54"/>
      <c r="C51" s="24"/>
      <c r="D51" s="74" t="s">
        <v>64</v>
      </c>
      <c r="E51" s="75"/>
      <c r="F51" s="76"/>
      <c r="G51" s="77"/>
      <c r="H51" s="77"/>
      <c r="I51" s="77"/>
      <c r="J51" s="75"/>
      <c r="K51" s="240">
        <f>K39+K50</f>
        <v>6980961806.6000004</v>
      </c>
      <c r="L51" s="240">
        <f>L39+L50</f>
        <v>829359.3</v>
      </c>
      <c r="M51" s="80">
        <f>M39+M50</f>
        <v>6981791164.8999996</v>
      </c>
      <c r="N51" s="79"/>
      <c r="O51" s="80">
        <f>O39+O50</f>
        <v>1382745713</v>
      </c>
      <c r="P51" s="240">
        <f>P39+P50</f>
        <v>8364536874.8999996</v>
      </c>
      <c r="Q51" s="28"/>
      <c r="R51" s="242"/>
    </row>
    <row r="52" spans="1:18" s="29" customFormat="1" ht="13.5" thickTop="1">
      <c r="A52" s="22"/>
      <c r="B52" s="54"/>
      <c r="C52" s="24"/>
      <c r="D52" s="25"/>
      <c r="E52" s="25"/>
      <c r="F52" s="25"/>
      <c r="G52" s="25"/>
      <c r="H52" s="25"/>
      <c r="I52" s="25"/>
      <c r="J52" s="26"/>
      <c r="K52" s="182"/>
      <c r="L52" s="187"/>
      <c r="M52" s="66"/>
      <c r="N52" s="66"/>
      <c r="O52" s="67"/>
      <c r="P52" s="67"/>
      <c r="Q52" s="28"/>
      <c r="R52" s="242"/>
    </row>
    <row r="53" spans="1:18">
      <c r="B53" s="52"/>
      <c r="C53" s="7"/>
      <c r="D53" s="38" t="s">
        <v>65</v>
      </c>
      <c r="E53" s="25"/>
      <c r="F53" s="25"/>
      <c r="G53" s="25"/>
      <c r="H53" s="25"/>
      <c r="I53" s="25"/>
      <c r="J53" s="25"/>
      <c r="K53" s="184"/>
      <c r="L53" s="184"/>
      <c r="M53" s="83"/>
      <c r="N53" s="83"/>
      <c r="O53" s="83"/>
      <c r="P53" s="83"/>
      <c r="Q53" s="84"/>
    </row>
    <row r="54" spans="1:18">
      <c r="B54" s="85"/>
      <c r="C54" s="86"/>
      <c r="D54" s="25" t="s">
        <v>66</v>
      </c>
      <c r="E54" s="25"/>
      <c r="F54" s="25"/>
      <c r="G54" s="25"/>
      <c r="H54" s="25"/>
      <c r="I54" s="25"/>
      <c r="J54" s="25"/>
      <c r="K54" s="149"/>
      <c r="L54" s="184"/>
      <c r="M54" s="87"/>
      <c r="N54" s="83"/>
      <c r="O54" s="83"/>
      <c r="P54" s="83"/>
      <c r="Q54" s="84"/>
    </row>
    <row r="55" spans="1:18">
      <c r="A55" s="5" t="s">
        <v>67</v>
      </c>
      <c r="B55" s="52" t="s">
        <v>68</v>
      </c>
      <c r="C55" s="7"/>
      <c r="D55" s="25"/>
      <c r="E55" s="25" t="s">
        <v>69</v>
      </c>
      <c r="F55" s="25"/>
      <c r="G55" s="25"/>
      <c r="H55" s="25"/>
      <c r="I55" s="25"/>
      <c r="J55" s="25"/>
      <c r="K55" s="106">
        <f>SUM(EASTERNFL:VALENCIA!K55)</f>
        <v>84844913.36999999</v>
      </c>
      <c r="L55" s="106">
        <f>SUM(EASTERNFL:VALENCIA!L55)</f>
        <v>0.44</v>
      </c>
      <c r="M55" s="106">
        <f t="shared" ref="M55:M75" si="7">SUM(K55+L55)</f>
        <v>84844913.809999987</v>
      </c>
      <c r="N55" s="106">
        <f>SUM(EASTERNFL:VALENCIA!N55)</f>
        <v>0</v>
      </c>
      <c r="O55" s="106">
        <f>SUM(EASTERNFL:VALENCIA!O55)</f>
        <v>3788570.4799999986</v>
      </c>
      <c r="P55" s="106">
        <f t="shared" ref="P55:P75" si="8">SUM(M55+O55)</f>
        <v>88633484.289999992</v>
      </c>
      <c r="Q55" s="49"/>
    </row>
    <row r="56" spans="1:18">
      <c r="A56" s="5" t="s">
        <v>70</v>
      </c>
      <c r="B56" s="52" t="s">
        <v>71</v>
      </c>
      <c r="C56" s="7"/>
      <c r="D56" s="25"/>
      <c r="E56" s="25" t="s">
        <v>72</v>
      </c>
      <c r="F56" s="25"/>
      <c r="G56" s="25"/>
      <c r="H56" s="25"/>
      <c r="I56" s="25"/>
      <c r="J56" s="25"/>
      <c r="K56" s="106">
        <f>SUM(EASTERNFL:VALENCIA!K56)</f>
        <v>283579.91000000003</v>
      </c>
      <c r="L56" s="106">
        <f>SUM(EASTERNFL:VALENCIA!L56)</f>
        <v>0</v>
      </c>
      <c r="M56" s="106">
        <f t="shared" si="7"/>
        <v>283579.91000000003</v>
      </c>
      <c r="N56" s="106">
        <f>SUM(EASTERNFL:VALENCIA!N56)</f>
        <v>0</v>
      </c>
      <c r="O56" s="106">
        <f>SUM(EASTERNFL:VALENCIA!O56)</f>
        <v>21282</v>
      </c>
      <c r="P56" s="106">
        <f t="shared" si="8"/>
        <v>304861.91000000003</v>
      </c>
      <c r="Q56" s="51"/>
    </row>
    <row r="57" spans="1:18">
      <c r="A57" s="5" t="s">
        <v>73</v>
      </c>
      <c r="B57" s="52" t="s">
        <v>74</v>
      </c>
      <c r="C57" s="7"/>
      <c r="D57" s="25"/>
      <c r="E57" s="25" t="s">
        <v>75</v>
      </c>
      <c r="F57" s="25"/>
      <c r="G57" s="25"/>
      <c r="H57" s="25"/>
      <c r="I57" s="25"/>
      <c r="J57" s="25"/>
      <c r="K57" s="106">
        <f>SUM(EASTERNFL:VALENCIA!K57)</f>
        <v>72669039.949999988</v>
      </c>
      <c r="L57" s="106">
        <f>SUM(EASTERNFL:VALENCIA!L57)</f>
        <v>0.08</v>
      </c>
      <c r="M57" s="106">
        <f t="shared" si="7"/>
        <v>72669040.029999986</v>
      </c>
      <c r="N57" s="106">
        <f>SUM(EASTERNFL:VALENCIA!N57)</f>
        <v>0</v>
      </c>
      <c r="O57" s="106">
        <f>SUM(EASTERNFL:VALENCIA!O57)</f>
        <v>0</v>
      </c>
      <c r="P57" s="106">
        <f t="shared" si="8"/>
        <v>72669040.029999986</v>
      </c>
      <c r="Q57" s="51"/>
    </row>
    <row r="58" spans="1:18">
      <c r="A58" s="5" t="s">
        <v>76</v>
      </c>
      <c r="B58" s="52" t="s">
        <v>77</v>
      </c>
      <c r="C58" s="7"/>
      <c r="D58" s="25"/>
      <c r="E58" s="25" t="s">
        <v>78</v>
      </c>
      <c r="F58" s="25"/>
      <c r="G58" s="25"/>
      <c r="H58" s="25"/>
      <c r="I58" s="25"/>
      <c r="J58" s="25"/>
      <c r="K58" s="106">
        <f>SUM(EASTERNFL:VALENCIA!K58)</f>
        <v>11245087.389999999</v>
      </c>
      <c r="L58" s="106">
        <f>SUM(EASTERNFL:VALENCIA!L58)</f>
        <v>-0.34</v>
      </c>
      <c r="M58" s="106">
        <f t="shared" si="7"/>
        <v>11245087.049999999</v>
      </c>
      <c r="N58" s="106">
        <f>SUM(EASTERNFL:VALENCIA!N58)</f>
        <v>0</v>
      </c>
      <c r="O58" s="106">
        <f>SUM(EASTERNFL:VALENCIA!O58)</f>
        <v>0</v>
      </c>
      <c r="P58" s="106">
        <f t="shared" si="8"/>
        <v>11245087.049999999</v>
      </c>
      <c r="Q58" s="51"/>
    </row>
    <row r="59" spans="1:18">
      <c r="A59" s="5" t="s">
        <v>79</v>
      </c>
      <c r="B59" s="52" t="s">
        <v>80</v>
      </c>
      <c r="C59" s="7"/>
      <c r="D59" s="25"/>
      <c r="E59" s="25" t="s">
        <v>81</v>
      </c>
      <c r="F59" s="25"/>
      <c r="G59" s="25"/>
      <c r="H59" s="25"/>
      <c r="I59" s="25"/>
      <c r="J59" s="25"/>
      <c r="K59" s="106">
        <f>SUM(EASTERNFL:VALENCIA!K59)</f>
        <v>4102751.66</v>
      </c>
      <c r="L59" s="106">
        <f>SUM(EASTERNFL:VALENCIA!L59)</f>
        <v>0</v>
      </c>
      <c r="M59" s="106">
        <f t="shared" si="7"/>
        <v>4102751.66</v>
      </c>
      <c r="N59" s="106">
        <f>SUM(EASTERNFL:VALENCIA!N59)</f>
        <v>0</v>
      </c>
      <c r="O59" s="106">
        <f>SUM(EASTERNFL:VALENCIA!O59)</f>
        <v>946</v>
      </c>
      <c r="P59" s="106">
        <f t="shared" si="8"/>
        <v>4103697.66</v>
      </c>
      <c r="Q59" s="51"/>
    </row>
    <row r="60" spans="1:18">
      <c r="A60" s="5" t="s">
        <v>82</v>
      </c>
      <c r="B60" s="52" t="s">
        <v>83</v>
      </c>
      <c r="C60" s="7"/>
      <c r="D60" s="25"/>
      <c r="E60" s="25" t="s">
        <v>84</v>
      </c>
      <c r="F60" s="25"/>
      <c r="G60" s="25"/>
      <c r="H60" s="25"/>
      <c r="I60" s="25"/>
      <c r="J60" s="25"/>
      <c r="K60" s="106">
        <f>SUM(EASTERNFL:VALENCIA!K60)</f>
        <v>14012585.279999999</v>
      </c>
      <c r="L60" s="106">
        <f>SUM(EASTERNFL:VALENCIA!L60)</f>
        <v>-6338904.8399999999</v>
      </c>
      <c r="M60" s="106">
        <f t="shared" si="7"/>
        <v>7673680.4399999995</v>
      </c>
      <c r="N60" s="106">
        <f>SUM(EASTERNFL:VALENCIA!N60)</f>
        <v>0</v>
      </c>
      <c r="O60" s="106">
        <f>SUM(EASTERNFL:VALENCIA!O60)</f>
        <v>17136887</v>
      </c>
      <c r="P60" s="106">
        <f t="shared" si="8"/>
        <v>24810567.439999998</v>
      </c>
      <c r="Q60" s="51"/>
    </row>
    <row r="61" spans="1:18">
      <c r="A61" s="5" t="s">
        <v>85</v>
      </c>
      <c r="B61" s="52" t="s">
        <v>86</v>
      </c>
      <c r="C61" s="7"/>
      <c r="D61" s="25"/>
      <c r="E61" s="75" t="s">
        <v>87</v>
      </c>
      <c r="F61" s="75"/>
      <c r="G61" s="75"/>
      <c r="H61" s="25"/>
      <c r="I61" s="25"/>
      <c r="J61" s="25"/>
      <c r="K61" s="106">
        <f>SUM(EASTERNFL:VALENCIA!K61)</f>
        <v>25860006.210000001</v>
      </c>
      <c r="L61" s="106">
        <f>SUM(EASTERNFL:VALENCIA!L61)</f>
        <v>0.27</v>
      </c>
      <c r="M61" s="106">
        <f t="shared" si="7"/>
        <v>25860006.48</v>
      </c>
      <c r="N61" s="106">
        <f>SUM(EASTERNFL:VALENCIA!N61)</f>
        <v>0</v>
      </c>
      <c r="O61" s="106">
        <f>SUM(EASTERNFL:VALENCIA!O61)</f>
        <v>9212276</v>
      </c>
      <c r="P61" s="106">
        <f t="shared" si="8"/>
        <v>35072282.480000004</v>
      </c>
      <c r="Q61" s="51"/>
    </row>
    <row r="62" spans="1:18">
      <c r="A62" s="5" t="s">
        <v>88</v>
      </c>
      <c r="B62" s="52" t="s">
        <v>89</v>
      </c>
      <c r="C62" s="7"/>
      <c r="D62" s="25"/>
      <c r="E62" s="25" t="s">
        <v>90</v>
      </c>
      <c r="F62" s="25"/>
      <c r="G62" s="25"/>
      <c r="H62" s="25"/>
      <c r="I62" s="25"/>
      <c r="J62" s="25"/>
      <c r="K62" s="106">
        <f>SUM(EASTERNFL:VALENCIA!K62)</f>
        <v>20228081.399999999</v>
      </c>
      <c r="L62" s="106">
        <f>SUM(EASTERNFL:VALENCIA!L62)</f>
        <v>0</v>
      </c>
      <c r="M62" s="106">
        <f t="shared" si="7"/>
        <v>20228081.399999999</v>
      </c>
      <c r="N62" s="106">
        <f>SUM(EASTERNFL:VALENCIA!N62)</f>
        <v>0</v>
      </c>
      <c r="O62" s="106">
        <f>SUM(EASTERNFL:VALENCIA!O62)</f>
        <v>0</v>
      </c>
      <c r="P62" s="106">
        <f t="shared" si="8"/>
        <v>20228081.399999999</v>
      </c>
      <c r="Q62" s="51"/>
    </row>
    <row r="63" spans="1:18">
      <c r="A63" s="5" t="s">
        <v>91</v>
      </c>
      <c r="B63" s="52">
        <v>33100</v>
      </c>
      <c r="C63" s="7"/>
      <c r="D63" s="25"/>
      <c r="E63" s="25" t="s">
        <v>92</v>
      </c>
      <c r="F63" s="25"/>
      <c r="G63" s="25"/>
      <c r="H63" s="25"/>
      <c r="I63" s="25"/>
      <c r="J63" s="25"/>
      <c r="K63" s="106">
        <f>SUM(EASTERNFL:VALENCIA!K63)</f>
        <v>136926266.46000001</v>
      </c>
      <c r="L63" s="106">
        <f>SUM(EASTERNFL:VALENCIA!L63)</f>
        <v>-33836279.699999996</v>
      </c>
      <c r="M63" s="106">
        <f t="shared" si="7"/>
        <v>103089986.76000002</v>
      </c>
      <c r="N63" s="106">
        <f>SUM(EASTERNFL:VALENCIA!N63)</f>
        <v>0</v>
      </c>
      <c r="O63" s="106">
        <f>SUM(EASTERNFL:VALENCIA!O63)</f>
        <v>14402317.49</v>
      </c>
      <c r="P63" s="106">
        <f t="shared" si="8"/>
        <v>117492304.25000001</v>
      </c>
      <c r="Q63" s="51"/>
    </row>
    <row r="64" spans="1:18">
      <c r="B64" s="52"/>
      <c r="C64" s="7"/>
      <c r="D64" s="25"/>
      <c r="E64" s="25" t="s">
        <v>93</v>
      </c>
      <c r="F64" s="25"/>
      <c r="G64" s="25"/>
      <c r="H64" s="25"/>
      <c r="I64" s="25"/>
      <c r="J64" s="25"/>
      <c r="K64" s="106">
        <f>SUM(EASTERNFL:VALENCIA!K64)</f>
        <v>0</v>
      </c>
      <c r="L64" s="106">
        <f>SUM(EASTERNFL:VALENCIA!L64)</f>
        <v>0</v>
      </c>
      <c r="M64" s="106">
        <f t="shared" si="7"/>
        <v>0</v>
      </c>
      <c r="N64" s="106">
        <f>SUM(EASTERNFL:VALENCIA!N64)</f>
        <v>0</v>
      </c>
      <c r="O64" s="106">
        <f>SUM(EASTERNFL:VALENCIA!O64)</f>
        <v>0</v>
      </c>
      <c r="P64" s="106">
        <f t="shared" si="8"/>
        <v>0</v>
      </c>
      <c r="Q64" s="51"/>
    </row>
    <row r="65" spans="1:18">
      <c r="A65" s="5" t="s">
        <v>94</v>
      </c>
      <c r="B65" s="52" t="s">
        <v>95</v>
      </c>
      <c r="C65" s="7"/>
      <c r="D65" s="25"/>
      <c r="E65" s="25"/>
      <c r="F65" s="25" t="s">
        <v>96</v>
      </c>
      <c r="G65" s="25"/>
      <c r="H65" s="25"/>
      <c r="I65" s="25"/>
      <c r="J65" s="25"/>
      <c r="K65" s="106">
        <f>SUM(EASTERNFL:VALENCIA!K65)</f>
        <v>7752829.3399999999</v>
      </c>
      <c r="L65" s="106">
        <f>SUM(EASTERNFL:VALENCIA!L65)</f>
        <v>0</v>
      </c>
      <c r="M65" s="106">
        <f t="shared" si="7"/>
        <v>7752829.3399999999</v>
      </c>
      <c r="N65" s="106">
        <f>SUM(EASTERNFL:VALENCIA!N65)</f>
        <v>0</v>
      </c>
      <c r="O65" s="106">
        <f>SUM(EASTERNFL:VALENCIA!O65)</f>
        <v>175002</v>
      </c>
      <c r="P65" s="106">
        <f t="shared" si="8"/>
        <v>7927831.3399999999</v>
      </c>
      <c r="Q65" s="51"/>
    </row>
    <row r="66" spans="1:18">
      <c r="A66" s="5" t="s">
        <v>97</v>
      </c>
      <c r="B66" s="52" t="s">
        <v>98</v>
      </c>
      <c r="C66" s="7"/>
      <c r="D66" s="25"/>
      <c r="E66" s="25"/>
      <c r="F66" s="25" t="s">
        <v>99</v>
      </c>
      <c r="G66" s="25"/>
      <c r="H66" s="25"/>
      <c r="I66" s="25"/>
      <c r="J66" s="25"/>
      <c r="K66" s="106">
        <f>SUM(EASTERNFL:VALENCIA!K66)</f>
        <v>7700728.2000000002</v>
      </c>
      <c r="L66" s="106">
        <f>SUM(EASTERNFL:VALENCIA!L66)</f>
        <v>0</v>
      </c>
      <c r="M66" s="106">
        <f t="shared" si="7"/>
        <v>7700728.2000000002</v>
      </c>
      <c r="N66" s="106">
        <f>SUM(EASTERNFL:VALENCIA!N66)</f>
        <v>0</v>
      </c>
      <c r="O66" s="106">
        <f>SUM(EASTERNFL:VALENCIA!O66)</f>
        <v>1940152</v>
      </c>
      <c r="P66" s="106">
        <f t="shared" si="8"/>
        <v>9640880.1999999993</v>
      </c>
      <c r="Q66" s="51"/>
    </row>
    <row r="67" spans="1:18">
      <c r="A67" s="5" t="s">
        <v>100</v>
      </c>
      <c r="B67" s="52" t="s">
        <v>101</v>
      </c>
      <c r="C67" s="7"/>
      <c r="D67" s="25"/>
      <c r="E67" s="25"/>
      <c r="F67" s="25" t="s">
        <v>102</v>
      </c>
      <c r="G67" s="25"/>
      <c r="H67" s="25"/>
      <c r="I67" s="25"/>
      <c r="J67" s="25"/>
      <c r="K67" s="106">
        <f>SUM(EASTERNFL:VALENCIA!K67)</f>
        <v>30000</v>
      </c>
      <c r="L67" s="106">
        <f>SUM(EASTERNFL:VALENCIA!L67)</f>
        <v>0</v>
      </c>
      <c r="M67" s="106">
        <f t="shared" si="7"/>
        <v>30000</v>
      </c>
      <c r="N67" s="106">
        <f>SUM(EASTERNFL:VALENCIA!N67)</f>
        <v>0</v>
      </c>
      <c r="O67" s="106">
        <f>SUM(EASTERNFL:VALENCIA!O67)</f>
        <v>0</v>
      </c>
      <c r="P67" s="106">
        <f t="shared" si="8"/>
        <v>30000</v>
      </c>
      <c r="Q67" s="51"/>
    </row>
    <row r="68" spans="1:18">
      <c r="A68" s="5" t="s">
        <v>103</v>
      </c>
      <c r="B68" s="52" t="s">
        <v>104</v>
      </c>
      <c r="C68" s="7"/>
      <c r="D68" s="25"/>
      <c r="E68" s="25"/>
      <c r="F68" s="25" t="s">
        <v>105</v>
      </c>
      <c r="G68" s="25"/>
      <c r="H68" s="25"/>
      <c r="I68" s="25"/>
      <c r="J68" s="25"/>
      <c r="K68" s="106">
        <f>SUM(EASTERNFL:VALENCIA!K68)</f>
        <v>3964584.1700000004</v>
      </c>
      <c r="L68" s="106">
        <f>SUM(EASTERNFL:VALENCIA!L68)</f>
        <v>0.16</v>
      </c>
      <c r="M68" s="106">
        <f t="shared" si="7"/>
        <v>3964584.3300000005</v>
      </c>
      <c r="N68" s="106">
        <f>SUM(EASTERNFL:VALENCIA!N68)</f>
        <v>0</v>
      </c>
      <c r="O68" s="106">
        <f>SUM(EASTERNFL:VALENCIA!O68)</f>
        <v>0</v>
      </c>
      <c r="P68" s="106">
        <f t="shared" si="8"/>
        <v>3964584.3300000005</v>
      </c>
      <c r="Q68" s="51"/>
    </row>
    <row r="69" spans="1:18" s="141" customFormat="1" ht="14.25">
      <c r="A69" s="151"/>
      <c r="B69" s="158"/>
      <c r="C69" s="194"/>
      <c r="D69" s="164"/>
      <c r="E69" s="164"/>
      <c r="F69" s="311" t="s">
        <v>221</v>
      </c>
      <c r="G69" s="236"/>
      <c r="H69" s="236"/>
      <c r="I69" s="236"/>
      <c r="J69" s="164"/>
      <c r="K69" s="106">
        <f>SUM(EASTERNFL:VALENCIA!K69)</f>
        <v>0</v>
      </c>
      <c r="L69" s="106">
        <f>SUM(EASTERNFL:VALENCIA!L69)</f>
        <v>0</v>
      </c>
      <c r="M69" s="106">
        <f t="shared" si="7"/>
        <v>0</v>
      </c>
      <c r="N69" s="106">
        <f>SUM(EASTERNFL:VALENCIA!N69)</f>
        <v>0</v>
      </c>
      <c r="O69" s="106">
        <f>SUM(EASTERNFL:VALENCIA!O69)</f>
        <v>0</v>
      </c>
      <c r="P69" s="106">
        <f t="shared" si="8"/>
        <v>0</v>
      </c>
      <c r="Q69" s="148"/>
      <c r="R69" s="242"/>
    </row>
    <row r="70" spans="1:18">
      <c r="A70" s="5" t="s">
        <v>106</v>
      </c>
      <c r="B70" s="52" t="s">
        <v>98</v>
      </c>
      <c r="C70" s="7"/>
      <c r="D70" s="25"/>
      <c r="E70" s="25"/>
      <c r="F70" s="25" t="s">
        <v>107</v>
      </c>
      <c r="G70" s="25"/>
      <c r="H70" s="25"/>
      <c r="I70" s="25"/>
      <c r="J70" s="25"/>
      <c r="K70" s="106">
        <f>SUM(EASTERNFL:VALENCIA!K70)</f>
        <v>767557.36</v>
      </c>
      <c r="L70" s="106">
        <f>SUM(EASTERNFL:VALENCIA!L70)</f>
        <v>-0.08</v>
      </c>
      <c r="M70" s="106">
        <f t="shared" si="7"/>
        <v>767557.28</v>
      </c>
      <c r="N70" s="106">
        <f>SUM(EASTERNFL:VALENCIA!N70)</f>
        <v>0</v>
      </c>
      <c r="O70" s="106">
        <f>SUM(EASTERNFL:VALENCIA!O70)</f>
        <v>0</v>
      </c>
      <c r="P70" s="106">
        <f t="shared" si="8"/>
        <v>767557.28</v>
      </c>
      <c r="Q70" s="51"/>
    </row>
    <row r="71" spans="1:18">
      <c r="A71" s="5" t="s">
        <v>108</v>
      </c>
      <c r="B71" s="52" t="s">
        <v>109</v>
      </c>
      <c r="C71" s="7"/>
      <c r="D71" s="25"/>
      <c r="E71" s="25"/>
      <c r="F71" s="25" t="s">
        <v>110</v>
      </c>
      <c r="G71" s="25"/>
      <c r="H71" s="25"/>
      <c r="I71" s="25"/>
      <c r="J71" s="25"/>
      <c r="K71" s="106">
        <f>SUM(EASTERNFL:VALENCIA!K71)</f>
        <v>33492800.050000001</v>
      </c>
      <c r="L71" s="106">
        <f>SUM(EASTERNFL:VALENCIA!L71)</f>
        <v>-0.32</v>
      </c>
      <c r="M71" s="106">
        <f t="shared" si="7"/>
        <v>33492799.73</v>
      </c>
      <c r="N71" s="106">
        <f>SUM(EASTERNFL:VALENCIA!N71)</f>
        <v>0</v>
      </c>
      <c r="O71" s="106">
        <f>SUM(EASTERNFL:VALENCIA!O71)</f>
        <v>0</v>
      </c>
      <c r="P71" s="106">
        <f t="shared" si="8"/>
        <v>33492799.73</v>
      </c>
      <c r="Q71" s="51"/>
    </row>
    <row r="72" spans="1:18" s="109" customFormat="1">
      <c r="A72" s="111"/>
      <c r="B72" s="112"/>
      <c r="C72" s="114"/>
      <c r="D72" s="113"/>
      <c r="E72" s="113"/>
      <c r="F72" s="119" t="s">
        <v>173</v>
      </c>
      <c r="G72" s="113"/>
      <c r="H72" s="113"/>
      <c r="I72" s="113"/>
      <c r="J72" s="113"/>
      <c r="K72" s="106">
        <f>SUM(EASTERNFL:VALENCIA!K72)</f>
        <v>15675486</v>
      </c>
      <c r="L72" s="106">
        <f>SUM(EASTERNFL:VALENCIA!L72)</f>
        <v>-15675486</v>
      </c>
      <c r="M72" s="106">
        <f t="shared" si="7"/>
        <v>0</v>
      </c>
      <c r="N72" s="106">
        <f>SUM(EASTERNFL:VALENCIA!N72)</f>
        <v>0</v>
      </c>
      <c r="O72" s="106">
        <f>SUM(EASTERNFL:VALENCIA!O72)</f>
        <v>0</v>
      </c>
      <c r="P72" s="106">
        <f t="shared" si="8"/>
        <v>0</v>
      </c>
      <c r="Q72" s="110"/>
      <c r="R72" s="242"/>
    </row>
    <row r="73" spans="1:18" s="109" customFormat="1">
      <c r="A73" s="111"/>
      <c r="B73" s="112"/>
      <c r="C73" s="114"/>
      <c r="D73" s="113"/>
      <c r="E73" s="113"/>
      <c r="F73" s="119" t="s">
        <v>174</v>
      </c>
      <c r="G73" s="113"/>
      <c r="H73" s="113"/>
      <c r="I73" s="113"/>
      <c r="J73" s="113"/>
      <c r="K73" s="106">
        <f>SUM(EASTERNFL:VALENCIA!K73)</f>
        <v>8956577.7800000012</v>
      </c>
      <c r="L73" s="106">
        <f>SUM(EASTERNFL:VALENCIA!L73)</f>
        <v>0</v>
      </c>
      <c r="M73" s="106">
        <f t="shared" si="7"/>
        <v>8956577.7800000012</v>
      </c>
      <c r="N73" s="106">
        <f>SUM(EASTERNFL:VALENCIA!N73)</f>
        <v>0</v>
      </c>
      <c r="O73" s="106">
        <f>SUM(EASTERNFL:VALENCIA!O73)</f>
        <v>0</v>
      </c>
      <c r="P73" s="106">
        <f t="shared" si="8"/>
        <v>8956577.7800000012</v>
      </c>
      <c r="Q73" s="110"/>
      <c r="R73" s="242"/>
    </row>
    <row r="74" spans="1:18" s="141" customFormat="1">
      <c r="A74" s="151" t="s">
        <v>205</v>
      </c>
      <c r="B74" s="158" t="s">
        <v>206</v>
      </c>
      <c r="C74" s="194"/>
      <c r="D74" s="164"/>
      <c r="E74" s="164"/>
      <c r="F74" s="236" t="s">
        <v>207</v>
      </c>
      <c r="G74" s="236"/>
      <c r="H74" s="236"/>
      <c r="I74" s="236"/>
      <c r="J74" s="236"/>
      <c r="K74" s="106">
        <f>SUM(EASTERNFL:VALENCIA!K74)</f>
        <v>3882071.64</v>
      </c>
      <c r="L74" s="106">
        <f>SUM(EASTERNFL:VALENCIA!L74)</f>
        <v>0.01</v>
      </c>
      <c r="M74" s="106">
        <f t="shared" si="7"/>
        <v>3882071.65</v>
      </c>
      <c r="N74" s="106">
        <f>SUM(EASTERNFL:VALENCIA!N74)</f>
        <v>0</v>
      </c>
      <c r="O74" s="106">
        <f>SUM(EASTERNFL:VALENCIA!O74)</f>
        <v>0</v>
      </c>
      <c r="P74" s="106">
        <f t="shared" si="8"/>
        <v>3882071.65</v>
      </c>
      <c r="Q74" s="148"/>
    </row>
    <row r="75" spans="1:18">
      <c r="A75" s="5" t="s">
        <v>111</v>
      </c>
      <c r="B75" s="52" t="s">
        <v>98</v>
      </c>
      <c r="C75" s="7"/>
      <c r="D75" s="25"/>
      <c r="E75" s="25"/>
      <c r="F75" s="25" t="s">
        <v>112</v>
      </c>
      <c r="G75" s="25"/>
      <c r="H75" s="25"/>
      <c r="I75" s="25"/>
      <c r="J75" s="25"/>
      <c r="K75" s="281">
        <f>SUM(EASTERNFL:VALENCIA!K75)</f>
        <v>0</v>
      </c>
      <c r="L75" s="281">
        <f>SUM(EASTERNFL:VALENCIA!L75)</f>
        <v>33836279.729999997</v>
      </c>
      <c r="M75" s="281">
        <f t="shared" si="7"/>
        <v>33836279.729999997</v>
      </c>
      <c r="N75" s="281">
        <f>SUM(EASTERNFL:VALENCIA!N75)</f>
        <v>0</v>
      </c>
      <c r="O75" s="281">
        <f>SUM(EASTERNFL:VALENCIA!O75)</f>
        <v>196618</v>
      </c>
      <c r="P75" s="281">
        <f t="shared" si="8"/>
        <v>34032897.729999997</v>
      </c>
      <c r="Q75" s="51"/>
    </row>
    <row r="76" spans="1:18" s="29" customFormat="1" ht="7.5" customHeight="1">
      <c r="A76" s="22"/>
      <c r="B76" s="54"/>
      <c r="C76" s="24"/>
      <c r="D76" s="25"/>
      <c r="E76" s="25"/>
      <c r="F76" s="25"/>
      <c r="G76" s="25"/>
      <c r="H76" s="25"/>
      <c r="I76" s="25"/>
      <c r="J76" s="26"/>
      <c r="K76" s="168"/>
      <c r="L76" s="171"/>
      <c r="M76" s="26"/>
      <c r="N76" s="26"/>
      <c r="O76" s="27"/>
      <c r="P76" s="27"/>
      <c r="Q76" s="28"/>
      <c r="R76" s="242"/>
    </row>
    <row r="77" spans="1:18">
      <c r="A77" s="5" t="s">
        <v>113</v>
      </c>
      <c r="B77" s="52"/>
      <c r="C77" s="7"/>
      <c r="D77" s="25"/>
      <c r="E77" s="38" t="s">
        <v>114</v>
      </c>
      <c r="F77" s="25"/>
      <c r="G77" s="25"/>
      <c r="H77" s="25"/>
      <c r="I77" s="25"/>
      <c r="J77" s="25"/>
      <c r="K77" s="203">
        <f t="array" ref="K77">SUM(ROUND(K55:K75,0))</f>
        <v>452394944</v>
      </c>
      <c r="L77" s="203">
        <f t="array" ref="L77">SUM(ROUND(L55:L75,0))</f>
        <v>-22014391</v>
      </c>
      <c r="M77" s="56">
        <f t="array" ref="M77">SUM(ROUND(M55:M75,0))</f>
        <v>430380555</v>
      </c>
      <c r="N77" s="57"/>
      <c r="O77" s="56">
        <f t="array" ref="O77">SUM(ROUND(O55:O75,0))</f>
        <v>46874050</v>
      </c>
      <c r="P77" s="56">
        <f t="array" ref="P77">SUM(ROUND(P55:P75,0))</f>
        <v>477254605</v>
      </c>
      <c r="Q77" s="51"/>
    </row>
    <row r="78" spans="1:18" s="29" customFormat="1">
      <c r="A78" s="22"/>
      <c r="B78" s="54"/>
      <c r="C78" s="24"/>
      <c r="D78" s="25"/>
      <c r="E78" s="25"/>
      <c r="F78" s="25"/>
      <c r="G78" s="25"/>
      <c r="H78" s="25"/>
      <c r="I78" s="25"/>
      <c r="J78" s="26"/>
      <c r="K78" s="168"/>
      <c r="L78" s="168"/>
      <c r="M78" s="26"/>
      <c r="N78" s="26"/>
      <c r="O78" s="27"/>
      <c r="P78" s="27"/>
      <c r="Q78" s="28"/>
      <c r="R78" s="242"/>
    </row>
    <row r="79" spans="1:18">
      <c r="B79" s="52"/>
      <c r="C79" s="7"/>
      <c r="D79" s="305"/>
      <c r="E79" s="305"/>
      <c r="F79" s="305"/>
      <c r="G79" s="305"/>
      <c r="H79" s="305"/>
      <c r="I79" s="305"/>
      <c r="J79" s="320" t="str">
        <f>J3</f>
        <v>FLORIDA COLLEGE SYSTEM - ALL COLLEGES</v>
      </c>
      <c r="K79" s="305"/>
      <c r="L79" s="305"/>
      <c r="M79" s="305"/>
      <c r="N79" s="305"/>
      <c r="O79" s="305"/>
      <c r="P79" s="88"/>
      <c r="Q79" s="89"/>
    </row>
    <row r="80" spans="1:18">
      <c r="B80" s="52"/>
      <c r="C80" s="7"/>
      <c r="D80" s="305"/>
      <c r="E80" s="305"/>
      <c r="F80" s="305"/>
      <c r="G80" s="305"/>
      <c r="H80" s="305"/>
      <c r="I80" s="305"/>
      <c r="J80" s="319" t="s">
        <v>2</v>
      </c>
      <c r="K80" s="305"/>
      <c r="L80" s="305"/>
      <c r="M80" s="305"/>
      <c r="N80" s="305"/>
      <c r="O80" s="305"/>
      <c r="P80" s="88"/>
      <c r="Q80" s="89"/>
    </row>
    <row r="81" spans="1:18">
      <c r="B81" s="52"/>
      <c r="C81" s="7"/>
      <c r="D81" s="305"/>
      <c r="E81" s="305"/>
      <c r="F81" s="305"/>
      <c r="G81" s="305"/>
      <c r="H81" s="305"/>
      <c r="I81" s="305"/>
      <c r="J81" s="320" t="s">
        <v>115</v>
      </c>
      <c r="K81" s="305"/>
      <c r="L81" s="305"/>
      <c r="M81" s="305"/>
      <c r="N81" s="305"/>
      <c r="O81" s="305"/>
      <c r="P81" s="88"/>
      <c r="Q81" s="89"/>
    </row>
    <row r="82" spans="1:18">
      <c r="B82" s="52"/>
      <c r="C82" s="7"/>
      <c r="D82" s="300"/>
      <c r="E82" s="300"/>
      <c r="F82" s="300"/>
      <c r="G82" s="300"/>
      <c r="H82" s="300"/>
      <c r="I82" s="300"/>
      <c r="K82" s="300">
        <f>K6</f>
        <v>44012</v>
      </c>
      <c r="L82" s="300"/>
      <c r="M82" s="300"/>
      <c r="N82" s="300"/>
      <c r="O82" s="300"/>
      <c r="P82" s="20"/>
      <c r="Q82" s="90"/>
    </row>
    <row r="83" spans="1:18" s="29" customFormat="1">
      <c r="A83" s="22"/>
      <c r="B83" s="54"/>
      <c r="C83" s="24"/>
      <c r="D83" s="25"/>
      <c r="E83" s="25"/>
      <c r="F83" s="25"/>
      <c r="G83" s="25"/>
      <c r="H83" s="25"/>
      <c r="I83" s="26"/>
      <c r="J83" s="26"/>
      <c r="K83" s="172"/>
      <c r="L83" s="172"/>
      <c r="M83" s="91"/>
      <c r="N83" s="92"/>
      <c r="O83" s="93"/>
      <c r="P83" s="93"/>
      <c r="Q83" s="28"/>
      <c r="R83" s="242"/>
    </row>
    <row r="84" spans="1:18" s="141" customFormat="1">
      <c r="A84" s="151"/>
      <c r="B84" s="158"/>
      <c r="C84" s="194"/>
      <c r="D84" s="282"/>
      <c r="E84" s="282"/>
      <c r="F84" s="282"/>
      <c r="G84" s="282"/>
      <c r="H84" s="282"/>
      <c r="I84" s="282"/>
      <c r="J84" s="282"/>
      <c r="K84" s="188" t="s">
        <v>4</v>
      </c>
      <c r="L84" s="282"/>
      <c r="M84" s="188" t="s">
        <v>4</v>
      </c>
      <c r="N84" s="189"/>
      <c r="O84" s="190" t="s">
        <v>5</v>
      </c>
      <c r="P84" s="190" t="s">
        <v>6</v>
      </c>
      <c r="Q84" s="216"/>
    </row>
    <row r="85" spans="1:18" s="141" customFormat="1">
      <c r="A85" s="151"/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284"/>
      <c r="O85" s="175" t="str">
        <f>O9</f>
        <v>Unit</v>
      </c>
      <c r="P85" s="175"/>
      <c r="Q85" s="216"/>
    </row>
    <row r="86" spans="1:18">
      <c r="B86" s="52"/>
      <c r="C86" s="7"/>
      <c r="D86" s="25" t="s">
        <v>116</v>
      </c>
      <c r="E86" s="25"/>
      <c r="F86" s="25"/>
      <c r="G86" s="25"/>
      <c r="H86" s="25"/>
      <c r="I86" s="25"/>
      <c r="J86" s="25"/>
      <c r="K86" s="147"/>
      <c r="L86" s="176"/>
      <c r="M86" s="26"/>
      <c r="N86" s="26"/>
      <c r="O86" s="26"/>
      <c r="P86" s="26"/>
      <c r="Q86" s="82"/>
    </row>
    <row r="87" spans="1:18">
      <c r="A87" s="94" t="s">
        <v>117</v>
      </c>
      <c r="B87" s="44" t="s">
        <v>118</v>
      </c>
      <c r="C87" s="44"/>
      <c r="D87" s="25"/>
      <c r="E87" s="25" t="s">
        <v>96</v>
      </c>
      <c r="F87" s="25"/>
      <c r="G87" s="25"/>
      <c r="H87" s="25"/>
      <c r="I87" s="25"/>
      <c r="J87" s="25"/>
      <c r="K87" s="106">
        <f>SUM(EASTERNFL:VALENCIA!K87)</f>
        <v>81638168.719999999</v>
      </c>
      <c r="L87" s="106">
        <f>SUM(EASTERNFL:VALENCIA!L87)</f>
        <v>0</v>
      </c>
      <c r="M87" s="106">
        <f t="shared" ref="M87:M99" si="9">SUM(K87+L87)</f>
        <v>81638168.719999999</v>
      </c>
      <c r="N87" s="106">
        <f>SUM(EASTERNFL:VALENCIA!N87)</f>
        <v>0</v>
      </c>
      <c r="O87" s="106">
        <f>SUM(EASTERNFL:VALENCIA!O87)</f>
        <v>480000</v>
      </c>
      <c r="P87" s="106">
        <f t="shared" ref="P87:P99" si="10">SUM(M87+O87)</f>
        <v>82118168.719999999</v>
      </c>
      <c r="Q87" s="49"/>
    </row>
    <row r="88" spans="1:18">
      <c r="A88" s="94" t="s">
        <v>119</v>
      </c>
      <c r="B88" s="7" t="s">
        <v>120</v>
      </c>
      <c r="C88" s="7"/>
      <c r="D88" s="25"/>
      <c r="E88" s="25" t="s">
        <v>99</v>
      </c>
      <c r="F88" s="25"/>
      <c r="G88" s="25"/>
      <c r="H88" s="25"/>
      <c r="I88" s="25"/>
      <c r="J88" s="25"/>
      <c r="K88" s="106">
        <f>SUM(EASTERNFL:VALENCIA!K88)</f>
        <v>46760765.740000002</v>
      </c>
      <c r="L88" s="106">
        <f>SUM(EASTERNFL:VALENCIA!L88)</f>
        <v>0</v>
      </c>
      <c r="M88" s="106">
        <f t="shared" si="9"/>
        <v>46760765.740000002</v>
      </c>
      <c r="N88" s="106">
        <f>SUM(EASTERNFL:VALENCIA!N88)</f>
        <v>0</v>
      </c>
      <c r="O88" s="106">
        <f>SUM(EASTERNFL:VALENCIA!O88)</f>
        <v>23044232</v>
      </c>
      <c r="P88" s="106">
        <f t="shared" si="10"/>
        <v>69804997.74000001</v>
      </c>
      <c r="Q88" s="51"/>
    </row>
    <row r="89" spans="1:18">
      <c r="A89" s="94" t="s">
        <v>121</v>
      </c>
      <c r="B89" s="7" t="s">
        <v>122</v>
      </c>
      <c r="C89" s="7"/>
      <c r="D89" s="25"/>
      <c r="E89" s="25" t="s">
        <v>102</v>
      </c>
      <c r="F89" s="25"/>
      <c r="G89" s="25"/>
      <c r="H89" s="25"/>
      <c r="I89" s="25"/>
      <c r="J89" s="25"/>
      <c r="K89" s="106">
        <f>SUM(EASTERNFL:VALENCIA!K89)</f>
        <v>175058.34</v>
      </c>
      <c r="L89" s="106">
        <f>SUM(EASTERNFL:VALENCIA!L89)</f>
        <v>0</v>
      </c>
      <c r="M89" s="106">
        <f t="shared" si="9"/>
        <v>175058.34</v>
      </c>
      <c r="N89" s="106">
        <f>SUM(EASTERNFL:VALENCIA!N89)</f>
        <v>0</v>
      </c>
      <c r="O89" s="106">
        <f>SUM(EASTERNFL:VALENCIA!O89)</f>
        <v>0</v>
      </c>
      <c r="P89" s="106">
        <f t="shared" si="10"/>
        <v>175058.34</v>
      </c>
      <c r="Q89" s="51"/>
    </row>
    <row r="90" spans="1:18">
      <c r="A90" s="94" t="s">
        <v>123</v>
      </c>
      <c r="B90" s="7" t="s">
        <v>124</v>
      </c>
      <c r="C90" s="7"/>
      <c r="D90" s="25"/>
      <c r="E90" s="25" t="s">
        <v>105</v>
      </c>
      <c r="F90" s="25"/>
      <c r="G90" s="25"/>
      <c r="H90" s="25"/>
      <c r="I90" s="25"/>
      <c r="J90" s="25"/>
      <c r="K90" s="106">
        <f>SUM(EASTERNFL:VALENCIA!K90)</f>
        <v>43364072.390000001</v>
      </c>
      <c r="L90" s="106">
        <f>SUM(EASTERNFL:VALENCIA!L90)</f>
        <v>0.33</v>
      </c>
      <c r="M90" s="106">
        <f t="shared" si="9"/>
        <v>43364072.719999999</v>
      </c>
      <c r="N90" s="106">
        <f>SUM(EASTERNFL:VALENCIA!N90)</f>
        <v>0</v>
      </c>
      <c r="O90" s="106">
        <f>SUM(EASTERNFL:VALENCIA!O90)</f>
        <v>0</v>
      </c>
      <c r="P90" s="106">
        <f t="shared" si="10"/>
        <v>43364072.719999999</v>
      </c>
      <c r="Q90" s="51"/>
    </row>
    <row r="91" spans="1:18" s="141" customFormat="1" ht="14.25">
      <c r="A91" s="192"/>
      <c r="B91" s="194"/>
      <c r="C91" s="194"/>
      <c r="D91" s="164"/>
      <c r="E91" s="311" t="s">
        <v>224</v>
      </c>
      <c r="F91" s="312"/>
      <c r="G91" s="312"/>
      <c r="H91" s="312"/>
      <c r="I91" s="236"/>
      <c r="J91" s="164"/>
      <c r="K91" s="106">
        <f>SUM(EASTERNFL:VALENCIA!K91)</f>
        <v>0</v>
      </c>
      <c r="L91" s="106">
        <f>SUM(EASTERNFL:VALENCIA!L91)</f>
        <v>0</v>
      </c>
      <c r="M91" s="106">
        <f t="shared" si="9"/>
        <v>0</v>
      </c>
      <c r="N91" s="106">
        <f>SUM(EASTERNFL:VALENCIA!N91)</f>
        <v>0</v>
      </c>
      <c r="O91" s="106">
        <f>SUM(EASTERNFL:VALENCIA!O91)</f>
        <v>0</v>
      </c>
      <c r="P91" s="106">
        <f t="shared" si="10"/>
        <v>0</v>
      </c>
      <c r="Q91" s="148"/>
      <c r="R91" s="242"/>
    </row>
    <row r="92" spans="1:18">
      <c r="A92" s="94" t="s">
        <v>125</v>
      </c>
      <c r="B92" s="7" t="s">
        <v>120</v>
      </c>
      <c r="C92" s="7"/>
      <c r="D92" s="25"/>
      <c r="E92" s="25" t="s">
        <v>107</v>
      </c>
      <c r="F92" s="25"/>
      <c r="G92" s="25"/>
      <c r="H92" s="25"/>
      <c r="I92" s="25"/>
      <c r="J92" s="25"/>
      <c r="K92" s="106">
        <f>SUM(EASTERNFL:VALENCIA!K92)</f>
        <v>2425242.42</v>
      </c>
      <c r="L92" s="106">
        <f>SUM(EASTERNFL:VALENCIA!L92)</f>
        <v>0.32</v>
      </c>
      <c r="M92" s="106">
        <f t="shared" si="9"/>
        <v>2425242.7399999998</v>
      </c>
      <c r="N92" s="106">
        <f>SUM(EASTERNFL:VALENCIA!N92)</f>
        <v>0</v>
      </c>
      <c r="O92" s="106">
        <f>SUM(EASTERNFL:VALENCIA!O92)</f>
        <v>0</v>
      </c>
      <c r="P92" s="106">
        <f t="shared" si="10"/>
        <v>2425242.7399999998</v>
      </c>
      <c r="Q92" s="51"/>
    </row>
    <row r="93" spans="1:18">
      <c r="A93" s="94" t="s">
        <v>126</v>
      </c>
      <c r="B93" s="7" t="s">
        <v>127</v>
      </c>
      <c r="C93" s="7"/>
      <c r="D93" s="25"/>
      <c r="E93" s="25" t="s">
        <v>110</v>
      </c>
      <c r="F93" s="25"/>
      <c r="G93" s="25"/>
      <c r="H93" s="25"/>
      <c r="I93" s="25"/>
      <c r="J93" s="25"/>
      <c r="K93" s="106">
        <f>SUM(EASTERNFL:VALENCIA!K93)</f>
        <v>153789643.97</v>
      </c>
      <c r="L93" s="106">
        <f>SUM(EASTERNFL:VALENCIA!L93)</f>
        <v>-0.03</v>
      </c>
      <c r="M93" s="106">
        <f t="shared" si="9"/>
        <v>153789643.94</v>
      </c>
      <c r="N93" s="106">
        <f>SUM(EASTERNFL:VALENCIA!N93)</f>
        <v>0</v>
      </c>
      <c r="O93" s="106">
        <f>SUM(EASTERNFL:VALENCIA!O93)</f>
        <v>8304</v>
      </c>
      <c r="P93" s="106">
        <f t="shared" si="10"/>
        <v>153797947.94</v>
      </c>
      <c r="Q93" s="51"/>
    </row>
    <row r="94" spans="1:18" s="132" customFormat="1">
      <c r="A94" s="135"/>
      <c r="B94" s="136"/>
      <c r="C94" s="136"/>
      <c r="D94" s="134"/>
      <c r="E94" s="140" t="s">
        <v>173</v>
      </c>
      <c r="F94" s="134"/>
      <c r="G94" s="134"/>
      <c r="H94" s="134"/>
      <c r="I94" s="134"/>
      <c r="J94" s="134"/>
      <c r="K94" s="106">
        <f>SUM(EASTERNFL:VALENCIA!K94)</f>
        <v>833480245.10000002</v>
      </c>
      <c r="L94" s="106">
        <f>SUM(EASTERNFL:VALENCIA!L94)</f>
        <v>15675486</v>
      </c>
      <c r="M94" s="106">
        <f t="shared" si="9"/>
        <v>849155731.10000002</v>
      </c>
      <c r="N94" s="106">
        <f>SUM(EASTERNFL:VALENCIA!N94)</f>
        <v>0</v>
      </c>
      <c r="O94" s="106">
        <f>SUM(EASTERNFL:VALENCIA!O94)</f>
        <v>0</v>
      </c>
      <c r="P94" s="106">
        <f t="shared" si="10"/>
        <v>849155731.10000002</v>
      </c>
      <c r="Q94" s="133"/>
      <c r="R94" s="242"/>
    </row>
    <row r="95" spans="1:18" s="132" customFormat="1">
      <c r="A95" s="135"/>
      <c r="B95" s="136"/>
      <c r="C95" s="136"/>
      <c r="D95" s="134"/>
      <c r="E95" s="140" t="s">
        <v>174</v>
      </c>
      <c r="F95" s="134"/>
      <c r="G95" s="134"/>
      <c r="H95" s="134"/>
      <c r="I95" s="134"/>
      <c r="J95" s="134"/>
      <c r="K95" s="106">
        <f>SUM(EASTERNFL:VALENCIA!K95)</f>
        <v>380883003.44</v>
      </c>
      <c r="L95" s="106">
        <f>SUM(EASTERNFL:VALENCIA!L95)</f>
        <v>0</v>
      </c>
      <c r="M95" s="106">
        <f t="shared" si="9"/>
        <v>380883003.44</v>
      </c>
      <c r="N95" s="106">
        <f>SUM(EASTERNFL:VALENCIA!N95)</f>
        <v>0</v>
      </c>
      <c r="O95" s="106">
        <f>SUM(EASTERNFL:VALENCIA!O95)</f>
        <v>0</v>
      </c>
      <c r="P95" s="106">
        <f t="shared" si="10"/>
        <v>380883003.44</v>
      </c>
      <c r="Q95" s="133"/>
      <c r="R95" s="242"/>
    </row>
    <row r="96" spans="1:18">
      <c r="A96" s="94" t="s">
        <v>128</v>
      </c>
      <c r="B96" s="7" t="s">
        <v>120</v>
      </c>
      <c r="C96" s="7"/>
      <c r="D96" s="25"/>
      <c r="E96" s="25" t="s">
        <v>129</v>
      </c>
      <c r="F96" s="25"/>
      <c r="G96" s="25"/>
      <c r="H96" s="25"/>
      <c r="I96" s="25"/>
      <c r="J96" s="25"/>
      <c r="K96" s="106">
        <f>SUM(EASTERNFL:VALENCIA!K96)</f>
        <v>103113952.53</v>
      </c>
      <c r="L96" s="106">
        <f>SUM(EASTERNFL:VALENCIA!L96)</f>
        <v>0.47</v>
      </c>
      <c r="M96" s="106">
        <f t="shared" si="9"/>
        <v>103113953</v>
      </c>
      <c r="N96" s="106">
        <f>SUM(EASTERNFL:VALENCIA!N96)</f>
        <v>0</v>
      </c>
      <c r="O96" s="106">
        <f>SUM(EASTERNFL:VALENCIA!O96)</f>
        <v>0</v>
      </c>
      <c r="P96" s="106">
        <f t="shared" si="10"/>
        <v>103113953</v>
      </c>
      <c r="Q96" s="51"/>
    </row>
    <row r="97" spans="1:18">
      <c r="A97" s="94" t="s">
        <v>130</v>
      </c>
      <c r="B97" s="7" t="s">
        <v>120</v>
      </c>
      <c r="C97" s="7"/>
      <c r="D97" s="25"/>
      <c r="E97" s="25" t="s">
        <v>112</v>
      </c>
      <c r="F97" s="25"/>
      <c r="G97" s="25"/>
      <c r="H97" s="25"/>
      <c r="I97" s="25"/>
      <c r="J97" s="25"/>
      <c r="K97" s="106">
        <f>SUM(EASTERNFL:VALENCIA!K97)</f>
        <v>20520734.969999999</v>
      </c>
      <c r="L97" s="106">
        <f>SUM(EASTERNFL:VALENCIA!L97)</f>
        <v>6338905</v>
      </c>
      <c r="M97" s="106">
        <f t="shared" si="9"/>
        <v>26859639.969999999</v>
      </c>
      <c r="N97" s="106">
        <f>SUM(EASTERNFL:VALENCIA!N97)</f>
        <v>0</v>
      </c>
      <c r="O97" s="106">
        <f>SUM(EASTERNFL:VALENCIA!O97)</f>
        <v>1383568</v>
      </c>
      <c r="P97" s="106">
        <f t="shared" si="10"/>
        <v>28243207.969999999</v>
      </c>
      <c r="Q97" s="51"/>
    </row>
    <row r="98" spans="1:18" s="29" customFormat="1" ht="7.5" customHeight="1">
      <c r="A98" s="95"/>
      <c r="B98" s="24"/>
      <c r="C98" s="24"/>
      <c r="D98" s="25"/>
      <c r="E98" s="25"/>
      <c r="F98" s="25"/>
      <c r="G98" s="25"/>
      <c r="H98" s="25"/>
      <c r="I98" s="25"/>
      <c r="J98" s="26"/>
      <c r="K98" s="168"/>
      <c r="L98" s="168"/>
      <c r="M98" s="106">
        <f t="shared" si="9"/>
        <v>0</v>
      </c>
      <c r="N98" s="57"/>
      <c r="O98" s="106">
        <f>SUM(EASTERNFL:VALENCIA!O98)</f>
        <v>0</v>
      </c>
      <c r="P98" s="106">
        <f t="shared" si="10"/>
        <v>0</v>
      </c>
      <c r="Q98" s="96"/>
      <c r="R98" s="242"/>
    </row>
    <row r="99" spans="1:18">
      <c r="A99" s="94" t="s">
        <v>131</v>
      </c>
      <c r="B99" s="7"/>
      <c r="C99" s="7"/>
      <c r="D99" s="25"/>
      <c r="E99" s="38" t="s">
        <v>132</v>
      </c>
      <c r="F99" s="25"/>
      <c r="G99" s="25"/>
      <c r="H99" s="25"/>
      <c r="I99" s="25"/>
      <c r="J99" s="25"/>
      <c r="K99" s="203">
        <f t="array" ref="K99">SUM(ROUND(K87:K97,0))</f>
        <v>1666150887</v>
      </c>
      <c r="L99" s="203">
        <f t="array" ref="L99">SUM(ROUND(L87:L97,0))</f>
        <v>22014391</v>
      </c>
      <c r="M99" s="281">
        <f t="shared" si="9"/>
        <v>1688165278</v>
      </c>
      <c r="N99" s="286"/>
      <c r="O99" s="281">
        <f>SUM(EASTERNFL:VALENCIA!O99)</f>
        <v>24916104</v>
      </c>
      <c r="P99" s="281">
        <f t="shared" si="10"/>
        <v>1713081382</v>
      </c>
      <c r="Q99" s="51"/>
    </row>
    <row r="100" spans="1:18" s="29" customFormat="1" ht="7.5" customHeight="1">
      <c r="A100" s="95"/>
      <c r="B100" s="24"/>
      <c r="C100" s="24"/>
      <c r="D100" s="25"/>
      <c r="E100" s="25"/>
      <c r="F100" s="25"/>
      <c r="G100" s="25"/>
      <c r="H100" s="25"/>
      <c r="I100" s="25"/>
      <c r="J100" s="26"/>
      <c r="K100" s="168"/>
      <c r="L100" s="168"/>
      <c r="M100" s="26"/>
      <c r="N100" s="26"/>
      <c r="O100" s="27"/>
      <c r="P100" s="27"/>
      <c r="Q100" s="28"/>
      <c r="R100" s="242"/>
    </row>
    <row r="101" spans="1:18" ht="13.5" thickBot="1">
      <c r="A101" s="4"/>
      <c r="B101" s="7"/>
      <c r="C101" s="7"/>
      <c r="D101" s="38" t="s">
        <v>133</v>
      </c>
      <c r="E101" s="25"/>
      <c r="F101" s="25"/>
      <c r="G101" s="25"/>
      <c r="H101" s="25"/>
      <c r="I101" s="25"/>
      <c r="J101" s="25"/>
      <c r="K101" s="204">
        <f t="shared" ref="K101:L101" si="11">SUM(K77+K99)</f>
        <v>2118545831</v>
      </c>
      <c r="L101" s="204">
        <f t="shared" si="11"/>
        <v>0</v>
      </c>
      <c r="M101" s="68">
        <f>SUM(M77+M99)</f>
        <v>2118545833</v>
      </c>
      <c r="N101" s="69"/>
      <c r="O101" s="70">
        <f>SUM(O77+O99)</f>
        <v>71790154</v>
      </c>
      <c r="P101" s="97">
        <f>SUM(P77+P99)</f>
        <v>2190335987</v>
      </c>
      <c r="Q101" s="51"/>
    </row>
    <row r="102" spans="1:18" ht="13.5" thickTop="1">
      <c r="A102" s="4"/>
      <c r="B102" s="7"/>
      <c r="C102" s="7"/>
      <c r="D102" s="38"/>
      <c r="E102" s="25"/>
      <c r="F102" s="25"/>
      <c r="G102" s="25"/>
      <c r="H102" s="25"/>
      <c r="I102" s="25"/>
      <c r="J102" s="25"/>
      <c r="K102" s="164"/>
      <c r="L102" s="164"/>
      <c r="M102" s="98"/>
      <c r="N102" s="64"/>
      <c r="O102" s="98"/>
      <c r="P102" s="98"/>
      <c r="Q102" s="51"/>
    </row>
    <row r="103" spans="1:18">
      <c r="B103" s="52"/>
      <c r="C103" s="7"/>
      <c r="D103" s="74" t="s">
        <v>134</v>
      </c>
      <c r="E103" s="75"/>
      <c r="F103" s="76"/>
      <c r="G103" s="77"/>
      <c r="H103" s="77"/>
      <c r="I103" s="77"/>
      <c r="J103" s="75"/>
      <c r="K103" s="236"/>
      <c r="L103" s="236"/>
      <c r="M103" s="78"/>
      <c r="N103" s="79"/>
      <c r="O103" s="78"/>
      <c r="P103" s="73"/>
      <c r="Q103" s="71"/>
    </row>
    <row r="104" spans="1:18">
      <c r="B104" s="52"/>
      <c r="C104" s="7"/>
      <c r="D104" s="75" t="s">
        <v>135</v>
      </c>
      <c r="E104" s="75"/>
      <c r="F104" s="76"/>
      <c r="G104" s="77"/>
      <c r="H104" s="77"/>
      <c r="I104" s="77"/>
      <c r="J104" s="75"/>
      <c r="K104" s="107">
        <f>SUM(EASTERNFL:VALENCIA!K104)</f>
        <v>0</v>
      </c>
      <c r="L104" s="107">
        <f>SUM(EASTERNFL:VALENCIA!L104)</f>
        <v>0</v>
      </c>
      <c r="M104" s="106">
        <f t="shared" ref="M104:M112" si="12">SUM(K104+L104)</f>
        <v>0</v>
      </c>
      <c r="N104" s="107">
        <f>SUM(EASTERNFL:VALENCIA!N104)</f>
        <v>0</v>
      </c>
      <c r="O104" s="107">
        <f>SUM(EASTERNFL:VALENCIA!O104)</f>
        <v>0</v>
      </c>
      <c r="P104" s="106">
        <f t="shared" ref="P104:P112" si="13">SUM(M104+O104)</f>
        <v>0</v>
      </c>
      <c r="Q104" s="71"/>
    </row>
    <row r="105" spans="1:18" s="115" customFormat="1">
      <c r="A105" s="117"/>
      <c r="B105" s="118"/>
      <c r="C105" s="120"/>
      <c r="D105" s="130" t="s">
        <v>175</v>
      </c>
      <c r="E105" s="122"/>
      <c r="F105" s="123"/>
      <c r="G105" s="116"/>
      <c r="H105" s="116"/>
      <c r="I105" s="116"/>
      <c r="J105" s="122"/>
      <c r="K105" s="107">
        <f>SUM(EASTERNFL:VALENCIA!K105)</f>
        <v>78341848.75999999</v>
      </c>
      <c r="L105" s="107">
        <f>SUM(EASTERNFL:VALENCIA!L105)</f>
        <v>-0.4</v>
      </c>
      <c r="M105" s="106">
        <f t="shared" si="12"/>
        <v>78341848.359999985</v>
      </c>
      <c r="N105" s="107">
        <f>SUM(EASTERNFL:VALENCIA!N105)</f>
        <v>0</v>
      </c>
      <c r="O105" s="107">
        <f>SUM(EASTERNFL:VALENCIA!O105)</f>
        <v>0</v>
      </c>
      <c r="P105" s="106">
        <f t="shared" si="13"/>
        <v>78341848.359999985</v>
      </c>
      <c r="Q105" s="121"/>
      <c r="R105" s="242"/>
    </row>
    <row r="106" spans="1:18" s="115" customFormat="1">
      <c r="A106" s="117"/>
      <c r="B106" s="118"/>
      <c r="C106" s="120"/>
      <c r="D106" s="130" t="s">
        <v>176</v>
      </c>
      <c r="E106" s="122"/>
      <c r="F106" s="123"/>
      <c r="G106" s="116"/>
      <c r="H106" s="116"/>
      <c r="I106" s="116"/>
      <c r="J106" s="122"/>
      <c r="K106" s="107">
        <f>SUM(EASTERNFL:VALENCIA!K106)</f>
        <v>50521504.770000003</v>
      </c>
      <c r="L106" s="107">
        <f>SUM(EASTERNFL:VALENCIA!L106)</f>
        <v>-0.4</v>
      </c>
      <c r="M106" s="106">
        <f t="shared" si="12"/>
        <v>50521504.370000005</v>
      </c>
      <c r="N106" s="107">
        <f>SUM(EASTERNFL:VALENCIA!N106)</f>
        <v>0</v>
      </c>
      <c r="O106" s="107">
        <f>SUM(EASTERNFL:VALENCIA!O106)</f>
        <v>0</v>
      </c>
      <c r="P106" s="106">
        <f t="shared" si="13"/>
        <v>50521504.370000005</v>
      </c>
      <c r="Q106" s="121"/>
      <c r="R106" s="242"/>
    </row>
    <row r="107" spans="1:18" s="141" customFormat="1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143"/>
      <c r="K107" s="107">
        <f>SUM(EASTERNFL:VALENCIA!K107)</f>
        <v>21341293</v>
      </c>
      <c r="L107" s="107">
        <f>SUM(EASTERNFL:VALENCIA!L107)</f>
        <v>-0.4</v>
      </c>
      <c r="M107" s="106">
        <f t="shared" si="12"/>
        <v>21341292.600000001</v>
      </c>
      <c r="N107" s="107">
        <f>SUM(EASTERNFL:VALENCIA!N107)</f>
        <v>0</v>
      </c>
      <c r="O107" s="107">
        <f>SUM(EASTERNFL:VALENCIA!O107)</f>
        <v>0</v>
      </c>
      <c r="P107" s="106">
        <f t="shared" si="13"/>
        <v>21341292.600000001</v>
      </c>
      <c r="Q107" s="223"/>
    </row>
    <row r="108" spans="1:18" s="141" customFormat="1">
      <c r="A108" s="151" t="s">
        <v>196</v>
      </c>
      <c r="B108" s="158" t="s">
        <v>197</v>
      </c>
      <c r="C108" s="194"/>
      <c r="D108" s="236" t="s">
        <v>198</v>
      </c>
      <c r="E108" s="236"/>
      <c r="F108" s="237"/>
      <c r="G108" s="143"/>
      <c r="H108" s="143"/>
      <c r="I108" s="143"/>
      <c r="J108" s="143"/>
      <c r="K108" s="107">
        <f>SUM(EASTERNFL:VALENCIA!K108)</f>
        <v>0</v>
      </c>
      <c r="L108" s="107">
        <f>SUM(EASTERNFL:VALENCIA!L108)</f>
        <v>0</v>
      </c>
      <c r="M108" s="106">
        <f t="shared" si="12"/>
        <v>0</v>
      </c>
      <c r="N108" s="107">
        <f>SUM(EASTERNFL:VALENCIA!N108)</f>
        <v>0</v>
      </c>
      <c r="O108" s="107">
        <f>SUM(EASTERNFL:VALENCIA!O108)</f>
        <v>2574573</v>
      </c>
      <c r="P108" s="106">
        <f t="shared" si="13"/>
        <v>2574573</v>
      </c>
      <c r="Q108" s="223"/>
    </row>
    <row r="109" spans="1:18" s="141" customFormat="1">
      <c r="A109" s="151"/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143"/>
      <c r="K109" s="107">
        <f>SUM(EASTERNFL:VALENCIA!K109)</f>
        <v>0</v>
      </c>
      <c r="L109" s="107">
        <f>SUM(EASTERNFL:VALENCIA!L109)</f>
        <v>0</v>
      </c>
      <c r="M109" s="106">
        <f t="shared" si="12"/>
        <v>0</v>
      </c>
      <c r="N109" s="107">
        <f>SUM(EASTERNFL:VALENCIA!N109)</f>
        <v>0</v>
      </c>
      <c r="O109" s="107">
        <f>SUM(EASTERNFL:VALENCIA!O109)</f>
        <v>0</v>
      </c>
      <c r="P109" s="106">
        <f t="shared" si="13"/>
        <v>0</v>
      </c>
      <c r="Q109" s="223"/>
    </row>
    <row r="110" spans="1:18">
      <c r="B110" s="52"/>
      <c r="C110" s="7"/>
      <c r="D110" s="75" t="s">
        <v>136</v>
      </c>
      <c r="E110" s="75"/>
      <c r="F110" s="76"/>
      <c r="G110" s="77"/>
      <c r="H110" s="77"/>
      <c r="I110" s="77"/>
      <c r="J110" s="75"/>
      <c r="K110" s="107">
        <f>SUM(EASTERNFL:VALENCIA!K110)</f>
        <v>0</v>
      </c>
      <c r="L110" s="107">
        <f>SUM(EASTERNFL:VALENCIA!L110)</f>
        <v>0</v>
      </c>
      <c r="M110" s="106">
        <f t="shared" si="12"/>
        <v>0</v>
      </c>
      <c r="N110" s="107">
        <f>SUM(EASTERNFL:VALENCIA!N110)</f>
        <v>0</v>
      </c>
      <c r="O110" s="107">
        <f>SUM(EASTERNFL:VALENCIA!O110)</f>
        <v>0</v>
      </c>
      <c r="P110" s="106">
        <f t="shared" si="13"/>
        <v>0</v>
      </c>
      <c r="Q110" s="71"/>
    </row>
    <row r="111" spans="1:18">
      <c r="B111" s="52"/>
      <c r="C111" s="7"/>
      <c r="D111" s="74"/>
      <c r="E111" s="75"/>
      <c r="F111" s="76"/>
      <c r="G111" s="77"/>
      <c r="H111" s="77"/>
      <c r="I111" s="77"/>
      <c r="J111" s="75"/>
      <c r="K111" s="236"/>
      <c r="L111" s="236"/>
      <c r="M111" s="106">
        <f t="shared" si="12"/>
        <v>0</v>
      </c>
      <c r="N111" s="79"/>
      <c r="O111" s="107">
        <f>SUM(EASTERNFL:VALENCIA!O111)</f>
        <v>0</v>
      </c>
      <c r="P111" s="106">
        <f t="shared" si="13"/>
        <v>0</v>
      </c>
      <c r="Q111" s="71"/>
    </row>
    <row r="112" spans="1:18" ht="13.5" thickBot="1">
      <c r="B112" s="52"/>
      <c r="C112" s="7"/>
      <c r="D112" s="74" t="s">
        <v>137</v>
      </c>
      <c r="E112" s="75"/>
      <c r="F112" s="76"/>
      <c r="G112" s="77"/>
      <c r="H112" s="77"/>
      <c r="I112" s="77"/>
      <c r="J112" s="75"/>
      <c r="K112" s="240">
        <f t="shared" ref="K112:L112" si="14">SUM(K104:K110)</f>
        <v>150204646.53</v>
      </c>
      <c r="L112" s="240">
        <f t="shared" si="14"/>
        <v>-1.2000000000000002</v>
      </c>
      <c r="M112" s="287">
        <f t="shared" si="12"/>
        <v>150204645.33000001</v>
      </c>
      <c r="N112" s="288"/>
      <c r="O112" s="283">
        <f>SUM(EASTERNFL:VALENCIA!O112)</f>
        <v>2574573</v>
      </c>
      <c r="P112" s="287">
        <f t="shared" si="13"/>
        <v>152779218.33000001</v>
      </c>
      <c r="Q112" s="71"/>
    </row>
    <row r="113" spans="1:18" s="124" customFormat="1" ht="14.25" thickTop="1" thickBot="1">
      <c r="A113" s="126"/>
      <c r="B113" s="127"/>
      <c r="C113" s="128"/>
      <c r="D113" s="137" t="s">
        <v>177</v>
      </c>
      <c r="E113" s="130"/>
      <c r="F113" s="131"/>
      <c r="G113" s="125"/>
      <c r="H113" s="125"/>
      <c r="I113" s="125"/>
      <c r="J113" s="130"/>
      <c r="K113" s="240">
        <f t="shared" ref="K113:L113" si="15">K101+K112</f>
        <v>2268750477.5300002</v>
      </c>
      <c r="L113" s="240">
        <f t="shared" si="15"/>
        <v>-1.2000000000000002</v>
      </c>
      <c r="M113" s="139">
        <f>M101+M112</f>
        <v>2268750478.3299999</v>
      </c>
      <c r="N113" s="138">
        <f t="shared" ref="N113" si="16">N103+N114</f>
        <v>0</v>
      </c>
      <c r="O113" s="240">
        <f>O101+O112</f>
        <v>74364727</v>
      </c>
      <c r="P113" s="240">
        <f>P101+P112</f>
        <v>2343115205.3299999</v>
      </c>
      <c r="Q113" s="129"/>
      <c r="R113" s="242"/>
    </row>
    <row r="114" spans="1:18" s="29" customFormat="1" ht="9" customHeight="1" thickTop="1">
      <c r="A114" s="95"/>
      <c r="B114" s="24"/>
      <c r="C114" s="24"/>
      <c r="D114" s="134"/>
      <c r="E114" s="25"/>
      <c r="F114" s="25"/>
      <c r="G114" s="25"/>
      <c r="H114" s="25"/>
      <c r="I114" s="25"/>
      <c r="J114" s="26"/>
      <c r="K114" s="168"/>
      <c r="L114" s="168"/>
      <c r="M114" s="26"/>
      <c r="N114" s="26"/>
      <c r="O114" s="27"/>
      <c r="P114" s="27"/>
      <c r="Q114" s="28"/>
      <c r="R114" s="242"/>
    </row>
    <row r="115" spans="1:18">
      <c r="A115" s="94"/>
      <c r="B115" s="7"/>
      <c r="C115" s="7"/>
      <c r="D115" s="38" t="s">
        <v>138</v>
      </c>
      <c r="E115" s="25"/>
      <c r="F115" s="25"/>
      <c r="G115" s="25"/>
      <c r="H115" s="25"/>
      <c r="I115" s="25"/>
      <c r="J115" s="25"/>
      <c r="K115" s="164"/>
      <c r="L115" s="164"/>
      <c r="M115" s="26"/>
      <c r="N115" s="26"/>
      <c r="O115" s="26"/>
      <c r="P115" s="26"/>
      <c r="Q115" s="82"/>
    </row>
    <row r="116" spans="1:18">
      <c r="A116" s="94" t="s">
        <v>139</v>
      </c>
      <c r="B116" s="7" t="s">
        <v>140</v>
      </c>
      <c r="C116" s="7"/>
      <c r="D116" s="25" t="s">
        <v>141</v>
      </c>
      <c r="E116" s="25"/>
      <c r="F116" s="25"/>
      <c r="G116" s="25"/>
      <c r="H116" s="25"/>
      <c r="I116" s="25"/>
      <c r="J116" s="25"/>
      <c r="K116" s="106">
        <f>SUM(EASTERNFL:VALENCIA!K116)</f>
        <v>4173451714.5300002</v>
      </c>
      <c r="L116" s="106">
        <f>SUM(EASTERNFL:VALENCIA!L116)</f>
        <v>-86888130.819999993</v>
      </c>
      <c r="M116" s="106">
        <f t="shared" ref="M116:M127" si="17">SUM(K116+L116)</f>
        <v>4086563583.71</v>
      </c>
      <c r="N116" s="106">
        <f>SUM(EASTERNFL:VALENCIA!N116)</f>
        <v>0</v>
      </c>
      <c r="O116" s="106">
        <f>SUM(EASTERNFL:VALENCIA!O116)</f>
        <v>49684712</v>
      </c>
      <c r="P116" s="106">
        <f t="shared" ref="P116:P127" si="18">SUM(M116+O116)</f>
        <v>4136248295.71</v>
      </c>
      <c r="Q116" s="49"/>
    </row>
    <row r="117" spans="1:18">
      <c r="A117" s="94"/>
      <c r="B117" s="7"/>
      <c r="C117" s="7"/>
      <c r="D117" s="25" t="s">
        <v>142</v>
      </c>
      <c r="E117" s="25"/>
      <c r="F117" s="25"/>
      <c r="G117" s="25"/>
      <c r="H117" s="25"/>
      <c r="I117" s="25"/>
      <c r="J117" s="25"/>
      <c r="K117" s="106">
        <f>SUM(EASTERNFL:VALENCIA!K117)</f>
        <v>0</v>
      </c>
      <c r="L117" s="106">
        <f>SUM(EASTERNFL:VALENCIA!L117)</f>
        <v>0</v>
      </c>
      <c r="M117" s="106">
        <f t="shared" si="17"/>
        <v>0</v>
      </c>
      <c r="N117" s="106">
        <f>SUM(EASTERNFL:VALENCIA!N117)</f>
        <v>0</v>
      </c>
      <c r="O117" s="106">
        <f>SUM(EASTERNFL:VALENCIA!O117)</f>
        <v>0</v>
      </c>
      <c r="P117" s="106">
        <f t="shared" si="18"/>
        <v>0</v>
      </c>
      <c r="Q117" s="63"/>
    </row>
    <row r="118" spans="1:18">
      <c r="A118" s="94"/>
      <c r="B118" s="7"/>
      <c r="C118" s="7"/>
      <c r="D118" s="25"/>
      <c r="E118" s="25" t="s">
        <v>143</v>
      </c>
      <c r="F118" s="25"/>
      <c r="G118" s="25"/>
      <c r="H118" s="25"/>
      <c r="I118" s="25"/>
      <c r="J118" s="25"/>
      <c r="K118" s="106">
        <f>SUM(EASTERNFL:VALENCIA!K118)</f>
        <v>0</v>
      </c>
      <c r="L118" s="106">
        <f>SUM(EASTERNFL:VALENCIA!L118)</f>
        <v>0</v>
      </c>
      <c r="M118" s="106">
        <f t="shared" si="17"/>
        <v>0</v>
      </c>
      <c r="N118" s="106">
        <f>SUM(EASTERNFL:VALENCIA!N118)</f>
        <v>0</v>
      </c>
      <c r="O118" s="106">
        <f>SUM(EASTERNFL:VALENCIA!O118)</f>
        <v>0</v>
      </c>
      <c r="P118" s="106">
        <f t="shared" si="18"/>
        <v>0</v>
      </c>
      <c r="Q118" s="63"/>
    </row>
    <row r="119" spans="1:18">
      <c r="A119" s="94" t="s">
        <v>144</v>
      </c>
      <c r="B119" s="7" t="s">
        <v>145</v>
      </c>
      <c r="C119" s="7"/>
      <c r="D119" s="25"/>
      <c r="E119" s="25"/>
      <c r="F119" s="25" t="s">
        <v>146</v>
      </c>
      <c r="G119" s="25"/>
      <c r="H119" s="25"/>
      <c r="I119" s="25"/>
      <c r="J119" s="25"/>
      <c r="K119" s="106">
        <f>SUM(EASTERNFL:VALENCIA!K119)</f>
        <v>8293332.9499999993</v>
      </c>
      <c r="L119" s="106">
        <f>SUM(EASTERNFL:VALENCIA!L119)</f>
        <v>-6050947.1999999993</v>
      </c>
      <c r="M119" s="106">
        <f t="shared" si="17"/>
        <v>2242385.75</v>
      </c>
      <c r="N119" s="106">
        <f>SUM(EASTERNFL:VALENCIA!N119)</f>
        <v>0</v>
      </c>
      <c r="O119" s="106">
        <f>SUM(EASTERNFL:VALENCIA!O119)</f>
        <v>500688314</v>
      </c>
      <c r="P119" s="106">
        <f t="shared" si="18"/>
        <v>502930699.75</v>
      </c>
      <c r="Q119" s="51"/>
    </row>
    <row r="120" spans="1:18">
      <c r="A120" s="94"/>
      <c r="B120" s="7"/>
      <c r="C120" s="7"/>
      <c r="D120" s="25"/>
      <c r="E120" s="25" t="s">
        <v>147</v>
      </c>
      <c r="F120" s="25"/>
      <c r="G120" s="25"/>
      <c r="H120" s="25"/>
      <c r="I120" s="25"/>
      <c r="J120" s="25"/>
      <c r="K120" s="106">
        <f>SUM(EASTERNFL:VALENCIA!K120)</f>
        <v>0</v>
      </c>
      <c r="L120" s="106">
        <f>SUM(EASTERNFL:VALENCIA!L120)</f>
        <v>0</v>
      </c>
      <c r="M120" s="106">
        <f t="shared" si="17"/>
        <v>0</v>
      </c>
      <c r="N120" s="106">
        <f>SUM(EASTERNFL:VALENCIA!N120)</f>
        <v>0</v>
      </c>
      <c r="O120" s="106">
        <f>SUM(EASTERNFL:VALENCIA!O120)</f>
        <v>0</v>
      </c>
      <c r="P120" s="106">
        <f t="shared" si="18"/>
        <v>0</v>
      </c>
      <c r="Q120" s="51"/>
    </row>
    <row r="121" spans="1:18">
      <c r="A121" s="94" t="s">
        <v>148</v>
      </c>
      <c r="B121" s="7" t="s">
        <v>149</v>
      </c>
      <c r="C121" s="7"/>
      <c r="D121" s="25"/>
      <c r="E121" s="25"/>
      <c r="F121" s="25" t="s">
        <v>146</v>
      </c>
      <c r="G121" s="25"/>
      <c r="H121" s="25"/>
      <c r="I121" s="25"/>
      <c r="J121" s="25"/>
      <c r="K121" s="106">
        <f>SUM(EASTERNFL:VALENCIA!K121)</f>
        <v>11112996.630000001</v>
      </c>
      <c r="L121" s="106">
        <f>SUM(EASTERNFL:VALENCIA!L121)</f>
        <v>132099115.19</v>
      </c>
      <c r="M121" s="106">
        <f t="shared" si="17"/>
        <v>143212111.81999999</v>
      </c>
      <c r="N121" s="106">
        <f>SUM(EASTERNFL:VALENCIA!N121)</f>
        <v>0</v>
      </c>
      <c r="O121" s="106">
        <f>SUM(EASTERNFL:VALENCIA!O121)</f>
        <v>86618791.129999995</v>
      </c>
      <c r="P121" s="106">
        <f t="shared" si="18"/>
        <v>229830902.94999999</v>
      </c>
      <c r="Q121" s="51"/>
    </row>
    <row r="122" spans="1:18">
      <c r="A122" s="94" t="s">
        <v>150</v>
      </c>
      <c r="B122" s="7" t="s">
        <v>151</v>
      </c>
      <c r="C122" s="7"/>
      <c r="D122" s="25"/>
      <c r="E122" s="25"/>
      <c r="F122" s="25" t="s">
        <v>152</v>
      </c>
      <c r="G122" s="25"/>
      <c r="H122" s="25"/>
      <c r="I122" s="25"/>
      <c r="J122" s="25"/>
      <c r="K122" s="106">
        <f>SUM(EASTERNFL:VALENCIA!K122)</f>
        <v>234253757.12</v>
      </c>
      <c r="L122" s="106">
        <f>SUM(EASTERNFL:VALENCIA!L122)</f>
        <v>-128694407.83</v>
      </c>
      <c r="M122" s="106">
        <f t="shared" si="17"/>
        <v>105559349.29000001</v>
      </c>
      <c r="N122" s="106">
        <f>SUM(EASTERNFL:VALENCIA!N122)</f>
        <v>0</v>
      </c>
      <c r="O122" s="106">
        <f>SUM(EASTERNFL:VALENCIA!O122)</f>
        <v>98330097</v>
      </c>
      <c r="P122" s="106">
        <f t="shared" si="18"/>
        <v>203889446.29000002</v>
      </c>
      <c r="Q122" s="51"/>
    </row>
    <row r="123" spans="1:18">
      <c r="A123" s="94" t="s">
        <v>153</v>
      </c>
      <c r="B123" s="7" t="s">
        <v>151</v>
      </c>
      <c r="C123" s="7"/>
      <c r="D123" s="25"/>
      <c r="E123" s="25"/>
      <c r="F123" s="25" t="s">
        <v>154</v>
      </c>
      <c r="G123" s="25"/>
      <c r="H123" s="25"/>
      <c r="I123" s="25"/>
      <c r="J123" s="25"/>
      <c r="K123" s="106">
        <f>SUM(EASTERNFL:VALENCIA!K123)</f>
        <v>23085415.650000017</v>
      </c>
      <c r="L123" s="106">
        <f>SUM(EASTERNFL:VALENCIA!L123)</f>
        <v>-0.47</v>
      </c>
      <c r="M123" s="106">
        <f t="shared" si="17"/>
        <v>23085415.180000018</v>
      </c>
      <c r="N123" s="106">
        <f>SUM(EASTERNFL:VALENCIA!N123)</f>
        <v>0</v>
      </c>
      <c r="O123" s="106">
        <f>SUM(EASTERNFL:VALENCIA!O123)</f>
        <v>354684338.82483697</v>
      </c>
      <c r="P123" s="106">
        <f t="shared" si="18"/>
        <v>377769754.00483698</v>
      </c>
      <c r="Q123" s="51"/>
    </row>
    <row r="124" spans="1:18">
      <c r="A124" s="94" t="s">
        <v>155</v>
      </c>
      <c r="B124" s="7" t="s">
        <v>151</v>
      </c>
      <c r="C124" s="7"/>
      <c r="D124" s="25"/>
      <c r="E124" s="25"/>
      <c r="F124" s="25" t="s">
        <v>156</v>
      </c>
      <c r="G124" s="25"/>
      <c r="H124" s="25"/>
      <c r="I124" s="25"/>
      <c r="J124" s="25"/>
      <c r="K124" s="106">
        <f>SUM(EASTERNFL:VALENCIA!K124)</f>
        <v>1002017974.5400001</v>
      </c>
      <c r="L124" s="106">
        <f>SUM(EASTERNFL:VALENCIA!L124)</f>
        <v>1296464</v>
      </c>
      <c r="M124" s="106">
        <f t="shared" si="17"/>
        <v>1003314438.5400001</v>
      </c>
      <c r="N124" s="106">
        <f>SUM(EASTERNFL:VALENCIA!N124)</f>
        <v>0</v>
      </c>
      <c r="O124" s="106">
        <f>SUM(EASTERNFL:VALENCIA!O124)</f>
        <v>2199175</v>
      </c>
      <c r="P124" s="106">
        <f t="shared" si="18"/>
        <v>1005513613.5400001</v>
      </c>
      <c r="Q124" s="51"/>
    </row>
    <row r="125" spans="1:18">
      <c r="A125" s="94" t="s">
        <v>157</v>
      </c>
      <c r="B125" s="7" t="s">
        <v>158</v>
      </c>
      <c r="C125" s="7"/>
      <c r="D125" s="25"/>
      <c r="E125" s="25"/>
      <c r="F125" s="25" t="s">
        <v>159</v>
      </c>
      <c r="G125" s="25"/>
      <c r="H125" s="25"/>
      <c r="I125" s="25"/>
      <c r="J125" s="25"/>
      <c r="K125" s="106">
        <f>SUM(EASTERNFL:VALENCIA!K125)</f>
        <v>-1853510.0299999998</v>
      </c>
      <c r="L125" s="106">
        <f>SUM(EASTERNFL:VALENCIA!L125)</f>
        <v>3740000</v>
      </c>
      <c r="M125" s="106">
        <f t="shared" si="17"/>
        <v>1886489.9700000002</v>
      </c>
      <c r="N125" s="106">
        <f>SUM(EASTERNFL:VALENCIA!N125)</f>
        <v>0</v>
      </c>
      <c r="O125" s="106">
        <f>SUM(EASTERNFL:VALENCIA!O125)</f>
        <v>674997</v>
      </c>
      <c r="P125" s="106">
        <f t="shared" si="18"/>
        <v>2561486.9700000002</v>
      </c>
      <c r="Q125" s="51"/>
    </row>
    <row r="126" spans="1:18">
      <c r="A126" s="94" t="s">
        <v>160</v>
      </c>
      <c r="B126" s="7" t="s">
        <v>151</v>
      </c>
      <c r="C126" s="7"/>
      <c r="D126" s="25"/>
      <c r="E126" s="25"/>
      <c r="F126" s="25" t="s">
        <v>161</v>
      </c>
      <c r="G126" s="25"/>
      <c r="H126" s="25"/>
      <c r="I126" s="25"/>
      <c r="J126" s="25"/>
      <c r="K126" s="106">
        <f>SUM(EASTERNFL:VALENCIA!K126)</f>
        <v>0</v>
      </c>
      <c r="L126" s="106">
        <f>SUM(EASTERNFL:VALENCIA!L126)</f>
        <v>0</v>
      </c>
      <c r="M126" s="106">
        <f t="shared" si="17"/>
        <v>0</v>
      </c>
      <c r="N126" s="106">
        <f>SUM(EASTERNFL:VALENCIA!N126)</f>
        <v>0</v>
      </c>
      <c r="O126" s="106">
        <f>SUM(EASTERNFL:VALENCIA!O126)</f>
        <v>48721016</v>
      </c>
      <c r="P126" s="106">
        <f t="shared" si="18"/>
        <v>48721016</v>
      </c>
      <c r="Q126" s="51"/>
    </row>
    <row r="127" spans="1:18" ht="13.5" thickBot="1">
      <c r="A127" s="94" t="s">
        <v>162</v>
      </c>
      <c r="B127" s="7" t="s">
        <v>163</v>
      </c>
      <c r="C127" s="7"/>
      <c r="D127" s="25" t="s">
        <v>164</v>
      </c>
      <c r="E127" s="25"/>
      <c r="F127" s="25"/>
      <c r="G127" s="25"/>
      <c r="H127" s="25"/>
      <c r="I127" s="25"/>
      <c r="J127" s="25"/>
      <c r="K127" s="281">
        <f>SUM(EASTERNFL:VALENCIA!K127)</f>
        <v>-738150354.73000002</v>
      </c>
      <c r="L127" s="281">
        <f>SUM(EASTERNFL:VALENCIA!L127)</f>
        <v>85327265.629999995</v>
      </c>
      <c r="M127" s="287">
        <f t="shared" si="17"/>
        <v>-652823089.10000002</v>
      </c>
      <c r="N127" s="281">
        <f>SUM(EASTERNFL:VALENCIA!N127)</f>
        <v>0</v>
      </c>
      <c r="O127" s="281">
        <f>SUM(EASTERNFL:VALENCIA!O127)</f>
        <v>166779543</v>
      </c>
      <c r="P127" s="281">
        <f t="shared" si="18"/>
        <v>-486043546.10000002</v>
      </c>
      <c r="Q127" s="51"/>
    </row>
    <row r="128" spans="1:18" ht="14.25" thickTop="1" thickBot="1">
      <c r="A128" s="5" t="s">
        <v>165</v>
      </c>
      <c r="B128" s="52"/>
      <c r="C128" s="7"/>
      <c r="D128" s="38" t="s">
        <v>166</v>
      </c>
      <c r="E128" s="25"/>
      <c r="F128" s="25"/>
      <c r="G128" s="25"/>
      <c r="H128" s="25"/>
      <c r="I128" s="25"/>
      <c r="J128" s="25"/>
      <c r="K128" s="204">
        <f t="array" ref="K128">SUM(ROUND(K116:K127,0))</f>
        <v>4712211328</v>
      </c>
      <c r="L128" s="204">
        <f t="array" ref="L128">SUM(ROUND(L116:L127,0))</f>
        <v>829359</v>
      </c>
      <c r="M128" s="204">
        <f t="array" ref="M128">SUM(ROUND(M116:M127,0))</f>
        <v>4713040686</v>
      </c>
      <c r="N128" s="204">
        <f t="array" ref="N128">SUM(ROUND(N116:N127,0))</f>
        <v>0</v>
      </c>
      <c r="O128" s="204">
        <f t="array" ref="O128">SUM(ROUND(O116:O127,0))</f>
        <v>1308380984</v>
      </c>
      <c r="P128" s="204">
        <f t="array" ref="P128">SUM(ROUND(P116:P127,0))</f>
        <v>6021421670</v>
      </c>
      <c r="Q128" s="51"/>
    </row>
    <row r="129" spans="1:18" s="29" customFormat="1" ht="9" customHeight="1" thickTop="1">
      <c r="A129" s="22"/>
      <c r="B129" s="54"/>
      <c r="C129" s="24"/>
      <c r="D129" s="25"/>
      <c r="E129" s="25"/>
      <c r="F129" s="25"/>
      <c r="G129" s="25"/>
      <c r="H129" s="25"/>
      <c r="I129" s="26"/>
      <c r="J129" s="26"/>
      <c r="K129" s="168"/>
      <c r="L129" s="168"/>
      <c r="M129" s="26"/>
      <c r="N129" s="27"/>
      <c r="O129" s="27"/>
      <c r="P129" s="27"/>
      <c r="Q129" s="28"/>
      <c r="R129" s="242"/>
    </row>
    <row r="130" spans="1:18" ht="13.5" thickBot="1">
      <c r="B130" s="52"/>
      <c r="C130" s="7"/>
      <c r="D130" s="74" t="s">
        <v>259</v>
      </c>
      <c r="E130" s="75"/>
      <c r="F130" s="75"/>
      <c r="G130" s="75"/>
      <c r="H130" s="75"/>
      <c r="I130" s="75"/>
      <c r="J130" s="75"/>
      <c r="K130" s="240">
        <f>K113+K128</f>
        <v>6980961805.5300007</v>
      </c>
      <c r="L130" s="240">
        <f>L113+L128</f>
        <v>829357.8</v>
      </c>
      <c r="M130" s="80">
        <f>M113+M128</f>
        <v>6981791164.3299999</v>
      </c>
      <c r="N130" s="79"/>
      <c r="O130" s="240">
        <f>O113+O128</f>
        <v>1382745711</v>
      </c>
      <c r="P130" s="240">
        <f>P113+P128</f>
        <v>8364536875.3299999</v>
      </c>
      <c r="Q130" s="71"/>
    </row>
    <row r="131" spans="1:18" s="29" customFormat="1" ht="12" customHeight="1" thickTop="1">
      <c r="A131" s="22"/>
      <c r="B131" s="54"/>
      <c r="C131" s="24"/>
      <c r="D131" s="25"/>
      <c r="E131" s="25"/>
      <c r="F131" s="235" t="s">
        <v>258</v>
      </c>
      <c r="G131" s="25"/>
      <c r="H131" s="25"/>
      <c r="I131" s="26"/>
      <c r="J131" s="26"/>
      <c r="K131" s="168"/>
      <c r="L131" s="168"/>
      <c r="M131" s="26"/>
      <c r="N131" s="27"/>
      <c r="O131" s="27"/>
      <c r="P131" s="27"/>
      <c r="Q131" s="28"/>
      <c r="R131" s="242"/>
    </row>
    <row r="132" spans="1:18">
      <c r="B132" s="52"/>
      <c r="C132" s="7"/>
      <c r="D132" s="313" t="s">
        <v>167</v>
      </c>
      <c r="E132" s="313"/>
      <c r="F132" s="313"/>
      <c r="G132" s="313"/>
      <c r="H132" s="313"/>
      <c r="I132" s="313"/>
      <c r="J132" s="313"/>
      <c r="K132" s="313"/>
      <c r="L132" s="313"/>
      <c r="M132" s="313"/>
      <c r="N132" s="313"/>
      <c r="O132" s="313"/>
      <c r="P132" s="100"/>
      <c r="Q132" s="101"/>
    </row>
    <row r="133" spans="1:18" s="29" customFormat="1" ht="12" customHeight="1">
      <c r="A133" s="22"/>
      <c r="B133" s="23"/>
      <c r="C133" s="23"/>
      <c r="D133" s="150" t="s">
        <v>168</v>
      </c>
      <c r="E133" s="102"/>
      <c r="F133" s="102"/>
      <c r="G133" s="102"/>
      <c r="H133" s="102"/>
      <c r="I133" s="55"/>
      <c r="J133" s="55"/>
      <c r="K133" s="145"/>
      <c r="L133" s="145"/>
      <c r="M133" s="55"/>
      <c r="N133" s="27"/>
      <c r="Q133" s="28"/>
      <c r="R133" s="242"/>
    </row>
    <row r="134" spans="1:18" ht="12.75" customHeight="1">
      <c r="D134" s="150"/>
      <c r="E134" s="150"/>
      <c r="F134" s="150"/>
      <c r="G134" s="150"/>
      <c r="H134" s="150"/>
      <c r="I134" s="150"/>
      <c r="J134" s="150"/>
      <c r="K134" s="142">
        <f>K51-K130</f>
        <v>1.0699996948242188</v>
      </c>
      <c r="L134" s="142">
        <f>L51-L130</f>
        <v>1.5</v>
      </c>
      <c r="M134" s="103">
        <f>M51-M130</f>
        <v>0.56999969482421875</v>
      </c>
      <c r="N134" s="8"/>
      <c r="O134" s="103">
        <f>O51-O130</f>
        <v>2</v>
      </c>
      <c r="P134" s="103">
        <f>P51-P130</f>
        <v>-0.43000030517578125</v>
      </c>
      <c r="Q134" s="104"/>
    </row>
    <row r="135" spans="1:18" hidden="1">
      <c r="M135" s="99"/>
      <c r="N135" s="99"/>
      <c r="O135" s="99"/>
      <c r="P135" s="99"/>
      <c r="Q135" s="99"/>
    </row>
    <row r="136" spans="1:18" hidden="1">
      <c r="J136" s="105" t="s">
        <v>169</v>
      </c>
      <c r="K136" s="213"/>
      <c r="L136" s="213"/>
      <c r="M136" s="99"/>
      <c r="N136" s="99"/>
      <c r="O136" s="99"/>
      <c r="P136" s="99"/>
      <c r="Q136" s="99"/>
    </row>
    <row r="137" spans="1:18" hidden="1">
      <c r="M137" s="99"/>
      <c r="N137" s="99"/>
      <c r="O137" s="99"/>
      <c r="P137" s="99"/>
      <c r="Q137" s="99"/>
    </row>
    <row r="138" spans="1:18" hidden="1">
      <c r="A138" s="4"/>
      <c r="B138" s="4"/>
      <c r="C138" s="4"/>
      <c r="J138" s="4"/>
      <c r="K138" s="141"/>
      <c r="L138" s="141"/>
      <c r="M138" s="99"/>
      <c r="N138" s="99"/>
      <c r="O138" s="99"/>
      <c r="P138" s="99"/>
      <c r="Q138" s="99"/>
    </row>
    <row r="139" spans="1:18" hidden="1">
      <c r="A139" s="4"/>
      <c r="B139" s="4"/>
      <c r="C139" s="4"/>
      <c r="J139" s="4"/>
      <c r="K139" s="141"/>
      <c r="L139" s="141"/>
      <c r="M139" s="99"/>
      <c r="N139" s="99"/>
      <c r="O139" s="99"/>
      <c r="P139" s="99"/>
      <c r="Q139" s="99"/>
    </row>
    <row r="140" spans="1:18" hidden="1">
      <c r="A140" s="4"/>
      <c r="B140" s="4"/>
      <c r="C140" s="4"/>
      <c r="J140" s="4"/>
      <c r="K140" s="141"/>
      <c r="L140" s="141"/>
      <c r="M140" s="99"/>
      <c r="N140" s="99"/>
      <c r="O140" s="99"/>
      <c r="P140" s="99"/>
      <c r="Q140" s="99"/>
    </row>
    <row r="141" spans="1:18" hidden="1">
      <c r="A141" s="4"/>
      <c r="B141" s="4"/>
      <c r="C141" s="4"/>
      <c r="J141" s="4"/>
      <c r="K141" s="141"/>
      <c r="L141" s="141"/>
      <c r="M141" s="99"/>
      <c r="N141" s="99"/>
      <c r="O141" s="99"/>
      <c r="P141" s="99"/>
      <c r="Q141" s="99"/>
    </row>
    <row r="142" spans="1:18" hidden="1">
      <c r="A142" s="4"/>
      <c r="B142" s="4"/>
      <c r="C142" s="4"/>
      <c r="J142" s="4"/>
      <c r="K142" s="141"/>
      <c r="L142" s="141"/>
      <c r="M142" s="99"/>
      <c r="N142" s="99"/>
      <c r="O142" s="99"/>
      <c r="P142" s="99"/>
      <c r="Q142" s="99"/>
    </row>
    <row r="143" spans="1:18" hidden="1">
      <c r="A143" s="4"/>
      <c r="B143" s="4"/>
      <c r="C143" s="4"/>
      <c r="J143" s="4"/>
      <c r="K143" s="141"/>
      <c r="L143" s="141"/>
      <c r="M143" s="99"/>
      <c r="N143" s="99"/>
      <c r="O143" s="99"/>
      <c r="P143" s="99"/>
      <c r="Q143" s="99"/>
    </row>
    <row r="144" spans="1:18" hidden="1">
      <c r="A144" s="4"/>
      <c r="B144" s="4"/>
      <c r="C144" s="4"/>
      <c r="J144" s="4"/>
      <c r="K144" s="141"/>
      <c r="L144" s="141"/>
      <c r="M144" s="99"/>
      <c r="N144" s="99"/>
      <c r="O144" s="99"/>
      <c r="P144" s="99"/>
      <c r="Q144" s="99"/>
    </row>
    <row r="145" spans="1:17" hidden="1">
      <c r="A145" s="4"/>
      <c r="B145" s="4"/>
      <c r="C145" s="4"/>
      <c r="J145" s="4"/>
      <c r="K145" s="141"/>
      <c r="L145" s="141"/>
      <c r="M145" s="99"/>
      <c r="N145" s="99"/>
      <c r="O145" s="99"/>
      <c r="P145" s="99"/>
      <c r="Q145" s="99"/>
    </row>
    <row r="146" spans="1:17" hidden="1">
      <c r="A146" s="4"/>
      <c r="B146" s="4"/>
      <c r="C146" s="4"/>
      <c r="J146" s="4"/>
      <c r="K146" s="141"/>
      <c r="L146" s="141"/>
      <c r="M146" s="99"/>
      <c r="N146" s="99"/>
      <c r="O146" s="99"/>
      <c r="P146" s="99"/>
      <c r="Q146" s="99"/>
    </row>
    <row r="147" spans="1:17" hidden="1">
      <c r="A147" s="4"/>
      <c r="B147" s="4"/>
      <c r="C147" s="4"/>
      <c r="J147" s="4"/>
      <c r="K147" s="141"/>
      <c r="L147" s="141"/>
      <c r="M147" s="99"/>
      <c r="N147" s="99"/>
      <c r="O147" s="99"/>
      <c r="P147" s="99"/>
      <c r="Q147" s="99"/>
    </row>
    <row r="148" spans="1:17" hidden="1">
      <c r="A148" s="4"/>
      <c r="B148" s="4"/>
      <c r="C148" s="4"/>
      <c r="J148" s="4"/>
      <c r="K148" s="141"/>
      <c r="L148" s="141"/>
      <c r="M148" s="99"/>
      <c r="N148" s="99"/>
      <c r="O148" s="99"/>
      <c r="P148" s="99"/>
      <c r="Q148" s="99"/>
    </row>
    <row r="149" spans="1:17" hidden="1">
      <c r="A149" s="4"/>
      <c r="B149" s="4"/>
      <c r="C149" s="4"/>
      <c r="J149" s="4"/>
      <c r="K149" s="141"/>
      <c r="L149" s="141"/>
      <c r="M149" s="99"/>
      <c r="N149" s="99"/>
      <c r="O149" s="99"/>
      <c r="P149" s="99"/>
      <c r="Q149" s="99"/>
    </row>
    <row r="150" spans="1:17" hidden="1">
      <c r="A150" s="4"/>
      <c r="B150" s="4"/>
      <c r="C150" s="4"/>
      <c r="J150" s="4"/>
      <c r="K150" s="141"/>
      <c r="L150" s="141"/>
      <c r="M150" s="99"/>
      <c r="N150" s="99"/>
      <c r="O150" s="99"/>
      <c r="P150" s="99"/>
      <c r="Q150" s="99"/>
    </row>
    <row r="151" spans="1:17" hidden="1">
      <c r="A151" s="4"/>
      <c r="B151" s="4"/>
      <c r="C151" s="4"/>
      <c r="J151" s="4"/>
      <c r="K151" s="141"/>
      <c r="L151" s="141"/>
      <c r="M151" s="99"/>
      <c r="N151" s="99"/>
      <c r="O151" s="99"/>
      <c r="P151" s="99"/>
      <c r="Q151" s="99"/>
    </row>
    <row r="152" spans="1:17" hidden="1">
      <c r="A152" s="4"/>
      <c r="B152" s="4"/>
      <c r="C152" s="4"/>
      <c r="J152" s="4"/>
      <c r="K152" s="141"/>
      <c r="L152" s="141"/>
      <c r="M152" s="99"/>
      <c r="N152" s="99"/>
      <c r="O152" s="99"/>
      <c r="P152" s="99"/>
      <c r="Q152" s="99"/>
    </row>
    <row r="153" spans="1:17" hidden="1">
      <c r="A153" s="4"/>
      <c r="B153" s="4"/>
      <c r="C153" s="4"/>
      <c r="J153" s="4"/>
      <c r="K153" s="141"/>
      <c r="L153" s="141"/>
      <c r="M153" s="99"/>
      <c r="N153" s="99"/>
      <c r="O153" s="99"/>
      <c r="P153" s="99"/>
      <c r="Q153" s="99"/>
    </row>
    <row r="154" spans="1:17" hidden="1">
      <c r="A154" s="4"/>
      <c r="B154" s="4"/>
      <c r="C154" s="4"/>
      <c r="M154" s="99"/>
      <c r="N154" s="99"/>
      <c r="O154" s="99"/>
      <c r="P154" s="99"/>
      <c r="Q154" s="99"/>
    </row>
    <row r="155" spans="1:17" hidden="1">
      <c r="A155" s="4"/>
      <c r="B155" s="4"/>
      <c r="C155" s="4"/>
      <c r="M155" s="99"/>
      <c r="N155" s="99"/>
      <c r="O155" s="99"/>
      <c r="P155" s="99"/>
      <c r="Q155" s="99"/>
    </row>
    <row r="156" spans="1:17" hidden="1">
      <c r="A156" s="4"/>
      <c r="B156" s="4"/>
      <c r="C156" s="4"/>
      <c r="M156" s="99"/>
      <c r="N156" s="99"/>
      <c r="O156" s="99"/>
      <c r="P156" s="99"/>
      <c r="Q156" s="99"/>
    </row>
    <row r="167" spans="1:17">
      <c r="A167" s="4"/>
      <c r="B167" s="4"/>
      <c r="C167" s="4"/>
      <c r="H167" s="77"/>
      <c r="O167" s="77"/>
      <c r="P167" s="77"/>
      <c r="Q167" s="77"/>
    </row>
    <row r="168" spans="1:17">
      <c r="A168" s="4"/>
      <c r="B168" s="4"/>
      <c r="C168" s="4"/>
      <c r="H168" s="77"/>
      <c r="O168" s="77"/>
      <c r="P168" s="77"/>
      <c r="Q168" s="77"/>
    </row>
    <row r="169" spans="1:17">
      <c r="A169" s="4"/>
      <c r="B169" s="4"/>
      <c r="C169" s="4"/>
      <c r="H169" s="77"/>
      <c r="O169" s="77"/>
      <c r="P169" s="77"/>
      <c r="Q169" s="77"/>
    </row>
    <row r="170" spans="1:17">
      <c r="A170" s="4"/>
      <c r="B170" s="4"/>
      <c r="C170" s="4"/>
      <c r="H170" s="77"/>
      <c r="O170" s="77"/>
      <c r="P170" s="77"/>
      <c r="Q170" s="77"/>
    </row>
    <row r="171" spans="1:17">
      <c r="A171" s="4"/>
      <c r="B171" s="4"/>
      <c r="C171" s="4"/>
      <c r="H171" s="77"/>
      <c r="O171" s="77"/>
      <c r="P171" s="77"/>
      <c r="Q171" s="77"/>
    </row>
    <row r="172" spans="1:17">
      <c r="A172" s="4"/>
      <c r="B172" s="4"/>
      <c r="C172" s="4"/>
      <c r="H172" s="77"/>
      <c r="O172" s="77"/>
      <c r="P172" s="77"/>
      <c r="Q172" s="77"/>
    </row>
    <row r="173" spans="1:17">
      <c r="A173" s="4"/>
      <c r="B173" s="4"/>
      <c r="C173" s="4"/>
      <c r="H173" s="77"/>
      <c r="O173" s="77"/>
      <c r="P173" s="77"/>
      <c r="Q173" s="77"/>
    </row>
    <row r="174" spans="1:17">
      <c r="A174" s="4"/>
      <c r="B174" s="4"/>
      <c r="C174" s="4"/>
      <c r="H174" s="77"/>
      <c r="O174" s="77"/>
      <c r="P174" s="77"/>
      <c r="Q174" s="77"/>
    </row>
    <row r="175" spans="1:17">
      <c r="A175" s="4"/>
      <c r="B175" s="4"/>
      <c r="C175" s="4"/>
      <c r="H175" s="77"/>
      <c r="O175" s="77"/>
      <c r="P175" s="77"/>
      <c r="Q175" s="77"/>
    </row>
    <row r="176" spans="1:17">
      <c r="A176" s="4"/>
      <c r="B176" s="4"/>
      <c r="C176" s="4"/>
      <c r="H176" s="77"/>
      <c r="O176" s="77"/>
      <c r="P176" s="77"/>
      <c r="Q176" s="77"/>
    </row>
    <row r="177" spans="1:17">
      <c r="A177" s="4"/>
      <c r="B177" s="4"/>
      <c r="C177" s="4"/>
      <c r="H177" s="77"/>
      <c r="O177" s="77"/>
      <c r="P177" s="77"/>
      <c r="Q177" s="77"/>
    </row>
    <row r="178" spans="1:17">
      <c r="A178" s="4"/>
      <c r="B178" s="4"/>
      <c r="C178" s="4"/>
      <c r="H178" s="77"/>
      <c r="O178" s="77"/>
      <c r="P178" s="77"/>
      <c r="Q178" s="77"/>
    </row>
  </sheetData>
  <sheetProtection formatColumns="0" formatRows="0"/>
  <conditionalFormatting sqref="K116:L127 M12:P23 M28:P35 N116:O127">
    <cfRule type="cellIs" dxfId="546" priority="225" operator="notEqual">
      <formula>0</formula>
    </cfRule>
    <cfRule type="containsBlanks" dxfId="545" priority="226">
      <formula>LEN(TRIM(K12))=0</formula>
    </cfRule>
  </conditionalFormatting>
  <conditionalFormatting sqref="K12:P23">
    <cfRule type="cellIs" dxfId="544" priority="224" operator="notEqual">
      <formula>K25</formula>
    </cfRule>
  </conditionalFormatting>
  <conditionalFormatting sqref="O134 K134:M134">
    <cfRule type="cellIs" dxfId="543" priority="209" operator="notEqual">
      <formula>0</formula>
    </cfRule>
    <cfRule type="cellIs" dxfId="542" priority="210" operator="equal">
      <formula>0</formula>
    </cfRule>
  </conditionalFormatting>
  <conditionalFormatting sqref="K87:L97 N87:O87 N88:N97 O88:O99">
    <cfRule type="cellIs" dxfId="541" priority="200" operator="notEqual">
      <formula>K101</formula>
    </cfRule>
  </conditionalFormatting>
  <conditionalFormatting sqref="P134">
    <cfRule type="cellIs" dxfId="540" priority="198" operator="notEqual">
      <formula>0</formula>
    </cfRule>
    <cfRule type="cellIs" dxfId="539" priority="199" operator="equal">
      <formula>0</formula>
    </cfRule>
  </conditionalFormatting>
  <conditionalFormatting sqref="K104:L110 N104:O104 N105:N110 O105:O112">
    <cfRule type="cellIs" dxfId="538" priority="188" operator="notEqual">
      <formula>0</formula>
    </cfRule>
    <cfRule type="containsBlanks" dxfId="537" priority="189">
      <formula>LEN(TRIM(K104))=0</formula>
    </cfRule>
  </conditionalFormatting>
  <conditionalFormatting sqref="K12:P23">
    <cfRule type="cellIs" dxfId="536" priority="183" operator="notEqual">
      <formula>K30</formula>
    </cfRule>
  </conditionalFormatting>
  <conditionalFormatting sqref="K87:L97 N87:O87 N88:N97 O88:O99">
    <cfRule type="cellIs" dxfId="535" priority="181" operator="notEqual">
      <formula>K106</formula>
    </cfRule>
  </conditionalFormatting>
  <conditionalFormatting sqref="K116:L118 N116:O118 O117:O127">
    <cfRule type="cellIs" dxfId="534" priority="179" operator="notEqual">
      <formula>K125</formula>
    </cfRule>
  </conditionalFormatting>
  <conditionalFormatting sqref="M28:P35">
    <cfRule type="cellIs" dxfId="533" priority="227" operator="notEqual">
      <formula>M42</formula>
    </cfRule>
  </conditionalFormatting>
  <conditionalFormatting sqref="K55:L75 K12:P23 K28:P35 N55:O75">
    <cfRule type="cellIs" dxfId="532" priority="173" operator="notEqual">
      <formula>0</formula>
    </cfRule>
    <cfRule type="containsBlanks" dxfId="531" priority="174">
      <formula>LEN(TRIM(K12))=0</formula>
    </cfRule>
  </conditionalFormatting>
  <conditionalFormatting sqref="K28:P35">
    <cfRule type="cellIs" dxfId="530" priority="172" operator="notEqual">
      <formula>K42</formula>
    </cfRule>
  </conditionalFormatting>
  <conditionalFormatting sqref="K42:L48 N42:O49 M50:P50">
    <cfRule type="cellIs" dxfId="529" priority="168" operator="notEqual">
      <formula>0</formula>
    </cfRule>
    <cfRule type="containsBlanks" dxfId="528" priority="169">
      <formula>LEN(TRIM(K42))=0</formula>
    </cfRule>
  </conditionalFormatting>
  <conditionalFormatting sqref="N55:O75 L55:L75 K55:K59 K61:K75">
    <cfRule type="cellIs" dxfId="527" priority="166" operator="notEqual">
      <formula>K77</formula>
    </cfRule>
  </conditionalFormatting>
  <conditionalFormatting sqref="L28:L35 L12:L23">
    <cfRule type="cellIs" dxfId="526" priority="160" operator="notEqual">
      <formula>0</formula>
    </cfRule>
    <cfRule type="containsBlanks" dxfId="525" priority="161">
      <formula>LEN(TRIM(L12))=0</formula>
    </cfRule>
  </conditionalFormatting>
  <conditionalFormatting sqref="L28:L35">
    <cfRule type="cellIs" dxfId="524" priority="159" operator="notEqual">
      <formula>L42</formula>
    </cfRule>
  </conditionalFormatting>
  <conditionalFormatting sqref="K28:P35">
    <cfRule type="cellIs" dxfId="523" priority="153" operator="notEqual">
      <formula>K51</formula>
    </cfRule>
  </conditionalFormatting>
  <conditionalFormatting sqref="K87:L97 N87:O87 N88:N97 O88:O99">
    <cfRule type="cellIs" dxfId="522" priority="133" operator="notEqual">
      <formula>0</formula>
    </cfRule>
    <cfRule type="containsBlanks" dxfId="521" priority="134">
      <formula>LEN(TRIM(K87))=0</formula>
    </cfRule>
  </conditionalFormatting>
  <conditionalFormatting sqref="K120:L127 N120:O127">
    <cfRule type="cellIs" dxfId="520" priority="233" operator="notEqual">
      <formula>K128</formula>
    </cfRule>
  </conditionalFormatting>
  <conditionalFormatting sqref="K119:L119 N119:O119">
    <cfRule type="cellIs" dxfId="519" priority="234" operator="notEqual">
      <formula>#REF!</formula>
    </cfRule>
  </conditionalFormatting>
  <conditionalFormatting sqref="M28:M35">
    <cfRule type="cellIs" dxfId="518" priority="94" operator="notEqual">
      <formula>M41</formula>
    </cfRule>
  </conditionalFormatting>
  <conditionalFormatting sqref="M28:M35">
    <cfRule type="cellIs" dxfId="517" priority="93" operator="notEqual">
      <formula>M46</formula>
    </cfRule>
  </conditionalFormatting>
  <conditionalFormatting sqref="P28:P35">
    <cfRule type="cellIs" dxfId="516" priority="92" operator="notEqual">
      <formula>P41</formula>
    </cfRule>
  </conditionalFormatting>
  <conditionalFormatting sqref="P28:P35">
    <cfRule type="cellIs" dxfId="515" priority="91" operator="notEqual">
      <formula>P46</formula>
    </cfRule>
  </conditionalFormatting>
  <conditionalFormatting sqref="M42:M49">
    <cfRule type="cellIs" dxfId="514" priority="88" operator="notEqual">
      <formula>0</formula>
    </cfRule>
    <cfRule type="containsBlanks" dxfId="513" priority="89">
      <formula>LEN(TRIM(M42))=0</formula>
    </cfRule>
  </conditionalFormatting>
  <conditionalFormatting sqref="M42:M49">
    <cfRule type="cellIs" dxfId="512" priority="90" operator="notEqual">
      <formula>M56</formula>
    </cfRule>
  </conditionalFormatting>
  <conditionalFormatting sqref="M42:M49">
    <cfRule type="cellIs" dxfId="511" priority="86" operator="notEqual">
      <formula>0</formula>
    </cfRule>
    <cfRule type="containsBlanks" dxfId="510" priority="87">
      <formula>LEN(TRIM(M42))=0</formula>
    </cfRule>
  </conditionalFormatting>
  <conditionalFormatting sqref="M42:M49">
    <cfRule type="cellIs" dxfId="509" priority="85" operator="notEqual">
      <formula>M56</formula>
    </cfRule>
  </conditionalFormatting>
  <conditionalFormatting sqref="M42:M49">
    <cfRule type="cellIs" dxfId="508" priority="84" operator="notEqual">
      <formula>M65</formula>
    </cfRule>
  </conditionalFormatting>
  <conditionalFormatting sqref="M42:M49">
    <cfRule type="cellIs" dxfId="507" priority="83" operator="notEqual">
      <formula>M55</formula>
    </cfRule>
  </conditionalFormatting>
  <conditionalFormatting sqref="M42:M49">
    <cfRule type="cellIs" dxfId="506" priority="82" operator="notEqual">
      <formula>M60</formula>
    </cfRule>
  </conditionalFormatting>
  <conditionalFormatting sqref="P42:P49">
    <cfRule type="cellIs" dxfId="505" priority="79" operator="notEqual">
      <formula>0</formula>
    </cfRule>
    <cfRule type="containsBlanks" dxfId="504" priority="80">
      <formula>LEN(TRIM(P42))=0</formula>
    </cfRule>
  </conditionalFormatting>
  <conditionalFormatting sqref="P42:P49">
    <cfRule type="cellIs" dxfId="503" priority="81" operator="notEqual">
      <formula>P56</formula>
    </cfRule>
  </conditionalFormatting>
  <conditionalFormatting sqref="P42:P49">
    <cfRule type="cellIs" dxfId="502" priority="77" operator="notEqual">
      <formula>0</formula>
    </cfRule>
    <cfRule type="containsBlanks" dxfId="501" priority="78">
      <formula>LEN(TRIM(P42))=0</formula>
    </cfRule>
  </conditionalFormatting>
  <conditionalFormatting sqref="P42:P49">
    <cfRule type="cellIs" dxfId="500" priority="76" operator="notEqual">
      <formula>P56</formula>
    </cfRule>
  </conditionalFormatting>
  <conditionalFormatting sqref="P42:P49">
    <cfRule type="cellIs" dxfId="499" priority="75" operator="notEqual">
      <formula>P65</formula>
    </cfRule>
  </conditionalFormatting>
  <conditionalFormatting sqref="P42:P49">
    <cfRule type="cellIs" dxfId="498" priority="74" operator="notEqual">
      <formula>P55</formula>
    </cfRule>
  </conditionalFormatting>
  <conditionalFormatting sqref="P42:P49">
    <cfRule type="cellIs" dxfId="497" priority="73" operator="notEqual">
      <formula>P60</formula>
    </cfRule>
  </conditionalFormatting>
  <conditionalFormatting sqref="M55:M75">
    <cfRule type="cellIs" dxfId="496" priority="70" operator="notEqual">
      <formula>0</formula>
    </cfRule>
    <cfRule type="containsBlanks" dxfId="495" priority="71">
      <formula>LEN(TRIM(M55))=0</formula>
    </cfRule>
  </conditionalFormatting>
  <conditionalFormatting sqref="M55:M75">
    <cfRule type="cellIs" dxfId="494" priority="72" operator="notEqual">
      <formula>M69</formula>
    </cfRule>
  </conditionalFormatting>
  <conditionalFormatting sqref="M55:M75">
    <cfRule type="cellIs" dxfId="493" priority="68" operator="notEqual">
      <formula>0</formula>
    </cfRule>
    <cfRule type="containsBlanks" dxfId="492" priority="69">
      <formula>LEN(TRIM(M55))=0</formula>
    </cfRule>
  </conditionalFormatting>
  <conditionalFormatting sqref="M55:M75">
    <cfRule type="cellIs" dxfId="491" priority="67" operator="notEqual">
      <formula>M69</formula>
    </cfRule>
  </conditionalFormatting>
  <conditionalFormatting sqref="M55:M75">
    <cfRule type="cellIs" dxfId="490" priority="66" operator="notEqual">
      <formula>M78</formula>
    </cfRule>
  </conditionalFormatting>
  <conditionalFormatting sqref="M55:M75">
    <cfRule type="cellIs" dxfId="489" priority="65" operator="notEqual">
      <formula>M68</formula>
    </cfRule>
  </conditionalFormatting>
  <conditionalFormatting sqref="M55:M75">
    <cfRule type="cellIs" dxfId="488" priority="64" operator="notEqual">
      <formula>M73</formula>
    </cfRule>
  </conditionalFormatting>
  <conditionalFormatting sqref="P55:P75">
    <cfRule type="cellIs" dxfId="487" priority="61" operator="notEqual">
      <formula>0</formula>
    </cfRule>
    <cfRule type="containsBlanks" dxfId="486" priority="62">
      <formula>LEN(TRIM(P55))=0</formula>
    </cfRule>
  </conditionalFormatting>
  <conditionalFormatting sqref="P55:P75">
    <cfRule type="cellIs" dxfId="485" priority="63" operator="notEqual">
      <formula>P69</formula>
    </cfRule>
  </conditionalFormatting>
  <conditionalFormatting sqref="P55:P75">
    <cfRule type="cellIs" dxfId="484" priority="59" operator="notEqual">
      <formula>0</formula>
    </cfRule>
    <cfRule type="containsBlanks" dxfId="483" priority="60">
      <formula>LEN(TRIM(P55))=0</formula>
    </cfRule>
  </conditionalFormatting>
  <conditionalFormatting sqref="P55:P75">
    <cfRule type="cellIs" dxfId="482" priority="58" operator="notEqual">
      <formula>P69</formula>
    </cfRule>
  </conditionalFormatting>
  <conditionalFormatting sqref="P55:P75">
    <cfRule type="cellIs" dxfId="481" priority="57" operator="notEqual">
      <formula>P78</formula>
    </cfRule>
  </conditionalFormatting>
  <conditionalFormatting sqref="P55:P75">
    <cfRule type="cellIs" dxfId="480" priority="56" operator="notEqual">
      <formula>P68</formula>
    </cfRule>
  </conditionalFormatting>
  <conditionalFormatting sqref="P55:P75">
    <cfRule type="cellIs" dxfId="479" priority="55" operator="notEqual">
      <formula>P73</formula>
    </cfRule>
  </conditionalFormatting>
  <conditionalFormatting sqref="M87:M99">
    <cfRule type="cellIs" dxfId="478" priority="52" operator="notEqual">
      <formula>0</formula>
    </cfRule>
    <cfRule type="containsBlanks" dxfId="477" priority="53">
      <formula>LEN(TRIM(M87))=0</formula>
    </cfRule>
  </conditionalFormatting>
  <conditionalFormatting sqref="M87:M99">
    <cfRule type="cellIs" dxfId="476" priority="54" operator="notEqual">
      <formula>M101</formula>
    </cfRule>
  </conditionalFormatting>
  <conditionalFormatting sqref="M87:M99">
    <cfRule type="cellIs" dxfId="475" priority="50" operator="notEqual">
      <formula>0</formula>
    </cfRule>
    <cfRule type="containsBlanks" dxfId="474" priority="51">
      <formula>LEN(TRIM(M87))=0</formula>
    </cfRule>
  </conditionalFormatting>
  <conditionalFormatting sqref="M87:M99">
    <cfRule type="cellIs" dxfId="473" priority="49" operator="notEqual">
      <formula>M101</formula>
    </cfRule>
  </conditionalFormatting>
  <conditionalFormatting sqref="M87:M99">
    <cfRule type="cellIs" dxfId="472" priority="48" operator="notEqual">
      <formula>M110</formula>
    </cfRule>
  </conditionalFormatting>
  <conditionalFormatting sqref="M87:M99">
    <cfRule type="cellIs" dxfId="471" priority="47" operator="notEqual">
      <formula>M100</formula>
    </cfRule>
  </conditionalFormatting>
  <conditionalFormatting sqref="M87:M99">
    <cfRule type="cellIs" dxfId="470" priority="46" operator="notEqual">
      <formula>M105</formula>
    </cfRule>
  </conditionalFormatting>
  <conditionalFormatting sqref="P87:P99">
    <cfRule type="cellIs" dxfId="469" priority="43" operator="notEqual">
      <formula>0</formula>
    </cfRule>
    <cfRule type="containsBlanks" dxfId="468" priority="44">
      <formula>LEN(TRIM(P87))=0</formula>
    </cfRule>
  </conditionalFormatting>
  <conditionalFormatting sqref="P87:P99">
    <cfRule type="cellIs" dxfId="467" priority="45" operator="notEqual">
      <formula>P101</formula>
    </cfRule>
  </conditionalFormatting>
  <conditionalFormatting sqref="P87:P99">
    <cfRule type="cellIs" dxfId="466" priority="41" operator="notEqual">
      <formula>0</formula>
    </cfRule>
    <cfRule type="containsBlanks" dxfId="465" priority="42">
      <formula>LEN(TRIM(P87))=0</formula>
    </cfRule>
  </conditionalFormatting>
  <conditionalFormatting sqref="P87:P99">
    <cfRule type="cellIs" dxfId="464" priority="40" operator="notEqual">
      <formula>P101</formula>
    </cfRule>
  </conditionalFormatting>
  <conditionalFormatting sqref="P87:P99">
    <cfRule type="cellIs" dxfId="463" priority="39" operator="notEqual">
      <formula>P110</formula>
    </cfRule>
  </conditionalFormatting>
  <conditionalFormatting sqref="P87:P99">
    <cfRule type="cellIs" dxfId="462" priority="38" operator="notEqual">
      <formula>P100</formula>
    </cfRule>
  </conditionalFormatting>
  <conditionalFormatting sqref="P87:P99">
    <cfRule type="cellIs" dxfId="461" priority="37" operator="notEqual">
      <formula>P105</formula>
    </cfRule>
  </conditionalFormatting>
  <conditionalFormatting sqref="M104:M112">
    <cfRule type="cellIs" dxfId="460" priority="34" operator="notEqual">
      <formula>0</formula>
    </cfRule>
    <cfRule type="containsBlanks" dxfId="459" priority="35">
      <formula>LEN(TRIM(M104))=0</formula>
    </cfRule>
  </conditionalFormatting>
  <conditionalFormatting sqref="M104:M112">
    <cfRule type="cellIs" dxfId="458" priority="36" operator="notEqual">
      <formula>M118</formula>
    </cfRule>
  </conditionalFormatting>
  <conditionalFormatting sqref="M104:M112">
    <cfRule type="cellIs" dxfId="457" priority="32" operator="notEqual">
      <formula>0</formula>
    </cfRule>
    <cfRule type="containsBlanks" dxfId="456" priority="33">
      <formula>LEN(TRIM(M104))=0</formula>
    </cfRule>
  </conditionalFormatting>
  <conditionalFormatting sqref="M104:M112">
    <cfRule type="cellIs" dxfId="455" priority="31" operator="notEqual">
      <formula>M118</formula>
    </cfRule>
  </conditionalFormatting>
  <conditionalFormatting sqref="M104:M112">
    <cfRule type="cellIs" dxfId="454" priority="30" operator="notEqual">
      <formula>M127</formula>
    </cfRule>
  </conditionalFormatting>
  <conditionalFormatting sqref="M104:M112">
    <cfRule type="cellIs" dxfId="453" priority="29" operator="notEqual">
      <formula>M117</formula>
    </cfRule>
  </conditionalFormatting>
  <conditionalFormatting sqref="M104:M112">
    <cfRule type="cellIs" dxfId="452" priority="28" operator="notEqual">
      <formula>M122</formula>
    </cfRule>
  </conditionalFormatting>
  <conditionalFormatting sqref="P104:P112">
    <cfRule type="cellIs" dxfId="451" priority="25" operator="notEqual">
      <formula>0</formula>
    </cfRule>
    <cfRule type="containsBlanks" dxfId="450" priority="26">
      <formula>LEN(TRIM(P104))=0</formula>
    </cfRule>
  </conditionalFormatting>
  <conditionalFormatting sqref="P104:P112">
    <cfRule type="cellIs" dxfId="449" priority="27" operator="notEqual">
      <formula>P118</formula>
    </cfRule>
  </conditionalFormatting>
  <conditionalFormatting sqref="P104:P112">
    <cfRule type="cellIs" dxfId="448" priority="23" operator="notEqual">
      <formula>0</formula>
    </cfRule>
    <cfRule type="containsBlanks" dxfId="447" priority="24">
      <formula>LEN(TRIM(P104))=0</formula>
    </cfRule>
  </conditionalFormatting>
  <conditionalFormatting sqref="P104:P112">
    <cfRule type="cellIs" dxfId="446" priority="22" operator="notEqual">
      <formula>P118</formula>
    </cfRule>
  </conditionalFormatting>
  <conditionalFormatting sqref="P104:P112">
    <cfRule type="cellIs" dxfId="445" priority="21" operator="notEqual">
      <formula>P127</formula>
    </cfRule>
  </conditionalFormatting>
  <conditionalFormatting sqref="P104:P112">
    <cfRule type="cellIs" dxfId="444" priority="20" operator="notEqual">
      <formula>P117</formula>
    </cfRule>
  </conditionalFormatting>
  <conditionalFormatting sqref="P104:P112">
    <cfRule type="cellIs" dxfId="443" priority="19" operator="notEqual">
      <formula>P122</formula>
    </cfRule>
  </conditionalFormatting>
  <conditionalFormatting sqref="M116:M127">
    <cfRule type="cellIs" dxfId="442" priority="16" operator="notEqual">
      <formula>0</formula>
    </cfRule>
    <cfRule type="containsBlanks" dxfId="441" priority="17">
      <formula>LEN(TRIM(M116))=0</formula>
    </cfRule>
  </conditionalFormatting>
  <conditionalFormatting sqref="M116:M127">
    <cfRule type="cellIs" dxfId="440" priority="18" operator="notEqual">
      <formula>M130</formula>
    </cfRule>
  </conditionalFormatting>
  <conditionalFormatting sqref="M116:M127">
    <cfRule type="cellIs" dxfId="439" priority="14" operator="notEqual">
      <formula>0</formula>
    </cfRule>
    <cfRule type="containsBlanks" dxfId="438" priority="15">
      <formula>LEN(TRIM(M116))=0</formula>
    </cfRule>
  </conditionalFormatting>
  <conditionalFormatting sqref="M116:M127">
    <cfRule type="cellIs" dxfId="437" priority="13" operator="notEqual">
      <formula>M130</formula>
    </cfRule>
  </conditionalFormatting>
  <conditionalFormatting sqref="M116:M127">
    <cfRule type="cellIs" dxfId="436" priority="12" operator="notEqual">
      <formula>M139</formula>
    </cfRule>
  </conditionalFormatting>
  <conditionalFormatting sqref="M116:M127">
    <cfRule type="cellIs" dxfId="435" priority="11" operator="notEqual">
      <formula>M129</formula>
    </cfRule>
  </conditionalFormatting>
  <conditionalFormatting sqref="M116:M127">
    <cfRule type="cellIs" dxfId="434" priority="10" operator="notEqual">
      <formula>M134</formula>
    </cfRule>
  </conditionalFormatting>
  <conditionalFormatting sqref="P116:P127">
    <cfRule type="cellIs" dxfId="433" priority="7" operator="notEqual">
      <formula>0</formula>
    </cfRule>
    <cfRule type="containsBlanks" dxfId="432" priority="8">
      <formula>LEN(TRIM(P116))=0</formula>
    </cfRule>
  </conditionalFormatting>
  <conditionalFormatting sqref="P116:P127">
    <cfRule type="cellIs" dxfId="431" priority="9" operator="notEqual">
      <formula>P130</formula>
    </cfRule>
  </conditionalFormatting>
  <conditionalFormatting sqref="P116:P127">
    <cfRule type="cellIs" dxfId="430" priority="5" operator="notEqual">
      <formula>0</formula>
    </cfRule>
    <cfRule type="containsBlanks" dxfId="429" priority="6">
      <formula>LEN(TRIM(P116))=0</formula>
    </cfRule>
  </conditionalFormatting>
  <conditionalFormatting sqref="P116:P127">
    <cfRule type="cellIs" dxfId="428" priority="4" operator="notEqual">
      <formula>P130</formula>
    </cfRule>
  </conditionalFormatting>
  <conditionalFormatting sqref="P116:P127">
    <cfRule type="cellIs" dxfId="427" priority="3" operator="notEqual">
      <formula>P139</formula>
    </cfRule>
  </conditionalFormatting>
  <conditionalFormatting sqref="P116:P127">
    <cfRule type="cellIs" dxfId="426" priority="2" operator="notEqual">
      <formula>P129</formula>
    </cfRule>
  </conditionalFormatting>
  <conditionalFormatting sqref="P116:P127">
    <cfRule type="cellIs" dxfId="425" priority="1" operator="notEqual">
      <formula>P134</formula>
    </cfRule>
  </conditionalFormatting>
  <conditionalFormatting sqref="K60">
    <cfRule type="cellIs" dxfId="424" priority="236" operator="notEqual">
      <formula>#REF!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8" max="14" man="1"/>
  </rowBreaks>
  <colBreaks count="1" manualBreakCount="1">
    <brk id="16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233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4382119.7299999995</v>
      </c>
      <c r="L12" s="248">
        <v>-1227708</v>
      </c>
      <c r="M12" s="148">
        <v>3154411.7299999995</v>
      </c>
      <c r="N12" s="249"/>
      <c r="O12" s="247">
        <v>285957.53999999998</v>
      </c>
      <c r="P12" s="148">
        <v>3440370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1642106.31</v>
      </c>
      <c r="L13" s="245">
        <v>130332</v>
      </c>
      <c r="M13" s="148">
        <v>1772438.31</v>
      </c>
      <c r="N13" s="177"/>
      <c r="O13" s="245">
        <v>0</v>
      </c>
      <c r="P13" s="148">
        <v>1772438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16000000</v>
      </c>
      <c r="P15" s="148">
        <v>16000000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1307925.8500000001</v>
      </c>
      <c r="L16" s="245">
        <v>0</v>
      </c>
      <c r="M16" s="148">
        <v>1307925.8500000001</v>
      </c>
      <c r="N16" s="177"/>
      <c r="O16" s="245">
        <v>96197.33</v>
      </c>
      <c r="P16" s="148">
        <v>1404123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56454.880000000005</v>
      </c>
      <c r="L17" s="245">
        <v>0</v>
      </c>
      <c r="M17" s="148">
        <v>56454.880000000005</v>
      </c>
      <c r="N17" s="177"/>
      <c r="O17" s="245">
        <v>0</v>
      </c>
      <c r="P17" s="148">
        <v>56455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13572142.850000001</v>
      </c>
      <c r="L18" s="245">
        <v>0</v>
      </c>
      <c r="M18" s="148">
        <v>13572142.850000001</v>
      </c>
      <c r="N18" s="177"/>
      <c r="O18" s="245">
        <v>0</v>
      </c>
      <c r="P18" s="148">
        <v>13572143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6359.74</v>
      </c>
      <c r="L19" s="245">
        <v>0</v>
      </c>
      <c r="M19" s="148">
        <v>6359.74</v>
      </c>
      <c r="N19" s="177"/>
      <c r="O19" s="245">
        <v>0</v>
      </c>
      <c r="P19" s="148">
        <v>6360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442133.36</v>
      </c>
      <c r="L20" s="245">
        <v>0</v>
      </c>
      <c r="M20" s="148">
        <v>442133.36</v>
      </c>
      <c r="N20" s="177"/>
      <c r="O20" s="245">
        <v>0</v>
      </c>
      <c r="P20" s="148">
        <v>442133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608602.86</v>
      </c>
      <c r="L21" s="245">
        <v>0</v>
      </c>
      <c r="M21" s="148">
        <v>608602.86</v>
      </c>
      <c r="N21" s="177"/>
      <c r="O21" s="245">
        <v>0</v>
      </c>
      <c r="P21" s="148">
        <v>608603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22017845.579999998</v>
      </c>
      <c r="L25" s="252">
        <v>-1097376</v>
      </c>
      <c r="M25" s="253">
        <v>20920470</v>
      </c>
      <c r="N25" s="178"/>
      <c r="O25" s="253">
        <v>16382155</v>
      </c>
      <c r="P25" s="253">
        <v>37302625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2353869.9799999995</v>
      </c>
      <c r="L28" s="254">
        <v>1097376</v>
      </c>
      <c r="M28" s="148">
        <v>3451245.9799999995</v>
      </c>
      <c r="N28" s="177"/>
      <c r="O28" s="245">
        <v>0</v>
      </c>
      <c r="P28" s="148">
        <v>3451246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15263506.6</v>
      </c>
      <c r="P29" s="148">
        <v>15263507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465859.2</v>
      </c>
      <c r="L30" s="245">
        <v>0</v>
      </c>
      <c r="M30" s="148">
        <v>465859.2</v>
      </c>
      <c r="N30" s="177"/>
      <c r="O30" s="245">
        <v>0</v>
      </c>
      <c r="P30" s="148">
        <v>465859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82965158.569999993</v>
      </c>
      <c r="L33" s="245">
        <v>0</v>
      </c>
      <c r="M33" s="148">
        <v>82965158.569999993</v>
      </c>
      <c r="N33" s="177"/>
      <c r="O33" s="245">
        <v>0</v>
      </c>
      <c r="P33" s="148">
        <v>82965159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5600924</v>
      </c>
      <c r="L34" s="245">
        <v>0</v>
      </c>
      <c r="M34" s="148">
        <v>5600924</v>
      </c>
      <c r="N34" s="177"/>
      <c r="O34" s="245">
        <v>112686.54000000001</v>
      </c>
      <c r="P34" s="148">
        <v>5713611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16242</v>
      </c>
      <c r="L35" s="250">
        <v>0</v>
      </c>
      <c r="M35" s="251">
        <v>16242</v>
      </c>
      <c r="N35" s="177"/>
      <c r="O35" s="250">
        <v>41609.649999999994</v>
      </c>
      <c r="P35" s="251">
        <v>57852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91402053.75</v>
      </c>
      <c r="L37" s="252">
        <v>1097376</v>
      </c>
      <c r="M37" s="185">
        <v>92499430</v>
      </c>
      <c r="N37" s="177"/>
      <c r="O37" s="185">
        <v>15417803</v>
      </c>
      <c r="P37" s="185">
        <v>107917234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113419899.33</v>
      </c>
      <c r="L39" s="256">
        <v>0</v>
      </c>
      <c r="M39" s="204">
        <v>113419900</v>
      </c>
      <c r="N39" s="183"/>
      <c r="O39" s="70">
        <v>31799958</v>
      </c>
      <c r="P39" s="70">
        <v>145219859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5047018</v>
      </c>
      <c r="L43" s="244">
        <v>0</v>
      </c>
      <c r="M43" s="148">
        <v>5047018</v>
      </c>
      <c r="N43" s="177"/>
      <c r="O43" s="245">
        <v>0</v>
      </c>
      <c r="P43" s="148">
        <v>5047018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1166284</v>
      </c>
      <c r="L44" s="244">
        <v>0</v>
      </c>
      <c r="M44" s="148">
        <v>1166284</v>
      </c>
      <c r="N44" s="177"/>
      <c r="O44" s="245">
        <v>0</v>
      </c>
      <c r="P44" s="148">
        <v>1166284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376825</v>
      </c>
      <c r="L45" s="244">
        <v>0</v>
      </c>
      <c r="M45" s="148">
        <v>376825</v>
      </c>
      <c r="N45" s="177"/>
      <c r="O45" s="245">
        <v>0</v>
      </c>
      <c r="P45" s="148">
        <v>376825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6590127</v>
      </c>
      <c r="L50" s="259">
        <v>0</v>
      </c>
      <c r="M50" s="240">
        <v>6590127</v>
      </c>
      <c r="N50" s="239"/>
      <c r="O50" s="240">
        <v>0</v>
      </c>
      <c r="P50" s="240">
        <v>6590127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120010026.33</v>
      </c>
      <c r="L51" s="259">
        <v>0</v>
      </c>
      <c r="M51" s="240">
        <v>120010027</v>
      </c>
      <c r="N51" s="239"/>
      <c r="O51" s="240">
        <v>31799958</v>
      </c>
      <c r="P51" s="70">
        <v>151809986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1126595.67</v>
      </c>
      <c r="L55" s="244">
        <v>0</v>
      </c>
      <c r="M55" s="260">
        <v>1126595.67</v>
      </c>
      <c r="N55" s="249"/>
      <c r="O55" s="247">
        <v>55660</v>
      </c>
      <c r="P55" s="148">
        <v>1182256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1131013.67</v>
      </c>
      <c r="L57" s="244">
        <v>0</v>
      </c>
      <c r="M57" s="148">
        <v>1131013.67</v>
      </c>
      <c r="N57" s="178"/>
      <c r="O57" s="245">
        <v>0</v>
      </c>
      <c r="P57" s="148">
        <v>1131014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34978.019999999997</v>
      </c>
      <c r="L58" s="244">
        <v>0</v>
      </c>
      <c r="M58" s="148">
        <v>34978.019999999997</v>
      </c>
      <c r="N58" s="178"/>
      <c r="O58" s="245">
        <v>0</v>
      </c>
      <c r="P58" s="148">
        <v>34978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22447</v>
      </c>
      <c r="L61" s="244">
        <v>0</v>
      </c>
      <c r="M61" s="148">
        <v>22447</v>
      </c>
      <c r="N61" s="178"/>
      <c r="O61" s="245">
        <v>0</v>
      </c>
      <c r="P61" s="148">
        <v>22447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0</v>
      </c>
      <c r="L63" s="244">
        <v>0</v>
      </c>
      <c r="M63" s="148">
        <v>0</v>
      </c>
      <c r="N63" s="178"/>
      <c r="O63" s="245">
        <v>0</v>
      </c>
      <c r="P63" s="148">
        <v>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310000</v>
      </c>
      <c r="L65" s="244">
        <v>0</v>
      </c>
      <c r="M65" s="148">
        <v>310000</v>
      </c>
      <c r="N65" s="178"/>
      <c r="O65" s="245">
        <v>0</v>
      </c>
      <c r="P65" s="148">
        <v>310000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278536.21999999997</v>
      </c>
      <c r="L66" s="244">
        <v>0</v>
      </c>
      <c r="M66" s="148">
        <v>278536.21999999997</v>
      </c>
      <c r="N66" s="178"/>
      <c r="O66" s="245">
        <v>0</v>
      </c>
      <c r="P66" s="148">
        <v>278536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288260.40000000002</v>
      </c>
      <c r="L71" s="244">
        <v>0</v>
      </c>
      <c r="M71" s="148">
        <v>288260.40000000002</v>
      </c>
      <c r="N71" s="181"/>
      <c r="O71" s="245">
        <v>0</v>
      </c>
      <c r="P71" s="148">
        <v>288260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101421</v>
      </c>
      <c r="L73" s="244">
        <v>0</v>
      </c>
      <c r="M73" s="148">
        <v>101421</v>
      </c>
      <c r="N73" s="181"/>
      <c r="O73" s="245">
        <v>0</v>
      </c>
      <c r="P73" s="148">
        <v>101421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27779</v>
      </c>
      <c r="L74" s="244">
        <v>0</v>
      </c>
      <c r="M74" s="148">
        <v>27779</v>
      </c>
      <c r="N74" s="181"/>
      <c r="O74" s="245">
        <v>0</v>
      </c>
      <c r="P74" s="148">
        <v>27779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3321030.98</v>
      </c>
      <c r="L77" s="264">
        <v>0</v>
      </c>
      <c r="M77" s="70">
        <v>3321031</v>
      </c>
      <c r="N77" s="178"/>
      <c r="O77" s="70">
        <v>55660</v>
      </c>
      <c r="P77" s="70">
        <v>3376691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233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3430000</v>
      </c>
      <c r="L87" s="244">
        <v>0</v>
      </c>
      <c r="M87" s="260">
        <v>3430000</v>
      </c>
      <c r="N87" s="249"/>
      <c r="O87" s="247">
        <v>0</v>
      </c>
      <c r="P87" s="148">
        <v>3430000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391931.02</v>
      </c>
      <c r="L88" s="244">
        <v>0</v>
      </c>
      <c r="M88" s="148">
        <v>391931.02</v>
      </c>
      <c r="N88" s="178"/>
      <c r="O88" s="245">
        <v>0</v>
      </c>
      <c r="P88" s="148">
        <v>391931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3319085.8800000004</v>
      </c>
      <c r="L93" s="244">
        <v>0</v>
      </c>
      <c r="M93" s="148">
        <v>3319085.8800000004</v>
      </c>
      <c r="N93" s="178"/>
      <c r="O93" s="245">
        <v>0</v>
      </c>
      <c r="P93" s="148">
        <v>3319086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12366103.880000001</v>
      </c>
      <c r="L94" s="244">
        <v>0</v>
      </c>
      <c r="M94" s="148">
        <v>12366103.880000001</v>
      </c>
      <c r="N94" s="178"/>
      <c r="O94" s="245">
        <v>0</v>
      </c>
      <c r="P94" s="148">
        <v>12366104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5876099</v>
      </c>
      <c r="L95" s="244">
        <v>0</v>
      </c>
      <c r="M95" s="148">
        <v>5876099</v>
      </c>
      <c r="N95" s="178"/>
      <c r="O95" s="245">
        <v>0</v>
      </c>
      <c r="P95" s="148">
        <v>5876099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1986396</v>
      </c>
      <c r="L96" s="244">
        <v>0</v>
      </c>
      <c r="M96" s="148">
        <v>1986396</v>
      </c>
      <c r="N96" s="181"/>
      <c r="O96" s="245">
        <v>0</v>
      </c>
      <c r="P96" s="148">
        <v>1986396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27369615.780000001</v>
      </c>
      <c r="L99" s="185">
        <v>0</v>
      </c>
      <c r="M99" s="203">
        <v>27369616</v>
      </c>
      <c r="N99" s="178"/>
      <c r="O99" s="203">
        <v>0</v>
      </c>
      <c r="P99" s="203">
        <v>27369616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30690646.760000002</v>
      </c>
      <c r="L101" s="265">
        <v>0</v>
      </c>
      <c r="M101" s="204">
        <v>30690647</v>
      </c>
      <c r="N101" s="183"/>
      <c r="O101" s="70">
        <v>55660</v>
      </c>
      <c r="P101" s="70">
        <v>30746307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1218267</v>
      </c>
      <c r="L105" s="244">
        <v>0</v>
      </c>
      <c r="M105" s="148">
        <v>1218267</v>
      </c>
      <c r="N105" s="178"/>
      <c r="O105" s="245">
        <v>0</v>
      </c>
      <c r="P105" s="148">
        <v>1218267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808303</v>
      </c>
      <c r="L106" s="244">
        <v>0</v>
      </c>
      <c r="M106" s="148">
        <v>808303</v>
      </c>
      <c r="N106" s="178"/>
      <c r="O106" s="245">
        <v>0</v>
      </c>
      <c r="P106" s="148">
        <v>808303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226857</v>
      </c>
      <c r="L107" s="244"/>
      <c r="M107" s="148">
        <v>226857</v>
      </c>
      <c r="N107" s="178"/>
      <c r="O107" s="245">
        <v>0</v>
      </c>
      <c r="P107" s="148">
        <v>226857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2253427</v>
      </c>
      <c r="L112" s="259">
        <v>0</v>
      </c>
      <c r="M112" s="240">
        <v>2253427</v>
      </c>
      <c r="N112" s="239"/>
      <c r="O112" s="240">
        <v>0</v>
      </c>
      <c r="P112" s="81">
        <v>2253427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32944073.760000002</v>
      </c>
      <c r="L113" s="240">
        <v>0</v>
      </c>
      <c r="M113" s="240">
        <v>32944074</v>
      </c>
      <c r="N113" s="239"/>
      <c r="O113" s="240">
        <v>55660</v>
      </c>
      <c r="P113" s="240">
        <v>32999734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88566082.570000008</v>
      </c>
      <c r="L116" s="244">
        <v>-3740000</v>
      </c>
      <c r="M116" s="148">
        <v>84826082.570000008</v>
      </c>
      <c r="N116" s="178"/>
      <c r="O116" s="245">
        <v>0</v>
      </c>
      <c r="P116" s="148">
        <v>84826083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0</v>
      </c>
      <c r="P119" s="148">
        <v>0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14833716.129999999</v>
      </c>
      <c r="P121" s="148">
        <v>14833716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2184979.0500000003</v>
      </c>
      <c r="L122" s="244"/>
      <c r="M122" s="148">
        <v>2184979.0500000003</v>
      </c>
      <c r="N122" s="178"/>
      <c r="O122" s="245">
        <v>0</v>
      </c>
      <c r="P122" s="148">
        <v>2184979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3697.2700000000004</v>
      </c>
      <c r="L123" s="244">
        <v>0</v>
      </c>
      <c r="M123" s="148">
        <v>3697.2700000000004</v>
      </c>
      <c r="N123" s="178"/>
      <c r="O123" s="245">
        <v>16910581.530000001</v>
      </c>
      <c r="P123" s="148">
        <v>16914279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14153647.750000002</v>
      </c>
      <c r="L124" s="244">
        <v>0</v>
      </c>
      <c r="M124" s="148">
        <v>14153647.750000002</v>
      </c>
      <c r="N124" s="178"/>
      <c r="O124" s="245">
        <v>0</v>
      </c>
      <c r="P124" s="148">
        <v>14153648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-3740000</v>
      </c>
      <c r="L125" s="244">
        <v>3740000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-14102454.07</v>
      </c>
      <c r="L127" s="257">
        <v>0</v>
      </c>
      <c r="M127" s="251">
        <v>-14102454.07</v>
      </c>
      <c r="N127" s="178"/>
      <c r="O127" s="266">
        <v>0</v>
      </c>
      <c r="P127" s="251">
        <v>-14102453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87065952.569999993</v>
      </c>
      <c r="L129" s="265">
        <v>0</v>
      </c>
      <c r="M129" s="204">
        <v>87065953</v>
      </c>
      <c r="N129" s="183"/>
      <c r="O129" s="204">
        <v>31744298</v>
      </c>
      <c r="P129" s="204">
        <v>118810252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120010026.33</v>
      </c>
      <c r="L131" s="259">
        <v>0</v>
      </c>
      <c r="M131" s="240">
        <v>120010027</v>
      </c>
      <c r="N131" s="239"/>
      <c r="O131" s="240">
        <v>31799958</v>
      </c>
      <c r="P131" s="240">
        <v>151809986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99" priority="24" operator="notEqual">
      <formula>0</formula>
    </cfRule>
    <cfRule type="containsBlanks" dxfId="298" priority="25">
      <formula>LEN(TRIM(M12))=0</formula>
    </cfRule>
  </conditionalFormatting>
  <conditionalFormatting sqref="O12">
    <cfRule type="cellIs" dxfId="297" priority="23" operator="notEqual">
      <formula>O25</formula>
    </cfRule>
  </conditionalFormatting>
  <conditionalFormatting sqref="M55">
    <cfRule type="cellIs" dxfId="296" priority="22" operator="notEqual">
      <formula>M77</formula>
    </cfRule>
  </conditionalFormatting>
  <conditionalFormatting sqref="O55">
    <cfRule type="cellIs" dxfId="295" priority="21" operator="notEqual">
      <formula>O77</formula>
    </cfRule>
  </conditionalFormatting>
  <conditionalFormatting sqref="M92:M95 K92:K95">
    <cfRule type="cellIs" dxfId="294" priority="20" operator="notEqual">
      <formula>K103</formula>
    </cfRule>
  </conditionalFormatting>
  <conditionalFormatting sqref="O87">
    <cfRule type="cellIs" dxfId="293" priority="19" operator="notEqual">
      <formula>O101</formula>
    </cfRule>
  </conditionalFormatting>
  <conditionalFormatting sqref="M135 O135">
    <cfRule type="cellIs" dxfId="292" priority="13" operator="notEqual">
      <formula>0</formula>
    </cfRule>
    <cfRule type="cellIs" dxfId="291" priority="14" operator="equal">
      <formula>0</formula>
    </cfRule>
  </conditionalFormatting>
  <conditionalFormatting sqref="P135">
    <cfRule type="cellIs" dxfId="290" priority="11" operator="notEqual">
      <formula>0</formula>
    </cfRule>
    <cfRule type="cellIs" dxfId="289" priority="12" operator="equal">
      <formula>0</formula>
    </cfRule>
  </conditionalFormatting>
  <conditionalFormatting sqref="K135">
    <cfRule type="cellIs" dxfId="288" priority="3" operator="notEqual">
      <formula>0</formula>
    </cfRule>
    <cfRule type="cellIs" dxfId="287" priority="4" operator="equal">
      <formula>0</formula>
    </cfRule>
  </conditionalFormatting>
  <conditionalFormatting sqref="L135">
    <cfRule type="cellIs" dxfId="286" priority="1" operator="notEqual">
      <formula>0</formula>
    </cfRule>
    <cfRule type="cellIs" dxfId="28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R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5703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8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8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8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234</v>
      </c>
      <c r="L3" s="298"/>
      <c r="M3" s="298"/>
      <c r="N3" s="298"/>
      <c r="O3" s="298"/>
      <c r="P3" s="298"/>
      <c r="R3" s="208"/>
    </row>
    <row r="4" spans="1:18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8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8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8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8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8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8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8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8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24227878.16</v>
      </c>
      <c r="L12" s="248"/>
      <c r="M12" s="148">
        <v>24227878.16</v>
      </c>
      <c r="N12" s="249"/>
      <c r="O12" s="247">
        <v>1051741</v>
      </c>
      <c r="P12" s="148">
        <v>25279619</v>
      </c>
    </row>
    <row r="13" spans="1:18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5003680.8500000034</v>
      </c>
      <c r="L13" s="245">
        <v>0</v>
      </c>
      <c r="M13" s="148">
        <v>5003680.8500000034</v>
      </c>
      <c r="N13" s="177"/>
      <c r="O13" s="245">
        <v>0</v>
      </c>
      <c r="P13" s="148">
        <v>5003681</v>
      </c>
    </row>
    <row r="14" spans="1:18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4347362.5</v>
      </c>
      <c r="L14" s="245">
        <v>0</v>
      </c>
      <c r="M14" s="148">
        <v>4347362.5</v>
      </c>
      <c r="N14" s="177"/>
      <c r="O14" s="245">
        <v>0</v>
      </c>
      <c r="P14" s="148">
        <v>4347363</v>
      </c>
    </row>
    <row r="15" spans="1:18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8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11533077.039999999</v>
      </c>
      <c r="L16" s="245">
        <v>0</v>
      </c>
      <c r="M16" s="148">
        <v>11533077.039999999</v>
      </c>
      <c r="N16" s="177"/>
      <c r="O16" s="245">
        <v>0</v>
      </c>
      <c r="P16" s="148">
        <v>11533077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10959.66</v>
      </c>
      <c r="L17" s="245">
        <v>0</v>
      </c>
      <c r="M17" s="148">
        <v>10959.66</v>
      </c>
      <c r="N17" s="177"/>
      <c r="O17" s="245">
        <v>756614</v>
      </c>
      <c r="P17" s="148">
        <v>767574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2730632.8600000008</v>
      </c>
      <c r="L18" s="245">
        <v>0</v>
      </c>
      <c r="M18" s="148">
        <v>2730632.8600000008</v>
      </c>
      <c r="N18" s="177"/>
      <c r="O18" s="245">
        <v>0</v>
      </c>
      <c r="P18" s="148">
        <v>2730633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448702.14</v>
      </c>
      <c r="L19" s="245">
        <v>0</v>
      </c>
      <c r="M19" s="148">
        <v>448702.14</v>
      </c>
      <c r="N19" s="177"/>
      <c r="O19" s="245">
        <v>0</v>
      </c>
      <c r="P19" s="148">
        <v>448702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1785261.03</v>
      </c>
      <c r="L20" s="245">
        <v>0</v>
      </c>
      <c r="M20" s="148">
        <v>1785261.03</v>
      </c>
      <c r="N20" s="177"/>
      <c r="O20" s="245">
        <v>0</v>
      </c>
      <c r="P20" s="148">
        <v>1785261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2064187.77</v>
      </c>
      <c r="L21" s="245">
        <v>0</v>
      </c>
      <c r="M21" s="148">
        <v>2064187.77</v>
      </c>
      <c r="N21" s="177"/>
      <c r="O21" s="245">
        <v>39160</v>
      </c>
      <c r="P21" s="148">
        <v>2103348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52151742.010000005</v>
      </c>
      <c r="L25" s="252">
        <v>0</v>
      </c>
      <c r="M25" s="253">
        <v>52151742</v>
      </c>
      <c r="N25" s="178"/>
      <c r="O25" s="253">
        <v>1847515</v>
      </c>
      <c r="P25" s="253">
        <v>53999258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27408573.919999979</v>
      </c>
      <c r="L28" s="254">
        <v>0</v>
      </c>
      <c r="M28" s="148">
        <v>27408573.919999979</v>
      </c>
      <c r="N28" s="177"/>
      <c r="O28" s="245">
        <v>3217401</v>
      </c>
      <c r="P28" s="148">
        <v>30625975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4951170.6500000004</v>
      </c>
      <c r="L29" s="245">
        <v>0</v>
      </c>
      <c r="M29" s="148">
        <v>4951170.6500000004</v>
      </c>
      <c r="N29" s="177"/>
      <c r="O29" s="245">
        <v>10773812</v>
      </c>
      <c r="P29" s="148">
        <v>15724983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10117.120000000001</v>
      </c>
      <c r="L32" s="245">
        <v>0</v>
      </c>
      <c r="M32" s="148">
        <v>10117.120000000001</v>
      </c>
      <c r="N32" s="177"/>
      <c r="O32" s="245">
        <v>0</v>
      </c>
      <c r="P32" s="148">
        <v>10117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146351753.50000006</v>
      </c>
      <c r="L33" s="245">
        <v>0</v>
      </c>
      <c r="M33" s="148">
        <v>146351753.50000006</v>
      </c>
      <c r="N33" s="177"/>
      <c r="O33" s="245">
        <v>9558965</v>
      </c>
      <c r="P33" s="148">
        <v>155910719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29456019.34</v>
      </c>
      <c r="L34" s="245">
        <v>0</v>
      </c>
      <c r="M34" s="148">
        <v>29456019.34</v>
      </c>
      <c r="N34" s="177"/>
      <c r="O34" s="245">
        <v>0</v>
      </c>
      <c r="P34" s="148">
        <v>29456019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137500</v>
      </c>
      <c r="L35" s="250">
        <v>0</v>
      </c>
      <c r="M35" s="251">
        <v>137500</v>
      </c>
      <c r="N35" s="177"/>
      <c r="O35" s="250">
        <v>1066164</v>
      </c>
      <c r="P35" s="251">
        <v>1203664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208315134.53000003</v>
      </c>
      <c r="L37" s="252">
        <v>0</v>
      </c>
      <c r="M37" s="185">
        <v>208315135</v>
      </c>
      <c r="N37" s="177"/>
      <c r="O37" s="185">
        <v>24616342</v>
      </c>
      <c r="P37" s="185">
        <v>232931477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260466876.54000002</v>
      </c>
      <c r="L39" s="256">
        <v>0</v>
      </c>
      <c r="M39" s="204">
        <v>260466877</v>
      </c>
      <c r="N39" s="183"/>
      <c r="O39" s="70">
        <v>26463857</v>
      </c>
      <c r="P39" s="70">
        <v>286930735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18092012.66</v>
      </c>
      <c r="L43" s="244">
        <v>0</v>
      </c>
      <c r="M43" s="148">
        <v>18092012.66</v>
      </c>
      <c r="N43" s="177"/>
      <c r="O43" s="245">
        <v>0</v>
      </c>
      <c r="P43" s="148">
        <v>18092013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4030768.35</v>
      </c>
      <c r="L44" s="244">
        <v>0</v>
      </c>
      <c r="M44" s="148">
        <v>4030768.35</v>
      </c>
      <c r="N44" s="177"/>
      <c r="O44" s="245">
        <v>0</v>
      </c>
      <c r="P44" s="148">
        <v>4030768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946922</v>
      </c>
      <c r="L45" s="244">
        <v>0</v>
      </c>
      <c r="M45" s="148">
        <v>946922</v>
      </c>
      <c r="N45" s="177"/>
      <c r="O45" s="245">
        <v>0</v>
      </c>
      <c r="P45" s="148">
        <v>946922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23069703.010000002</v>
      </c>
      <c r="L50" s="259">
        <v>0</v>
      </c>
      <c r="M50" s="240">
        <v>23069703</v>
      </c>
      <c r="N50" s="239"/>
      <c r="O50" s="240">
        <v>0</v>
      </c>
      <c r="P50" s="240">
        <v>23069703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283536579.55000001</v>
      </c>
      <c r="L51" s="259">
        <v>0</v>
      </c>
      <c r="M51" s="240">
        <v>283536580</v>
      </c>
      <c r="N51" s="239"/>
      <c r="O51" s="240">
        <v>26463857</v>
      </c>
      <c r="P51" s="70">
        <v>310000438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5967815.9500000002</v>
      </c>
      <c r="L55" s="244">
        <v>0</v>
      </c>
      <c r="M55" s="260">
        <v>5967815.9500000002</v>
      </c>
      <c r="N55" s="249"/>
      <c r="O55" s="247">
        <v>162500</v>
      </c>
      <c r="P55" s="148">
        <v>6130316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21282</v>
      </c>
      <c r="P56" s="148">
        <v>21282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3543241.9499999997</v>
      </c>
      <c r="L57" s="244">
        <v>0</v>
      </c>
      <c r="M57" s="148">
        <v>3543241.9499999997</v>
      </c>
      <c r="N57" s="178"/>
      <c r="O57" s="245">
        <v>0</v>
      </c>
      <c r="P57" s="148">
        <v>3543242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167323.25</v>
      </c>
      <c r="L58" s="244">
        <v>0</v>
      </c>
      <c r="M58" s="148">
        <v>167323.25</v>
      </c>
      <c r="N58" s="178"/>
      <c r="O58" s="245">
        <v>0</v>
      </c>
      <c r="P58" s="148">
        <v>167323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1120812.6400000001</v>
      </c>
      <c r="L59" s="244">
        <v>0</v>
      </c>
      <c r="M59" s="148">
        <v>1120812.6400000001</v>
      </c>
      <c r="N59" s="178"/>
      <c r="O59" s="245">
        <v>0</v>
      </c>
      <c r="P59" s="148">
        <v>1120813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412486</v>
      </c>
      <c r="P60" s="148">
        <v>412486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8406.9</v>
      </c>
      <c r="L61" s="244">
        <v>0</v>
      </c>
      <c r="M61" s="148">
        <v>8406.9</v>
      </c>
      <c r="N61" s="178"/>
      <c r="O61" s="245">
        <v>31850</v>
      </c>
      <c r="P61" s="148">
        <v>40257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1730541</v>
      </c>
      <c r="L62" s="244">
        <v>0</v>
      </c>
      <c r="M62" s="148">
        <v>1730541</v>
      </c>
      <c r="N62" s="178"/>
      <c r="O62" s="245">
        <v>0</v>
      </c>
      <c r="P62" s="148">
        <v>1730541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526852.6</v>
      </c>
      <c r="L63" s="244">
        <v>0</v>
      </c>
      <c r="M63" s="148">
        <v>526852.6</v>
      </c>
      <c r="N63" s="178"/>
      <c r="O63" s="245">
        <v>0</v>
      </c>
      <c r="P63" s="148">
        <v>526853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1505000</v>
      </c>
      <c r="L66" s="244">
        <v>0</v>
      </c>
      <c r="M66" s="148">
        <v>1505000</v>
      </c>
      <c r="N66" s="178"/>
      <c r="O66" s="245">
        <v>847000</v>
      </c>
      <c r="P66" s="148">
        <v>2352000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400000</v>
      </c>
      <c r="L71" s="244">
        <v>0</v>
      </c>
      <c r="M71" s="148">
        <v>400000</v>
      </c>
      <c r="N71" s="181"/>
      <c r="O71" s="245">
        <v>0</v>
      </c>
      <c r="P71" s="148">
        <v>400000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323047.11</v>
      </c>
      <c r="L73" s="244">
        <v>0</v>
      </c>
      <c r="M73" s="148">
        <v>323047.11</v>
      </c>
      <c r="N73" s="181"/>
      <c r="O73" s="245">
        <v>0</v>
      </c>
      <c r="P73" s="148">
        <v>323047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0</v>
      </c>
      <c r="L74" s="244">
        <v>0</v>
      </c>
      <c r="M74" s="148">
        <v>0</v>
      </c>
      <c r="N74" s="181"/>
      <c r="O74" s="245">
        <v>0</v>
      </c>
      <c r="P74" s="148">
        <v>0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15293041.4</v>
      </c>
      <c r="L77" s="264">
        <v>0</v>
      </c>
      <c r="M77" s="70">
        <v>15293041</v>
      </c>
      <c r="N77" s="178"/>
      <c r="O77" s="70">
        <v>1475118</v>
      </c>
      <c r="P77" s="70">
        <v>16768160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234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8188052.3900000006</v>
      </c>
      <c r="L88" s="244">
        <v>0</v>
      </c>
      <c r="M88" s="148">
        <v>8188052.3900000006</v>
      </c>
      <c r="N88" s="178"/>
      <c r="O88" s="245">
        <v>11029636</v>
      </c>
      <c r="P88" s="148">
        <v>19217688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3737304.13</v>
      </c>
      <c r="L93" s="244">
        <v>0</v>
      </c>
      <c r="M93" s="148">
        <v>3737304.13</v>
      </c>
      <c r="N93" s="178"/>
      <c r="O93" s="245">
        <v>0</v>
      </c>
      <c r="P93" s="148">
        <v>3737304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43340834</v>
      </c>
      <c r="L94" s="244">
        <v>0</v>
      </c>
      <c r="M94" s="148">
        <v>43340834</v>
      </c>
      <c r="N94" s="178"/>
      <c r="O94" s="245">
        <v>0</v>
      </c>
      <c r="P94" s="148">
        <v>43340834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18716527.890000001</v>
      </c>
      <c r="L95" s="244">
        <v>0</v>
      </c>
      <c r="M95" s="148">
        <v>18716527.890000001</v>
      </c>
      <c r="N95" s="178"/>
      <c r="O95" s="245">
        <v>0</v>
      </c>
      <c r="P95" s="148">
        <v>18716528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1647502</v>
      </c>
      <c r="L96" s="244">
        <v>0</v>
      </c>
      <c r="M96" s="148">
        <v>1647502</v>
      </c>
      <c r="N96" s="181"/>
      <c r="O96" s="245">
        <v>0</v>
      </c>
      <c r="P96" s="148">
        <v>1647502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75630220.409999996</v>
      </c>
      <c r="L99" s="185">
        <v>0</v>
      </c>
      <c r="M99" s="203">
        <v>75630220</v>
      </c>
      <c r="N99" s="178"/>
      <c r="O99" s="203">
        <v>11029636</v>
      </c>
      <c r="P99" s="203">
        <v>86659856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90923261.810000002</v>
      </c>
      <c r="L101" s="265">
        <v>0</v>
      </c>
      <c r="M101" s="204">
        <v>90923261</v>
      </c>
      <c r="N101" s="183"/>
      <c r="O101" s="70">
        <v>12504754</v>
      </c>
      <c r="P101" s="70">
        <v>103428016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3311127</v>
      </c>
      <c r="L105" s="244">
        <v>0</v>
      </c>
      <c r="M105" s="148">
        <v>3311127</v>
      </c>
      <c r="N105" s="178"/>
      <c r="O105" s="245">
        <v>0</v>
      </c>
      <c r="P105" s="148">
        <v>3311127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2091194</v>
      </c>
      <c r="L106" s="244">
        <v>0</v>
      </c>
      <c r="M106" s="148">
        <v>2091194</v>
      </c>
      <c r="N106" s="178"/>
      <c r="O106" s="245">
        <v>0</v>
      </c>
      <c r="P106" s="148">
        <v>2091194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274098</v>
      </c>
      <c r="L107" s="244"/>
      <c r="M107" s="148">
        <v>274098</v>
      </c>
      <c r="N107" s="178"/>
      <c r="O107" s="245">
        <v>0</v>
      </c>
      <c r="P107" s="148">
        <v>274098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5676419</v>
      </c>
      <c r="L112" s="259">
        <v>0</v>
      </c>
      <c r="M112" s="240">
        <v>5676419</v>
      </c>
      <c r="N112" s="239"/>
      <c r="O112" s="240">
        <v>0</v>
      </c>
      <c r="P112" s="81">
        <v>5676419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96599680.810000002</v>
      </c>
      <c r="L113" s="240">
        <v>0</v>
      </c>
      <c r="M113" s="240">
        <v>96599680</v>
      </c>
      <c r="N113" s="239"/>
      <c r="O113" s="240">
        <v>12504754</v>
      </c>
      <c r="P113" s="240">
        <v>109104435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168200579.05000001</v>
      </c>
      <c r="L116" s="244">
        <v>0</v>
      </c>
      <c r="M116" s="148">
        <v>168200579.05000001</v>
      </c>
      <c r="N116" s="178"/>
      <c r="O116" s="245">
        <v>-623671</v>
      </c>
      <c r="P116" s="148">
        <v>167576908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4688340</v>
      </c>
      <c r="P119" s="148">
        <v>4688340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3228529.29</v>
      </c>
      <c r="L122" s="244">
        <v>0</v>
      </c>
      <c r="M122" s="148">
        <v>3228529.29</v>
      </c>
      <c r="N122" s="178"/>
      <c r="O122" s="245">
        <v>2194689</v>
      </c>
      <c r="P122" s="148">
        <v>5423218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391473.43999999051</v>
      </c>
      <c r="L123" s="244">
        <v>0</v>
      </c>
      <c r="M123" s="148">
        <v>391473.43999999051</v>
      </c>
      <c r="N123" s="178"/>
      <c r="O123" s="245">
        <v>2921718</v>
      </c>
      <c r="P123" s="148">
        <v>3313191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27408573.920000002</v>
      </c>
      <c r="L124" s="244">
        <v>0</v>
      </c>
      <c r="M124" s="148">
        <v>27408573.920000002</v>
      </c>
      <c r="N124" s="178"/>
      <c r="O124" s="245">
        <v>0</v>
      </c>
      <c r="P124" s="148">
        <v>27408574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1738695</v>
      </c>
      <c r="P126" s="148">
        <v>1738695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-12292256.960000001</v>
      </c>
      <c r="L127" s="257">
        <v>0</v>
      </c>
      <c r="M127" s="251">
        <v>-12292256.960000001</v>
      </c>
      <c r="N127" s="178"/>
      <c r="O127" s="266">
        <v>3039332</v>
      </c>
      <c r="P127" s="251">
        <v>-9252923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186936898.73999998</v>
      </c>
      <c r="L129" s="265">
        <v>0</v>
      </c>
      <c r="M129" s="204">
        <v>186936898</v>
      </c>
      <c r="N129" s="183"/>
      <c r="O129" s="204">
        <v>13959103</v>
      </c>
      <c r="P129" s="204">
        <v>200896003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283536579.54999995</v>
      </c>
      <c r="L131" s="259">
        <v>0</v>
      </c>
      <c r="M131" s="240">
        <v>283536578</v>
      </c>
      <c r="N131" s="239"/>
      <c r="O131" s="240">
        <v>26463857</v>
      </c>
      <c r="P131" s="240">
        <v>310000438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2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84" priority="24" operator="notEqual">
      <formula>0</formula>
    </cfRule>
    <cfRule type="containsBlanks" dxfId="283" priority="25">
      <formula>LEN(TRIM(M12))=0</formula>
    </cfRule>
  </conditionalFormatting>
  <conditionalFormatting sqref="O12">
    <cfRule type="cellIs" dxfId="282" priority="23" operator="notEqual">
      <formula>O25</formula>
    </cfRule>
  </conditionalFormatting>
  <conditionalFormatting sqref="M55">
    <cfRule type="cellIs" dxfId="281" priority="22" operator="notEqual">
      <formula>M77</formula>
    </cfRule>
  </conditionalFormatting>
  <conditionalFormatting sqref="O55">
    <cfRule type="cellIs" dxfId="280" priority="21" operator="notEqual">
      <formula>O77</formula>
    </cfRule>
  </conditionalFormatting>
  <conditionalFormatting sqref="M92:M95 K92:K95">
    <cfRule type="cellIs" dxfId="279" priority="20" operator="notEqual">
      <formula>K103</formula>
    </cfRule>
  </conditionalFormatting>
  <conditionalFormatting sqref="O87">
    <cfRule type="cellIs" dxfId="278" priority="19" operator="notEqual">
      <formula>O101</formula>
    </cfRule>
  </conditionalFormatting>
  <conditionalFormatting sqref="M135 O135">
    <cfRule type="cellIs" dxfId="277" priority="13" operator="notEqual">
      <formula>0</formula>
    </cfRule>
    <cfRule type="cellIs" dxfId="276" priority="14" operator="equal">
      <formula>0</formula>
    </cfRule>
  </conditionalFormatting>
  <conditionalFormatting sqref="P135">
    <cfRule type="cellIs" dxfId="275" priority="11" operator="notEqual">
      <formula>0</formula>
    </cfRule>
    <cfRule type="cellIs" dxfId="274" priority="12" operator="equal">
      <formula>0</formula>
    </cfRule>
  </conditionalFormatting>
  <conditionalFormatting sqref="K135">
    <cfRule type="cellIs" dxfId="273" priority="3" operator="notEqual">
      <formula>0</formula>
    </cfRule>
    <cfRule type="cellIs" dxfId="272" priority="4" operator="equal">
      <formula>0</formula>
    </cfRule>
  </conditionalFormatting>
  <conditionalFormatting sqref="L135">
    <cfRule type="cellIs" dxfId="271" priority="1" operator="notEqual">
      <formula>0</formula>
    </cfRule>
    <cfRule type="cellIs" dxfId="27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1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8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8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8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235</v>
      </c>
      <c r="L3" s="298"/>
      <c r="M3" s="298"/>
      <c r="N3" s="298"/>
      <c r="O3" s="298"/>
      <c r="P3" s="298"/>
      <c r="R3" s="208"/>
    </row>
    <row r="4" spans="1:18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8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8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8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8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8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8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8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8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3230637.07</v>
      </c>
      <c r="L12" s="248"/>
      <c r="M12" s="148">
        <v>3230637.07</v>
      </c>
      <c r="N12" s="249"/>
      <c r="O12" s="247">
        <v>4618901</v>
      </c>
      <c r="P12" s="148">
        <v>7849538</v>
      </c>
    </row>
    <row r="13" spans="1:18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4391195.63</v>
      </c>
      <c r="L13" s="245">
        <v>0</v>
      </c>
      <c r="M13" s="148">
        <v>4391195.63</v>
      </c>
      <c r="N13" s="177"/>
      <c r="O13" s="245">
        <v>0</v>
      </c>
      <c r="P13" s="148">
        <v>4391196</v>
      </c>
    </row>
    <row r="14" spans="1:18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24086415</v>
      </c>
      <c r="P14" s="148">
        <v>24086415</v>
      </c>
    </row>
    <row r="15" spans="1:18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8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4155574.7500000009</v>
      </c>
      <c r="L16" s="245">
        <v>0</v>
      </c>
      <c r="M16" s="148">
        <v>4155574.7500000009</v>
      </c>
      <c r="N16" s="177"/>
      <c r="O16" s="245">
        <v>0</v>
      </c>
      <c r="P16" s="148">
        <v>4155575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8788.67</v>
      </c>
      <c r="L17" s="245">
        <v>0</v>
      </c>
      <c r="M17" s="148">
        <v>8788.67</v>
      </c>
      <c r="N17" s="177"/>
      <c r="O17" s="245">
        <v>0</v>
      </c>
      <c r="P17" s="148">
        <v>8789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11089146.189999999</v>
      </c>
      <c r="L18" s="245">
        <v>0</v>
      </c>
      <c r="M18" s="148">
        <v>11089146.189999999</v>
      </c>
      <c r="N18" s="177"/>
      <c r="O18" s="245">
        <v>0</v>
      </c>
      <c r="P18" s="148">
        <v>11089146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82606.27</v>
      </c>
      <c r="L19" s="245">
        <v>0</v>
      </c>
      <c r="M19" s="148">
        <v>82606.27</v>
      </c>
      <c r="N19" s="177"/>
      <c r="O19" s="245">
        <v>0</v>
      </c>
      <c r="P19" s="148">
        <v>82606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2804228.05</v>
      </c>
      <c r="L20" s="245">
        <v>0</v>
      </c>
      <c r="M20" s="148">
        <v>2804228.05</v>
      </c>
      <c r="N20" s="177"/>
      <c r="O20" s="245">
        <v>0</v>
      </c>
      <c r="P20" s="148">
        <v>2804228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1422462.34</v>
      </c>
      <c r="L21" s="245">
        <v>0</v>
      </c>
      <c r="M21" s="148">
        <v>1422462.34</v>
      </c>
      <c r="N21" s="177"/>
      <c r="O21" s="245">
        <v>0</v>
      </c>
      <c r="P21" s="148">
        <v>1422462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10839.46</v>
      </c>
      <c r="L22" s="245">
        <v>0</v>
      </c>
      <c r="M22" s="148">
        <v>10839.46</v>
      </c>
      <c r="N22" s="177"/>
      <c r="O22" s="245">
        <v>54617</v>
      </c>
      <c r="P22" s="148">
        <v>65456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7743523</v>
      </c>
      <c r="P23" s="251">
        <v>7743523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27195478.43</v>
      </c>
      <c r="L25" s="252">
        <v>0</v>
      </c>
      <c r="M25" s="253">
        <v>27195478</v>
      </c>
      <c r="N25" s="178"/>
      <c r="O25" s="253">
        <v>36503456</v>
      </c>
      <c r="P25" s="253">
        <v>63698934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1956592.3699999999</v>
      </c>
      <c r="L28" s="254">
        <v>0</v>
      </c>
      <c r="M28" s="148">
        <v>1956592.3699999999</v>
      </c>
      <c r="N28" s="177"/>
      <c r="O28" s="245">
        <v>0</v>
      </c>
      <c r="P28" s="148">
        <v>1956592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11249385.469999999</v>
      </c>
      <c r="L29" s="245">
        <v>0</v>
      </c>
      <c r="M29" s="148">
        <v>11249385.469999999</v>
      </c>
      <c r="N29" s="177"/>
      <c r="O29" s="245">
        <v>60956853</v>
      </c>
      <c r="P29" s="148">
        <v>72206238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8162609.7700000005</v>
      </c>
      <c r="L30" s="245">
        <v>0</v>
      </c>
      <c r="M30" s="148">
        <v>8162609.7700000005</v>
      </c>
      <c r="N30" s="177"/>
      <c r="O30" s="245">
        <v>0</v>
      </c>
      <c r="P30" s="148">
        <v>8162610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185527360.84</v>
      </c>
      <c r="L33" s="245">
        <v>0</v>
      </c>
      <c r="M33" s="148">
        <v>185527360.84</v>
      </c>
      <c r="N33" s="177"/>
      <c r="O33" s="245">
        <v>5142413</v>
      </c>
      <c r="P33" s="148">
        <v>190669774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26387968.239999998</v>
      </c>
      <c r="L34" s="245">
        <v>0</v>
      </c>
      <c r="M34" s="148">
        <v>26387968.239999998</v>
      </c>
      <c r="N34" s="177"/>
      <c r="O34" s="245">
        <v>251407</v>
      </c>
      <c r="P34" s="148">
        <v>26639375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533100</v>
      </c>
      <c r="P35" s="251">
        <v>533100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233283916.69</v>
      </c>
      <c r="L37" s="252">
        <v>0</v>
      </c>
      <c r="M37" s="185">
        <v>233283917</v>
      </c>
      <c r="N37" s="177"/>
      <c r="O37" s="185">
        <v>66883773</v>
      </c>
      <c r="P37" s="185">
        <v>300167689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260479395.12</v>
      </c>
      <c r="L39" s="256">
        <v>0</v>
      </c>
      <c r="M39" s="204">
        <v>260479395</v>
      </c>
      <c r="N39" s="183"/>
      <c r="O39" s="70">
        <v>103387229</v>
      </c>
      <c r="P39" s="70">
        <v>363866623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15525571.800000001</v>
      </c>
      <c r="L43" s="244">
        <v>0</v>
      </c>
      <c r="M43" s="148">
        <v>15525571.800000001</v>
      </c>
      <c r="N43" s="177"/>
      <c r="O43" s="245">
        <v>0</v>
      </c>
      <c r="P43" s="148">
        <v>15525572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3408016.43</v>
      </c>
      <c r="L44" s="244">
        <v>0</v>
      </c>
      <c r="M44" s="148">
        <v>3408016.43</v>
      </c>
      <c r="N44" s="177"/>
      <c r="O44" s="245">
        <v>0</v>
      </c>
      <c r="P44" s="148">
        <v>3408016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624728</v>
      </c>
      <c r="L45" s="244">
        <v>0</v>
      </c>
      <c r="M45" s="148">
        <v>624728</v>
      </c>
      <c r="N45" s="177"/>
      <c r="O45" s="245">
        <v>0</v>
      </c>
      <c r="P45" s="148">
        <v>624728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19558316.23</v>
      </c>
      <c r="L50" s="259">
        <v>0</v>
      </c>
      <c r="M50" s="240">
        <v>19558316</v>
      </c>
      <c r="N50" s="239"/>
      <c r="O50" s="240">
        <v>0</v>
      </c>
      <c r="P50" s="240">
        <v>19558316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280037711.35000002</v>
      </c>
      <c r="L51" s="259">
        <v>0</v>
      </c>
      <c r="M51" s="240">
        <v>280037711</v>
      </c>
      <c r="N51" s="239"/>
      <c r="O51" s="240">
        <v>103387229</v>
      </c>
      <c r="P51" s="70">
        <v>383424939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1063063.77</v>
      </c>
      <c r="L55" s="244">
        <v>0</v>
      </c>
      <c r="M55" s="260">
        <v>1063063.77</v>
      </c>
      <c r="N55" s="249"/>
      <c r="O55" s="247">
        <v>12309</v>
      </c>
      <c r="P55" s="148">
        <v>1075373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2490776.3000000003</v>
      </c>
      <c r="L57" s="244">
        <v>0</v>
      </c>
      <c r="M57" s="148">
        <v>2490776.3000000003</v>
      </c>
      <c r="N57" s="178"/>
      <c r="O57" s="245">
        <v>0</v>
      </c>
      <c r="P57" s="148">
        <v>2490776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11916.01</v>
      </c>
      <c r="L58" s="244">
        <v>0</v>
      </c>
      <c r="M58" s="148">
        <v>11916.01</v>
      </c>
      <c r="N58" s="178"/>
      <c r="O58" s="245">
        <v>0</v>
      </c>
      <c r="P58" s="148">
        <v>11916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1310499.8400000001</v>
      </c>
      <c r="L61" s="244">
        <v>0</v>
      </c>
      <c r="M61" s="148">
        <v>1310499.8400000001</v>
      </c>
      <c r="N61" s="178"/>
      <c r="O61" s="245">
        <v>0</v>
      </c>
      <c r="P61" s="148">
        <v>1310500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1261115.8599999999</v>
      </c>
      <c r="L63" s="244">
        <v>0</v>
      </c>
      <c r="M63" s="148">
        <v>1261115.8599999999</v>
      </c>
      <c r="N63" s="178"/>
      <c r="O63" s="245">
        <v>2519425</v>
      </c>
      <c r="P63" s="148">
        <v>3780541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145000</v>
      </c>
      <c r="L65" s="244">
        <v>0</v>
      </c>
      <c r="M65" s="148">
        <v>145000</v>
      </c>
      <c r="N65" s="178"/>
      <c r="O65" s="245">
        <v>0</v>
      </c>
      <c r="P65" s="148">
        <v>145000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229218</v>
      </c>
      <c r="P66" s="148">
        <v>229218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121430.6</v>
      </c>
      <c r="L68" s="244">
        <v>0</v>
      </c>
      <c r="M68" s="148">
        <v>121430.6</v>
      </c>
      <c r="N68" s="178"/>
      <c r="O68" s="245">
        <v>0</v>
      </c>
      <c r="P68" s="148">
        <v>121431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565851.39</v>
      </c>
      <c r="L71" s="244">
        <v>0</v>
      </c>
      <c r="M71" s="148">
        <v>565851.39</v>
      </c>
      <c r="N71" s="181"/>
      <c r="O71" s="245">
        <v>0</v>
      </c>
      <c r="P71" s="148">
        <v>565851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303803.83</v>
      </c>
      <c r="L73" s="244">
        <v>0</v>
      </c>
      <c r="M73" s="148">
        <v>303803.83</v>
      </c>
      <c r="N73" s="181"/>
      <c r="O73" s="245">
        <v>0</v>
      </c>
      <c r="P73" s="148">
        <v>303804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474779</v>
      </c>
      <c r="L74" s="244">
        <v>0</v>
      </c>
      <c r="M74" s="148">
        <v>474779</v>
      </c>
      <c r="N74" s="181"/>
      <c r="O74" s="245">
        <v>0</v>
      </c>
      <c r="P74" s="148">
        <v>474779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7748236.5999999987</v>
      </c>
      <c r="L77" s="264">
        <v>0</v>
      </c>
      <c r="M77" s="70">
        <v>7748237</v>
      </c>
      <c r="N77" s="178"/>
      <c r="O77" s="70">
        <v>2760952</v>
      </c>
      <c r="P77" s="70">
        <v>10509189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235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320000</v>
      </c>
      <c r="L87" s="244">
        <v>0</v>
      </c>
      <c r="M87" s="260">
        <v>320000</v>
      </c>
      <c r="N87" s="249"/>
      <c r="O87" s="247">
        <v>0</v>
      </c>
      <c r="P87" s="148">
        <v>320000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4630195</v>
      </c>
      <c r="P88" s="148">
        <v>4630195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115908.3</v>
      </c>
      <c r="L90" s="244">
        <v>0</v>
      </c>
      <c r="M90" s="148">
        <v>115908.3</v>
      </c>
      <c r="N90" s="178"/>
      <c r="O90" s="245">
        <v>0</v>
      </c>
      <c r="P90" s="148">
        <v>115908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10390805.420000002</v>
      </c>
      <c r="L93" s="244">
        <v>0</v>
      </c>
      <c r="M93" s="148">
        <v>10390805.420000002</v>
      </c>
      <c r="N93" s="178"/>
      <c r="O93" s="245">
        <v>0</v>
      </c>
      <c r="P93" s="148">
        <v>10390805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37961695</v>
      </c>
      <c r="L94" s="244">
        <v>0</v>
      </c>
      <c r="M94" s="148">
        <v>37961695</v>
      </c>
      <c r="N94" s="178"/>
      <c r="O94" s="245">
        <v>0</v>
      </c>
      <c r="P94" s="148">
        <v>37961695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17601622.170000002</v>
      </c>
      <c r="L95" s="244">
        <v>0</v>
      </c>
      <c r="M95" s="148">
        <v>17601622.170000002</v>
      </c>
      <c r="N95" s="178"/>
      <c r="O95" s="245">
        <v>0</v>
      </c>
      <c r="P95" s="148">
        <v>17601622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3130615</v>
      </c>
      <c r="L96" s="244">
        <v>0</v>
      </c>
      <c r="M96" s="148">
        <v>3130615</v>
      </c>
      <c r="N96" s="181"/>
      <c r="O96" s="245">
        <v>0</v>
      </c>
      <c r="P96" s="148">
        <v>3130615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69520645.890000001</v>
      </c>
      <c r="L99" s="185">
        <v>0</v>
      </c>
      <c r="M99" s="203">
        <v>69520645</v>
      </c>
      <c r="N99" s="178"/>
      <c r="O99" s="203">
        <v>4630195</v>
      </c>
      <c r="P99" s="203">
        <v>74150840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77268882.489999995</v>
      </c>
      <c r="L101" s="265">
        <v>0</v>
      </c>
      <c r="M101" s="204">
        <v>77268882</v>
      </c>
      <c r="N101" s="183"/>
      <c r="O101" s="70">
        <v>7391147</v>
      </c>
      <c r="P101" s="70">
        <v>84660029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3868771</v>
      </c>
      <c r="L105" s="244">
        <v>0</v>
      </c>
      <c r="M105" s="148">
        <v>3868771</v>
      </c>
      <c r="N105" s="178"/>
      <c r="O105" s="245">
        <v>0</v>
      </c>
      <c r="P105" s="148">
        <v>3868771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2103824</v>
      </c>
      <c r="L106" s="244">
        <v>0</v>
      </c>
      <c r="M106" s="148">
        <v>2103824</v>
      </c>
      <c r="N106" s="178"/>
      <c r="O106" s="245">
        <v>0</v>
      </c>
      <c r="P106" s="148">
        <v>2103824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226696</v>
      </c>
      <c r="L107" s="244"/>
      <c r="M107" s="148">
        <v>226696</v>
      </c>
      <c r="N107" s="178"/>
      <c r="O107" s="245">
        <v>0</v>
      </c>
      <c r="P107" s="148">
        <v>226696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6199291</v>
      </c>
      <c r="L112" s="259">
        <v>0</v>
      </c>
      <c r="M112" s="240">
        <v>6199291</v>
      </c>
      <c r="N112" s="239"/>
      <c r="O112" s="240">
        <v>0</v>
      </c>
      <c r="P112" s="81">
        <v>6199291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83468173.489999995</v>
      </c>
      <c r="L113" s="240">
        <v>0</v>
      </c>
      <c r="M113" s="240">
        <v>83468173</v>
      </c>
      <c r="N113" s="239"/>
      <c r="O113" s="240">
        <v>7391147</v>
      </c>
      <c r="P113" s="240">
        <v>90859320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211212990.18000001</v>
      </c>
      <c r="L116" s="244">
        <v>0</v>
      </c>
      <c r="M116" s="148">
        <v>211212990.18000001</v>
      </c>
      <c r="N116" s="178"/>
      <c r="O116" s="245">
        <v>534407</v>
      </c>
      <c r="P116" s="148">
        <v>211747397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28005744</v>
      </c>
      <c r="P119" s="148">
        <v>28005744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/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5599023.2999999998</v>
      </c>
      <c r="L122" s="244">
        <v>0</v>
      </c>
      <c r="M122" s="148">
        <v>5599023.2999999998</v>
      </c>
      <c r="N122" s="178"/>
      <c r="O122" s="245">
        <v>0</v>
      </c>
      <c r="P122" s="148">
        <v>5599023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117382.24</v>
      </c>
      <c r="L123" s="244">
        <v>0</v>
      </c>
      <c r="M123" s="148">
        <v>117382.24</v>
      </c>
      <c r="N123" s="178"/>
      <c r="O123" s="245">
        <v>32033713</v>
      </c>
      <c r="P123" s="148">
        <v>32151095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18419818.32</v>
      </c>
      <c r="L124" s="244">
        <v>0</v>
      </c>
      <c r="M124" s="148">
        <v>18419818.32</v>
      </c>
      <c r="N124" s="178"/>
      <c r="O124" s="245">
        <v>0</v>
      </c>
      <c r="P124" s="148">
        <v>18419818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8663.2999999999993</v>
      </c>
      <c r="L125" s="244">
        <v>0</v>
      </c>
      <c r="M125" s="148">
        <v>8663.2999999999993</v>
      </c>
      <c r="N125" s="178"/>
      <c r="O125" s="245">
        <v>674997</v>
      </c>
      <c r="P125" s="148">
        <v>683660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6571542</v>
      </c>
      <c r="P126" s="148">
        <v>6571542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-38788339.479999997</v>
      </c>
      <c r="L127" s="257">
        <v>0</v>
      </c>
      <c r="M127" s="251">
        <v>-38788339.479999997</v>
      </c>
      <c r="N127" s="178"/>
      <c r="O127" s="266">
        <v>28175679</v>
      </c>
      <c r="P127" s="251">
        <v>-10612660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196569537.86000004</v>
      </c>
      <c r="L129" s="265">
        <v>0</v>
      </c>
      <c r="M129" s="204">
        <v>196569537</v>
      </c>
      <c r="N129" s="183"/>
      <c r="O129" s="204">
        <v>95996082</v>
      </c>
      <c r="P129" s="204">
        <v>292565619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280037711.35000002</v>
      </c>
      <c r="L131" s="259">
        <v>0</v>
      </c>
      <c r="M131" s="240">
        <v>280037710</v>
      </c>
      <c r="N131" s="239"/>
      <c r="O131" s="240">
        <v>103387229</v>
      </c>
      <c r="P131" s="240">
        <v>383424939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69" priority="24" operator="notEqual">
      <formula>0</formula>
    </cfRule>
    <cfRule type="containsBlanks" dxfId="268" priority="25">
      <formula>LEN(TRIM(M12))=0</formula>
    </cfRule>
  </conditionalFormatting>
  <conditionalFormatting sqref="O12">
    <cfRule type="cellIs" dxfId="267" priority="23" operator="notEqual">
      <formula>O25</formula>
    </cfRule>
  </conditionalFormatting>
  <conditionalFormatting sqref="M55">
    <cfRule type="cellIs" dxfId="266" priority="22" operator="notEqual">
      <formula>M77</formula>
    </cfRule>
  </conditionalFormatting>
  <conditionalFormatting sqref="O55">
    <cfRule type="cellIs" dxfId="265" priority="21" operator="notEqual">
      <formula>O77</formula>
    </cfRule>
  </conditionalFormatting>
  <conditionalFormatting sqref="M92:M95 K92:K95">
    <cfRule type="cellIs" dxfId="264" priority="20" operator="notEqual">
      <formula>K103</formula>
    </cfRule>
  </conditionalFormatting>
  <conditionalFormatting sqref="O87">
    <cfRule type="cellIs" dxfId="263" priority="19" operator="notEqual">
      <formula>O101</formula>
    </cfRule>
  </conditionalFormatting>
  <conditionalFormatting sqref="M135 O135">
    <cfRule type="cellIs" dxfId="262" priority="13" operator="notEqual">
      <formula>0</formula>
    </cfRule>
    <cfRule type="cellIs" dxfId="261" priority="14" operator="equal">
      <formula>0</formula>
    </cfRule>
  </conditionalFormatting>
  <conditionalFormatting sqref="P135">
    <cfRule type="cellIs" dxfId="260" priority="11" operator="notEqual">
      <formula>0</formula>
    </cfRule>
    <cfRule type="cellIs" dxfId="259" priority="12" operator="equal">
      <formula>0</formula>
    </cfRule>
  </conditionalFormatting>
  <conditionalFormatting sqref="K135">
    <cfRule type="cellIs" dxfId="258" priority="3" operator="notEqual">
      <formula>0</formula>
    </cfRule>
    <cfRule type="cellIs" dxfId="257" priority="4" operator="equal">
      <formula>0</formula>
    </cfRule>
  </conditionalFormatting>
  <conditionalFormatting sqref="L135">
    <cfRule type="cellIs" dxfId="256" priority="1" operator="notEqual">
      <formula>0</formula>
    </cfRule>
    <cfRule type="cellIs" dxfId="25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140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7" width="1.28515625" style="141" customWidth="1"/>
    <col min="18" max="16384" width="11.140625" style="141"/>
  </cols>
  <sheetData>
    <row r="1" spans="1:20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  <c r="Q1" s="220"/>
      <c r="R1" s="209"/>
    </row>
    <row r="2" spans="1:20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  <c r="Q2" s="150"/>
      <c r="R2" s="210"/>
    </row>
    <row r="3" spans="1:20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236</v>
      </c>
      <c r="L3" s="298"/>
      <c r="M3" s="298"/>
      <c r="N3" s="298"/>
      <c r="O3" s="298"/>
      <c r="P3" s="298"/>
      <c r="Q3" s="224"/>
      <c r="R3" s="210"/>
      <c r="T3" s="208"/>
    </row>
    <row r="4" spans="1:20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  <c r="Q4" s="224"/>
      <c r="R4" s="210"/>
    </row>
    <row r="5" spans="1:20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  <c r="Q5" s="215"/>
      <c r="R5" s="210"/>
    </row>
    <row r="6" spans="1:20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  <c r="Q6" s="225"/>
      <c r="R6" s="211"/>
    </row>
    <row r="7" spans="1:20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  <c r="Q7" s="217"/>
      <c r="R7" s="211"/>
    </row>
    <row r="8" spans="1:20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  <c r="Q8" s="221"/>
      <c r="R8" s="211"/>
    </row>
    <row r="9" spans="1:20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  <c r="Q9" s="216"/>
      <c r="R9" s="211"/>
    </row>
    <row r="10" spans="1:20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  <c r="Q10" s="226"/>
    </row>
    <row r="11" spans="1:20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  <c r="Q11" s="226"/>
    </row>
    <row r="12" spans="1:20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7152196.580000001</v>
      </c>
      <c r="L12" s="248"/>
      <c r="M12" s="148">
        <v>7152196.580000001</v>
      </c>
      <c r="N12" s="249"/>
      <c r="O12" s="247">
        <v>143062</v>
      </c>
      <c r="P12" s="148">
        <v>7295259</v>
      </c>
      <c r="Q12" s="231"/>
    </row>
    <row r="13" spans="1:20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278409.19</v>
      </c>
      <c r="L13" s="245">
        <v>-1516.48</v>
      </c>
      <c r="M13" s="148">
        <v>276892.71000000002</v>
      </c>
      <c r="N13" s="177"/>
      <c r="O13" s="245">
        <v>0</v>
      </c>
      <c r="P13" s="148">
        <v>276893</v>
      </c>
      <c r="Q13" s="148"/>
    </row>
    <row r="14" spans="1:20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12622222</v>
      </c>
      <c r="P14" s="148">
        <v>12622222</v>
      </c>
      <c r="Q14" s="148"/>
    </row>
    <row r="15" spans="1:20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485000</v>
      </c>
      <c r="P15" s="148">
        <v>485000</v>
      </c>
      <c r="Q15" s="148"/>
    </row>
    <row r="16" spans="1:20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198423.06000000003</v>
      </c>
      <c r="L16" s="245">
        <v>0</v>
      </c>
      <c r="M16" s="148">
        <v>198423.06000000003</v>
      </c>
      <c r="N16" s="177"/>
      <c r="O16" s="245">
        <v>56558</v>
      </c>
      <c r="P16" s="148">
        <v>254981</v>
      </c>
      <c r="Q16" s="148"/>
    </row>
    <row r="17" spans="1:17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  <c r="Q17" s="148"/>
    </row>
    <row r="18" spans="1:17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3088345.54</v>
      </c>
      <c r="L18" s="245">
        <v>0</v>
      </c>
      <c r="M18" s="148">
        <v>3088345.54</v>
      </c>
      <c r="N18" s="177"/>
      <c r="O18" s="245">
        <v>0</v>
      </c>
      <c r="P18" s="148">
        <v>3088346</v>
      </c>
      <c r="Q18" s="148"/>
    </row>
    <row r="19" spans="1:17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41471.230000000003</v>
      </c>
      <c r="L19" s="245">
        <v>0</v>
      </c>
      <c r="M19" s="148">
        <v>41471.230000000003</v>
      </c>
      <c r="N19" s="177"/>
      <c r="O19" s="245">
        <v>0</v>
      </c>
      <c r="P19" s="148">
        <v>41471</v>
      </c>
      <c r="Q19" s="148"/>
    </row>
    <row r="20" spans="1:17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91648.8</v>
      </c>
      <c r="L20" s="245">
        <v>0</v>
      </c>
      <c r="M20" s="148">
        <v>91648.8</v>
      </c>
      <c r="N20" s="177"/>
      <c r="O20" s="245">
        <v>0</v>
      </c>
      <c r="P20" s="148">
        <v>91649</v>
      </c>
      <c r="Q20" s="148"/>
    </row>
    <row r="21" spans="1:17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1095.1400000000001</v>
      </c>
      <c r="L21" s="245">
        <v>0</v>
      </c>
      <c r="M21" s="148">
        <v>1095.1400000000001</v>
      </c>
      <c r="N21" s="177"/>
      <c r="O21" s="245">
        <v>0</v>
      </c>
      <c r="P21" s="148">
        <v>1095</v>
      </c>
      <c r="Q21" s="148"/>
    </row>
    <row r="22" spans="1:17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200</v>
      </c>
      <c r="L22" s="245">
        <v>0</v>
      </c>
      <c r="M22" s="148">
        <v>200</v>
      </c>
      <c r="N22" s="177"/>
      <c r="O22" s="245">
        <v>0</v>
      </c>
      <c r="P22" s="148">
        <v>200</v>
      </c>
      <c r="Q22" s="148"/>
    </row>
    <row r="23" spans="1:17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  <c r="Q23" s="148"/>
    </row>
    <row r="24" spans="1:17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  <c r="Q24" s="217"/>
    </row>
    <row r="25" spans="1:17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10851789.540000003</v>
      </c>
      <c r="L25" s="252">
        <v>-1516.48</v>
      </c>
      <c r="M25" s="253">
        <v>10850273</v>
      </c>
      <c r="N25" s="178"/>
      <c r="O25" s="253">
        <v>13306842</v>
      </c>
      <c r="P25" s="253">
        <v>24157116</v>
      </c>
      <c r="Q25" s="148"/>
    </row>
    <row r="26" spans="1:17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  <c r="Q26" s="227"/>
    </row>
    <row r="27" spans="1:17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  <c r="Q27" s="222"/>
    </row>
    <row r="28" spans="1:17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2333555.59</v>
      </c>
      <c r="L28" s="254">
        <v>1516.48</v>
      </c>
      <c r="M28" s="148">
        <v>2335072.0699999998</v>
      </c>
      <c r="N28" s="177"/>
      <c r="O28" s="245">
        <v>0</v>
      </c>
      <c r="P28" s="148">
        <v>2335072</v>
      </c>
      <c r="Q28" s="148"/>
    </row>
    <row r="29" spans="1:17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4000000</v>
      </c>
      <c r="L29" s="245">
        <v>0</v>
      </c>
      <c r="M29" s="148">
        <v>4000000</v>
      </c>
      <c r="N29" s="177"/>
      <c r="O29" s="245"/>
      <c r="P29" s="148">
        <v>4000000</v>
      </c>
      <c r="Q29" s="148"/>
    </row>
    <row r="30" spans="1:17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4713881</v>
      </c>
      <c r="P30" s="148">
        <v>4713881</v>
      </c>
      <c r="Q30" s="148"/>
    </row>
    <row r="31" spans="1:17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  <c r="Q31" s="148"/>
    </row>
    <row r="32" spans="1:17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  <c r="Q32" s="148"/>
    </row>
    <row r="33" spans="1:17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30472813</v>
      </c>
      <c r="L33" s="245">
        <v>0</v>
      </c>
      <c r="M33" s="148">
        <v>30472813</v>
      </c>
      <c r="N33" s="177"/>
      <c r="O33" s="245">
        <v>98172</v>
      </c>
      <c r="P33" s="148">
        <v>30570985</v>
      </c>
      <c r="Q33" s="148"/>
    </row>
    <row r="34" spans="1:17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1213969.1100000001</v>
      </c>
      <c r="L34" s="245">
        <v>0</v>
      </c>
      <c r="M34" s="148">
        <v>1213969.1100000001</v>
      </c>
      <c r="N34" s="177"/>
      <c r="O34" s="245">
        <v>100214</v>
      </c>
      <c r="P34" s="148">
        <v>1314183</v>
      </c>
      <c r="Q34" s="148"/>
    </row>
    <row r="35" spans="1:17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  <c r="Q35" s="148"/>
    </row>
    <row r="36" spans="1:17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  <c r="Q36" s="148"/>
    </row>
    <row r="37" spans="1:17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38020337.700000003</v>
      </c>
      <c r="L37" s="252">
        <v>1516.48</v>
      </c>
      <c r="M37" s="185">
        <v>38021854</v>
      </c>
      <c r="N37" s="177"/>
      <c r="O37" s="185">
        <v>4912267</v>
      </c>
      <c r="P37" s="185">
        <v>42934121</v>
      </c>
      <c r="Q37" s="148"/>
    </row>
    <row r="38" spans="1:17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  <c r="Q38" s="217"/>
    </row>
    <row r="39" spans="1:17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48872127.24000001</v>
      </c>
      <c r="L39" s="256">
        <v>0</v>
      </c>
      <c r="M39" s="204">
        <v>48872127</v>
      </c>
      <c r="N39" s="183"/>
      <c r="O39" s="70">
        <v>18219109</v>
      </c>
      <c r="P39" s="70">
        <v>67091237</v>
      </c>
      <c r="Q39" s="223"/>
    </row>
    <row r="40" spans="1:17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  <c r="Q40" s="223"/>
    </row>
    <row r="41" spans="1:17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  <c r="Q41" s="223"/>
    </row>
    <row r="42" spans="1:17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  <c r="Q42" s="223"/>
    </row>
    <row r="43" spans="1:17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3605308.38</v>
      </c>
      <c r="L43" s="244">
        <v>0</v>
      </c>
      <c r="M43" s="148">
        <v>3605308.38</v>
      </c>
      <c r="N43" s="177"/>
      <c r="O43" s="245">
        <v>0</v>
      </c>
      <c r="P43" s="148">
        <v>3605308</v>
      </c>
      <c r="Q43" s="223"/>
    </row>
    <row r="44" spans="1:17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506498.62</v>
      </c>
      <c r="L44" s="244">
        <v>0</v>
      </c>
      <c r="M44" s="148">
        <v>506498.62</v>
      </c>
      <c r="N44" s="177"/>
      <c r="O44" s="245">
        <v>0</v>
      </c>
      <c r="P44" s="148">
        <v>506499</v>
      </c>
      <c r="Q44" s="223"/>
    </row>
    <row r="45" spans="1:17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223470</v>
      </c>
      <c r="L45" s="244">
        <v>0</v>
      </c>
      <c r="M45" s="148">
        <v>223470</v>
      </c>
      <c r="N45" s="177"/>
      <c r="O45" s="245">
        <v>0</v>
      </c>
      <c r="P45" s="148">
        <v>223470</v>
      </c>
      <c r="Q45" s="223"/>
    </row>
    <row r="46" spans="1:17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  <c r="Q46" s="223"/>
    </row>
    <row r="47" spans="1:17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  <c r="Q47" s="223"/>
    </row>
    <row r="48" spans="1:17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  <c r="Q48" s="223"/>
    </row>
    <row r="49" spans="1:17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  <c r="Q49" s="223"/>
    </row>
    <row r="50" spans="1:17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4335277</v>
      </c>
      <c r="L50" s="259">
        <v>0</v>
      </c>
      <c r="M50" s="240">
        <v>4335277</v>
      </c>
      <c r="N50" s="239"/>
      <c r="O50" s="240">
        <v>0</v>
      </c>
      <c r="P50" s="240">
        <v>4335277</v>
      </c>
      <c r="Q50" s="223"/>
    </row>
    <row r="51" spans="1:17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53207404.24000001</v>
      </c>
      <c r="L51" s="259">
        <v>0</v>
      </c>
      <c r="M51" s="240">
        <v>53207404</v>
      </c>
      <c r="N51" s="239"/>
      <c r="O51" s="240">
        <v>18219109</v>
      </c>
      <c r="P51" s="70">
        <v>71426514</v>
      </c>
      <c r="Q51" s="217"/>
    </row>
    <row r="52" spans="1:17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  <c r="Q52" s="217"/>
    </row>
    <row r="53" spans="1:17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  <c r="Q53" s="228"/>
    </row>
    <row r="54" spans="1:17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  <c r="Q54" s="228"/>
    </row>
    <row r="55" spans="1:17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1399.5199999999993</v>
      </c>
      <c r="L55" s="244"/>
      <c r="M55" s="260">
        <v>1399.5199999999993</v>
      </c>
      <c r="N55" s="249"/>
      <c r="O55" s="247">
        <v>1786</v>
      </c>
      <c r="P55" s="148">
        <v>3186</v>
      </c>
      <c r="Q55" s="231"/>
    </row>
    <row r="56" spans="1:17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  <c r="Q56" s="148"/>
    </row>
    <row r="57" spans="1:17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1480192.79</v>
      </c>
      <c r="L57" s="244">
        <v>0</v>
      </c>
      <c r="M57" s="148">
        <v>1480192.79</v>
      </c>
      <c r="N57" s="178"/>
      <c r="O57" s="245">
        <v>0</v>
      </c>
      <c r="P57" s="148">
        <v>1480193</v>
      </c>
      <c r="Q57" s="148"/>
    </row>
    <row r="58" spans="1:17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  <c r="Q58" s="148"/>
    </row>
    <row r="59" spans="1:17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  <c r="Q59" s="148"/>
    </row>
    <row r="60" spans="1:17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53558</v>
      </c>
      <c r="P60" s="148">
        <v>53558</v>
      </c>
      <c r="Q60" s="148"/>
    </row>
    <row r="61" spans="1:17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0</v>
      </c>
      <c r="L61" s="244">
        <v>0</v>
      </c>
      <c r="M61" s="148">
        <v>0</v>
      </c>
      <c r="N61" s="178"/>
      <c r="O61" s="245">
        <v>0</v>
      </c>
      <c r="P61" s="148">
        <v>0</v>
      </c>
      <c r="Q61" s="148"/>
    </row>
    <row r="62" spans="1:17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  <c r="Q62" s="148"/>
    </row>
    <row r="63" spans="1:17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41202.32</v>
      </c>
      <c r="L63" s="244">
        <v>0</v>
      </c>
      <c r="M63" s="148">
        <v>41202.32</v>
      </c>
      <c r="N63" s="178"/>
      <c r="O63" s="245">
        <v>0</v>
      </c>
      <c r="P63" s="148">
        <v>41202</v>
      </c>
      <c r="Q63" s="148"/>
    </row>
    <row r="64" spans="1:17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  <c r="Q64" s="148"/>
    </row>
    <row r="65" spans="1:17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  <c r="Q65" s="148"/>
    </row>
    <row r="66" spans="1:17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340674.3</v>
      </c>
      <c r="L66" s="244">
        <v>0</v>
      </c>
      <c r="M66" s="148">
        <v>340674.3</v>
      </c>
      <c r="N66" s="178"/>
      <c r="O66" s="245">
        <v>0</v>
      </c>
      <c r="P66" s="148">
        <v>340674</v>
      </c>
      <c r="Q66" s="148"/>
    </row>
    <row r="67" spans="1:17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  <c r="Q67" s="148"/>
    </row>
    <row r="68" spans="1:17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53134.79</v>
      </c>
      <c r="L68" s="244">
        <v>0</v>
      </c>
      <c r="M68" s="148">
        <v>53134.79</v>
      </c>
      <c r="N68" s="178"/>
      <c r="O68" s="245">
        <v>0</v>
      </c>
      <c r="P68" s="148">
        <v>53135</v>
      </c>
      <c r="Q68" s="148"/>
    </row>
    <row r="69" spans="1:17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  <c r="Q69" s="148"/>
    </row>
    <row r="70" spans="1:17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9685.2000000000007</v>
      </c>
      <c r="L70" s="244">
        <v>0</v>
      </c>
      <c r="M70" s="148">
        <v>9685.2000000000007</v>
      </c>
      <c r="N70" s="178"/>
      <c r="O70" s="245">
        <v>0</v>
      </c>
      <c r="P70" s="148">
        <v>9685</v>
      </c>
      <c r="Q70" s="148"/>
    </row>
    <row r="71" spans="1:17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182425</v>
      </c>
      <c r="L71" s="244">
        <v>0</v>
      </c>
      <c r="M71" s="148">
        <v>182425</v>
      </c>
      <c r="N71" s="181"/>
      <c r="O71" s="245">
        <v>0</v>
      </c>
      <c r="P71" s="148">
        <v>182425</v>
      </c>
      <c r="Q71" s="148"/>
    </row>
    <row r="72" spans="1:17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  <c r="Q72" s="148"/>
    </row>
    <row r="73" spans="1:17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57657.03</v>
      </c>
      <c r="L73" s="244">
        <v>0</v>
      </c>
      <c r="M73" s="148">
        <v>57657.03</v>
      </c>
      <c r="N73" s="181"/>
      <c r="O73" s="245">
        <v>0</v>
      </c>
      <c r="P73" s="148">
        <v>57657</v>
      </c>
      <c r="Q73" s="148"/>
    </row>
    <row r="74" spans="1:17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13753</v>
      </c>
      <c r="L74" s="244">
        <v>0</v>
      </c>
      <c r="M74" s="148">
        <v>13753</v>
      </c>
      <c r="N74" s="181"/>
      <c r="O74" s="245">
        <v>0</v>
      </c>
      <c r="P74" s="148">
        <v>13753</v>
      </c>
      <c r="Q74" s="148"/>
    </row>
    <row r="75" spans="1:17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  <c r="Q75" s="148"/>
    </row>
    <row r="76" spans="1:17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  <c r="Q76" s="217"/>
    </row>
    <row r="77" spans="1:17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2180123.9499999997</v>
      </c>
      <c r="L77" s="264">
        <v>0</v>
      </c>
      <c r="M77" s="70">
        <v>2180124</v>
      </c>
      <c r="N77" s="178"/>
      <c r="O77" s="70">
        <v>55344</v>
      </c>
      <c r="P77" s="70">
        <v>2235468</v>
      </c>
      <c r="Q77" s="148"/>
    </row>
    <row r="78" spans="1:17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  <c r="Q78" s="217"/>
    </row>
    <row r="79" spans="1:17">
      <c r="B79" s="158"/>
      <c r="C79" s="194"/>
      <c r="E79" s="305"/>
      <c r="F79" s="305"/>
      <c r="G79" s="305"/>
      <c r="H79" s="305"/>
      <c r="I79" s="305"/>
      <c r="J79" s="305"/>
      <c r="K79" s="306" t="s">
        <v>236</v>
      </c>
      <c r="L79" s="305"/>
      <c r="M79" s="305"/>
      <c r="N79" s="305"/>
      <c r="O79" s="305"/>
      <c r="P79" s="293"/>
      <c r="Q79" s="214"/>
    </row>
    <row r="80" spans="1:17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  <c r="Q80" s="214"/>
    </row>
    <row r="81" spans="1:17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  <c r="Q81" s="214"/>
    </row>
    <row r="82" spans="1:17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  <c r="Q82" s="229"/>
    </row>
    <row r="83" spans="1:17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  <c r="Q83" s="217"/>
    </row>
    <row r="84" spans="1:17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  <c r="Q84" s="216"/>
    </row>
    <row r="85" spans="1:17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  <c r="Q85" s="216"/>
    </row>
    <row r="86" spans="1:17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  <c r="Q86" s="218"/>
    </row>
    <row r="87" spans="1:17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  <c r="Q87" s="231"/>
    </row>
    <row r="88" spans="1:17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7479600.1799999997</v>
      </c>
      <c r="L88" s="244">
        <v>0</v>
      </c>
      <c r="M88" s="148">
        <v>7479600.1799999997</v>
      </c>
      <c r="N88" s="178"/>
      <c r="O88" s="245">
        <v>0</v>
      </c>
      <c r="P88" s="148">
        <v>7479600</v>
      </c>
      <c r="Q88" s="148"/>
    </row>
    <row r="89" spans="1:17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  <c r="Q89" s="148"/>
    </row>
    <row r="90" spans="1:17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154046.19</v>
      </c>
      <c r="L90" s="244">
        <v>0</v>
      </c>
      <c r="M90" s="148">
        <v>154046.19</v>
      </c>
      <c r="N90" s="178"/>
      <c r="O90" s="245">
        <v>0</v>
      </c>
      <c r="P90" s="148">
        <v>154046</v>
      </c>
      <c r="Q90" s="148"/>
    </row>
    <row r="91" spans="1:17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  <c r="Q91" s="148"/>
    </row>
    <row r="92" spans="1:17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21756.84</v>
      </c>
      <c r="L92" s="244">
        <v>0</v>
      </c>
      <c r="M92" s="148">
        <v>21756.84</v>
      </c>
      <c r="N92" s="178"/>
      <c r="O92" s="245">
        <v>0</v>
      </c>
      <c r="P92" s="148">
        <v>21757</v>
      </c>
      <c r="Q92" s="148"/>
    </row>
    <row r="93" spans="1:17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1218434.31</v>
      </c>
      <c r="L93" s="244">
        <v>0</v>
      </c>
      <c r="M93" s="148">
        <v>1218434.31</v>
      </c>
      <c r="N93" s="178"/>
      <c r="O93" s="245">
        <v>0</v>
      </c>
      <c r="P93" s="148">
        <v>1218434</v>
      </c>
      <c r="Q93" s="148"/>
    </row>
    <row r="94" spans="1:17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8227745</v>
      </c>
      <c r="L94" s="244">
        <v>0</v>
      </c>
      <c r="M94" s="148">
        <v>8227745</v>
      </c>
      <c r="N94" s="178"/>
      <c r="O94" s="245">
        <v>0</v>
      </c>
      <c r="P94" s="148">
        <v>8227745</v>
      </c>
      <c r="Q94" s="148"/>
    </row>
    <row r="95" spans="1:17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3392092.97</v>
      </c>
      <c r="L95" s="244">
        <v>0</v>
      </c>
      <c r="M95" s="148">
        <v>3392092.97</v>
      </c>
      <c r="N95" s="178"/>
      <c r="O95" s="245">
        <v>0</v>
      </c>
      <c r="P95" s="148">
        <v>3392093</v>
      </c>
      <c r="Q95" s="148"/>
    </row>
    <row r="96" spans="1:17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426541</v>
      </c>
      <c r="L96" s="244">
        <v>0</v>
      </c>
      <c r="M96" s="148">
        <v>426541</v>
      </c>
      <c r="N96" s="181"/>
      <c r="O96" s="245">
        <v>0</v>
      </c>
      <c r="P96" s="148">
        <v>426541</v>
      </c>
      <c r="Q96" s="148"/>
    </row>
    <row r="97" spans="1:17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  <c r="Q97" s="148"/>
    </row>
    <row r="98" spans="1:17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  <c r="Q98" s="219"/>
    </row>
    <row r="99" spans="1:17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20920216.489999998</v>
      </c>
      <c r="L99" s="185">
        <v>0</v>
      </c>
      <c r="M99" s="203">
        <v>20920216</v>
      </c>
      <c r="N99" s="178"/>
      <c r="O99" s="203">
        <v>0</v>
      </c>
      <c r="P99" s="203">
        <v>20920216</v>
      </c>
      <c r="Q99" s="148"/>
    </row>
    <row r="100" spans="1:17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  <c r="Q100" s="217"/>
    </row>
    <row r="101" spans="1:17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23100340.439999998</v>
      </c>
      <c r="L101" s="265">
        <v>0</v>
      </c>
      <c r="M101" s="204">
        <v>23100340</v>
      </c>
      <c r="N101" s="183"/>
      <c r="O101" s="70">
        <v>55344</v>
      </c>
      <c r="P101" s="70">
        <v>23155684</v>
      </c>
      <c r="Q101" s="148"/>
    </row>
    <row r="102" spans="1:17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  <c r="Q102" s="148"/>
    </row>
    <row r="103" spans="1:17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  <c r="Q103" s="223"/>
    </row>
    <row r="104" spans="1:17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  <c r="Q104" s="223"/>
    </row>
    <row r="105" spans="1:17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853083</v>
      </c>
      <c r="L105" s="244">
        <v>0</v>
      </c>
      <c r="M105" s="148">
        <v>853083</v>
      </c>
      <c r="N105" s="178"/>
      <c r="O105" s="245">
        <v>0</v>
      </c>
      <c r="P105" s="148">
        <v>853083</v>
      </c>
      <c r="Q105" s="223"/>
    </row>
    <row r="106" spans="1:17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420836</v>
      </c>
      <c r="L106" s="244">
        <v>0</v>
      </c>
      <c r="M106" s="148">
        <v>420836</v>
      </c>
      <c r="N106" s="178"/>
      <c r="O106" s="245">
        <v>0</v>
      </c>
      <c r="P106" s="148">
        <v>420836</v>
      </c>
      <c r="Q106" s="223"/>
    </row>
    <row r="107" spans="1:17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0</v>
      </c>
      <c r="L107" s="244"/>
      <c r="M107" s="148">
        <v>0</v>
      </c>
      <c r="N107" s="178"/>
      <c r="O107" s="245">
        <v>0</v>
      </c>
      <c r="P107" s="148">
        <v>0</v>
      </c>
      <c r="Q107" s="223"/>
    </row>
    <row r="108" spans="1:17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  <c r="Q108" s="223"/>
    </row>
    <row r="109" spans="1:17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  <c r="Q109" s="223"/>
    </row>
    <row r="110" spans="1:17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  <c r="Q110" s="223"/>
    </row>
    <row r="111" spans="1:17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  <c r="Q111" s="223"/>
    </row>
    <row r="112" spans="1:17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1273919</v>
      </c>
      <c r="L112" s="259">
        <v>0</v>
      </c>
      <c r="M112" s="240">
        <v>1273919</v>
      </c>
      <c r="N112" s="239"/>
      <c r="O112" s="240">
        <v>0</v>
      </c>
      <c r="P112" s="81">
        <v>1273919</v>
      </c>
      <c r="Q112" s="223"/>
    </row>
    <row r="113" spans="1:17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24374259.439999998</v>
      </c>
      <c r="L113" s="240">
        <v>0</v>
      </c>
      <c r="M113" s="240">
        <v>24374259</v>
      </c>
      <c r="N113" s="239"/>
      <c r="O113" s="240">
        <v>55344</v>
      </c>
      <c r="P113" s="240">
        <v>24429603</v>
      </c>
      <c r="Q113" s="223"/>
    </row>
    <row r="114" spans="1:17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  <c r="Q114" s="217"/>
    </row>
    <row r="115" spans="1:17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  <c r="Q115" s="218"/>
    </row>
    <row r="116" spans="1:17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23659326.649999999</v>
      </c>
      <c r="L116" s="244">
        <v>0</v>
      </c>
      <c r="M116" s="148">
        <v>23659326.649999999</v>
      </c>
      <c r="N116" s="178"/>
      <c r="O116" s="245">
        <v>0</v>
      </c>
      <c r="P116" s="148">
        <v>23659327</v>
      </c>
      <c r="Q116" s="231"/>
    </row>
    <row r="117" spans="1:17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  <c r="Q117" s="222"/>
    </row>
    <row r="118" spans="1:17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  <c r="Q118" s="222"/>
    </row>
    <row r="119" spans="1:17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4713881</v>
      </c>
      <c r="P119" s="148">
        <v>4713881</v>
      </c>
      <c r="Q119" s="148"/>
    </row>
    <row r="120" spans="1:17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  <c r="Q120" s="148"/>
    </row>
    <row r="121" spans="1:17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12208028</v>
      </c>
      <c r="P121" s="148">
        <v>12208028</v>
      </c>
      <c r="Q121" s="148"/>
    </row>
    <row r="122" spans="1:17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260771.17</v>
      </c>
      <c r="L122" s="244">
        <v>0</v>
      </c>
      <c r="M122" s="148">
        <v>260771.17</v>
      </c>
      <c r="N122" s="178"/>
      <c r="O122" s="245">
        <v>0</v>
      </c>
      <c r="P122" s="148">
        <v>260771</v>
      </c>
      <c r="Q122" s="148"/>
    </row>
    <row r="123" spans="1:17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117266.1</v>
      </c>
      <c r="L123" s="244">
        <v>0</v>
      </c>
      <c r="M123" s="148">
        <v>117266.1</v>
      </c>
      <c r="N123" s="178"/>
      <c r="O123" s="245">
        <v>0</v>
      </c>
      <c r="P123" s="148">
        <v>117266</v>
      </c>
      <c r="Q123" s="148"/>
    </row>
    <row r="124" spans="1:17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5232872.6500000004</v>
      </c>
      <c r="L124" s="244">
        <v>0</v>
      </c>
      <c r="M124" s="148">
        <v>5232872.6500000004</v>
      </c>
      <c r="N124" s="178"/>
      <c r="O124" s="245">
        <v>198386</v>
      </c>
      <c r="P124" s="148">
        <v>5431259</v>
      </c>
      <c r="Q124" s="148"/>
    </row>
    <row r="125" spans="1:17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  <c r="Q125" s="148"/>
    </row>
    <row r="126" spans="1:17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  <c r="Q126" s="148"/>
    </row>
    <row r="127" spans="1:17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-437091.77</v>
      </c>
      <c r="L127" s="257">
        <v>0</v>
      </c>
      <c r="M127" s="251">
        <v>-437091.77</v>
      </c>
      <c r="N127" s="178"/>
      <c r="O127" s="266">
        <v>1043470</v>
      </c>
      <c r="P127" s="251">
        <v>606379</v>
      </c>
      <c r="Q127" s="148"/>
    </row>
    <row r="128" spans="1:17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  <c r="Q128" s="219"/>
    </row>
    <row r="129" spans="1:17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28833144.800000001</v>
      </c>
      <c r="L129" s="265">
        <v>0</v>
      </c>
      <c r="M129" s="204">
        <v>28833145</v>
      </c>
      <c r="N129" s="183"/>
      <c r="O129" s="204">
        <v>18163765</v>
      </c>
      <c r="P129" s="204">
        <v>46996911</v>
      </c>
      <c r="Q129" s="148"/>
    </row>
    <row r="130" spans="1:17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  <c r="Q130" s="217"/>
    </row>
    <row r="131" spans="1:17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53207404.239999995</v>
      </c>
      <c r="L131" s="259">
        <v>0</v>
      </c>
      <c r="M131" s="240">
        <v>53207404</v>
      </c>
      <c r="N131" s="239"/>
      <c r="O131" s="240">
        <v>18219109</v>
      </c>
      <c r="P131" s="240">
        <v>71426514</v>
      </c>
      <c r="Q131" s="223"/>
    </row>
    <row r="132" spans="1:17" s="146" customFormat="1" ht="11.2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  <c r="Q132" s="217"/>
    </row>
    <row r="133" spans="1:17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  <c r="Q133" s="230"/>
    </row>
    <row r="134" spans="1:17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  <c r="Q134" s="217"/>
    </row>
    <row r="135" spans="1:17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  <c r="Q135" s="206"/>
    </row>
    <row r="136" spans="1:17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  <c r="Q136" s="212"/>
    </row>
    <row r="137" spans="1:17">
      <c r="L137" s="213" t="s">
        <v>169</v>
      </c>
      <c r="M137" s="212"/>
      <c r="N137" s="212"/>
      <c r="O137" s="212"/>
      <c r="P137" s="212"/>
      <c r="Q137" s="212"/>
    </row>
    <row r="138" spans="1:17">
      <c r="M138" s="212"/>
      <c r="N138" s="212"/>
      <c r="O138" s="212"/>
      <c r="P138" s="212"/>
      <c r="Q138" s="212"/>
    </row>
    <row r="139" spans="1:17">
      <c r="M139" s="212"/>
      <c r="N139" s="212"/>
      <c r="O139" s="212"/>
      <c r="P139" s="212"/>
      <c r="Q139" s="212"/>
    </row>
    <row r="140" spans="1:17">
      <c r="M140" s="212"/>
      <c r="N140" s="212"/>
      <c r="O140" s="212"/>
      <c r="P140" s="212"/>
      <c r="Q140" s="212"/>
    </row>
    <row r="141" spans="1:17">
      <c r="M141" s="212"/>
      <c r="N141" s="212"/>
      <c r="O141" s="212"/>
      <c r="P141" s="212"/>
      <c r="Q141" s="212"/>
    </row>
    <row r="142" spans="1:17">
      <c r="M142" s="212"/>
      <c r="N142" s="212"/>
      <c r="O142" s="212"/>
      <c r="P142" s="212"/>
      <c r="Q142" s="212"/>
    </row>
    <row r="143" spans="1:17">
      <c r="M143" s="212"/>
      <c r="N143" s="212"/>
      <c r="O143" s="212"/>
      <c r="P143" s="212"/>
      <c r="Q143" s="212"/>
    </row>
    <row r="144" spans="1:17">
      <c r="M144" s="212"/>
      <c r="N144" s="212"/>
      <c r="O144" s="212"/>
      <c r="P144" s="212"/>
      <c r="Q144" s="212"/>
    </row>
    <row r="145" spans="13:17" s="141" customFormat="1">
      <c r="M145" s="212"/>
      <c r="N145" s="212"/>
      <c r="O145" s="212"/>
      <c r="P145" s="212"/>
      <c r="Q145" s="212"/>
    </row>
    <row r="146" spans="13:17" s="141" customFormat="1">
      <c r="M146" s="212"/>
      <c r="N146" s="212"/>
      <c r="O146" s="212"/>
      <c r="P146" s="212"/>
      <c r="Q146" s="212"/>
    </row>
    <row r="147" spans="13:17" s="141" customFormat="1">
      <c r="M147" s="212"/>
      <c r="N147" s="212"/>
      <c r="O147" s="212"/>
      <c r="P147" s="212"/>
      <c r="Q147" s="212"/>
    </row>
    <row r="148" spans="13:17" s="141" customFormat="1">
      <c r="M148" s="212"/>
      <c r="N148" s="212"/>
      <c r="O148" s="212"/>
      <c r="P148" s="212"/>
      <c r="Q148" s="212"/>
    </row>
    <row r="149" spans="13:17" s="141" customFormat="1">
      <c r="M149" s="212"/>
      <c r="N149" s="212"/>
      <c r="O149" s="212"/>
      <c r="P149" s="212"/>
      <c r="Q149" s="212"/>
    </row>
    <row r="150" spans="13:17" s="141" customFormat="1">
      <c r="M150" s="212"/>
      <c r="N150" s="212"/>
      <c r="O150" s="212"/>
      <c r="P150" s="212"/>
      <c r="Q150" s="212"/>
    </row>
    <row r="151" spans="13:17" s="141" customFormat="1">
      <c r="M151" s="212"/>
      <c r="N151" s="212"/>
      <c r="O151" s="212"/>
      <c r="P151" s="212"/>
      <c r="Q151" s="212"/>
    </row>
    <row r="152" spans="13:17" s="141" customFormat="1">
      <c r="M152" s="212"/>
      <c r="N152" s="212"/>
      <c r="O152" s="212"/>
      <c r="P152" s="212"/>
      <c r="Q152" s="212"/>
    </row>
    <row r="153" spans="13:17" s="141" customFormat="1">
      <c r="M153" s="212"/>
      <c r="N153" s="212"/>
      <c r="O153" s="212"/>
      <c r="P153" s="212"/>
      <c r="Q153" s="212"/>
    </row>
    <row r="154" spans="13:17" s="141" customFormat="1">
      <c r="M154" s="212"/>
      <c r="N154" s="212"/>
      <c r="O154" s="212"/>
      <c r="P154" s="212"/>
      <c r="Q154" s="212"/>
    </row>
    <row r="155" spans="13:17" s="141" customFormat="1">
      <c r="M155" s="212"/>
      <c r="N155" s="212"/>
      <c r="O155" s="212"/>
      <c r="P155" s="212"/>
      <c r="Q155" s="212"/>
    </row>
    <row r="156" spans="13:17" s="141" customFormat="1">
      <c r="M156" s="212"/>
      <c r="N156" s="212"/>
      <c r="O156" s="212"/>
      <c r="P156" s="212"/>
      <c r="Q156" s="212"/>
    </row>
    <row r="157" spans="13:17" s="141" customFormat="1">
      <c r="M157" s="212"/>
      <c r="N157" s="212"/>
      <c r="O157" s="212"/>
      <c r="P157" s="212"/>
      <c r="Q157" s="212"/>
    </row>
    <row r="168" spans="8:17" s="141" customFormat="1">
      <c r="H168" s="143"/>
      <c r="L168" s="150"/>
      <c r="O168" s="143"/>
      <c r="P168" s="143"/>
      <c r="Q168" s="143"/>
    </row>
    <row r="169" spans="8:17" s="141" customFormat="1">
      <c r="H169" s="143"/>
      <c r="L169" s="150"/>
      <c r="O169" s="143"/>
      <c r="P169" s="143"/>
      <c r="Q169" s="143"/>
    </row>
    <row r="170" spans="8:17" s="141" customFormat="1">
      <c r="H170" s="143"/>
      <c r="L170" s="150"/>
      <c r="O170" s="143"/>
      <c r="P170" s="143"/>
      <c r="Q170" s="143"/>
    </row>
    <row r="171" spans="8:17" s="141" customFormat="1">
      <c r="H171" s="143"/>
      <c r="L171" s="150"/>
      <c r="O171" s="143"/>
      <c r="P171" s="143"/>
      <c r="Q171" s="143"/>
    </row>
    <row r="172" spans="8:17" s="141" customFormat="1">
      <c r="H172" s="143"/>
      <c r="L172" s="150"/>
      <c r="O172" s="143"/>
      <c r="P172" s="143"/>
      <c r="Q172" s="143"/>
    </row>
    <row r="173" spans="8:17" s="141" customFormat="1">
      <c r="H173" s="143"/>
      <c r="L173" s="150"/>
      <c r="O173" s="143"/>
      <c r="P173" s="143"/>
      <c r="Q173" s="143"/>
    </row>
    <row r="174" spans="8:17" s="141" customFormat="1">
      <c r="H174" s="143"/>
      <c r="L174" s="150"/>
      <c r="O174" s="143"/>
      <c r="P174" s="143"/>
      <c r="Q174" s="143"/>
    </row>
    <row r="175" spans="8:17" s="141" customFormat="1">
      <c r="H175" s="143"/>
      <c r="L175" s="150"/>
      <c r="O175" s="143"/>
      <c r="P175" s="143"/>
      <c r="Q175" s="143"/>
    </row>
    <row r="176" spans="8:17" s="141" customFormat="1">
      <c r="H176" s="143"/>
      <c r="L176" s="150"/>
      <c r="O176" s="143"/>
      <c r="P176" s="143"/>
      <c r="Q176" s="143"/>
    </row>
    <row r="177" spans="8:17" s="141" customFormat="1">
      <c r="H177" s="143"/>
      <c r="L177" s="150"/>
      <c r="O177" s="143"/>
      <c r="P177" s="143"/>
      <c r="Q177" s="143"/>
    </row>
    <row r="178" spans="8:17" s="141" customFormat="1">
      <c r="H178" s="143"/>
      <c r="L178" s="150"/>
      <c r="O178" s="143"/>
      <c r="P178" s="143"/>
      <c r="Q178" s="143"/>
    </row>
    <row r="179" spans="8:17" s="141" customFormat="1">
      <c r="H179" s="143"/>
      <c r="L179" s="150"/>
      <c r="O179" s="143"/>
      <c r="P179" s="143"/>
      <c r="Q179" s="143"/>
    </row>
  </sheetData>
  <sheetProtection formatColumns="0" formatRows="0"/>
  <conditionalFormatting sqref="O119 M119 O12:O23 M116 O121:O126 O116 O87:O97 M87:M97 M121:M127 M28:M35 O28:O35 M13:M23 O55:O75 M55:M75">
    <cfRule type="cellIs" dxfId="254" priority="24" operator="notEqual">
      <formula>0</formula>
    </cfRule>
    <cfRule type="containsBlanks" dxfId="253" priority="25">
      <formula>LEN(TRIM(M12))=0</formula>
    </cfRule>
  </conditionalFormatting>
  <conditionalFormatting sqref="O12">
    <cfRule type="cellIs" dxfId="252" priority="23" operator="notEqual">
      <formula>O25</formula>
    </cfRule>
  </conditionalFormatting>
  <conditionalFormatting sqref="M55">
    <cfRule type="cellIs" dxfId="251" priority="22" operator="notEqual">
      <formula>M77</formula>
    </cfRule>
  </conditionalFormatting>
  <conditionalFormatting sqref="O55">
    <cfRule type="cellIs" dxfId="250" priority="21" operator="notEqual">
      <formula>O77</formula>
    </cfRule>
  </conditionalFormatting>
  <conditionalFormatting sqref="M92:M95 K92:K95">
    <cfRule type="cellIs" dxfId="249" priority="20" operator="notEqual">
      <formula>K103</formula>
    </cfRule>
  </conditionalFormatting>
  <conditionalFormatting sqref="O87">
    <cfRule type="cellIs" dxfId="248" priority="19" operator="notEqual">
      <formula>O101</formula>
    </cfRule>
  </conditionalFormatting>
  <conditionalFormatting sqref="M135 O135">
    <cfRule type="cellIs" dxfId="247" priority="13" operator="notEqual">
      <formula>0</formula>
    </cfRule>
    <cfRule type="cellIs" dxfId="246" priority="14" operator="equal">
      <formula>0</formula>
    </cfRule>
  </conditionalFormatting>
  <conditionalFormatting sqref="P135">
    <cfRule type="cellIs" dxfId="245" priority="11" operator="notEqual">
      <formula>0</formula>
    </cfRule>
    <cfRule type="cellIs" dxfId="244" priority="12" operator="equal">
      <formula>0</formula>
    </cfRule>
  </conditionalFormatting>
  <conditionalFormatting sqref="K135">
    <cfRule type="cellIs" dxfId="243" priority="3" operator="notEqual">
      <formula>0</formula>
    </cfRule>
    <cfRule type="cellIs" dxfId="242" priority="4" operator="equal">
      <formula>0</formula>
    </cfRule>
  </conditionalFormatting>
  <conditionalFormatting sqref="L135">
    <cfRule type="cellIs" dxfId="241" priority="1" operator="notEqual">
      <formula>0</formula>
    </cfRule>
    <cfRule type="cellIs" dxfId="240" priority="2" operator="equal">
      <formula>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5703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237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3383511.6799999997</v>
      </c>
      <c r="L12" s="248"/>
      <c r="M12" s="148">
        <v>3383511.6799999997</v>
      </c>
      <c r="N12" s="249"/>
      <c r="O12" s="247">
        <v>1872532</v>
      </c>
      <c r="P12" s="148">
        <v>5256044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72526.37999999999</v>
      </c>
      <c r="L13" s="245">
        <v>0</v>
      </c>
      <c r="M13" s="148">
        <v>72526.37999999999</v>
      </c>
      <c r="N13" s="177"/>
      <c r="O13" s="245">
        <v>0</v>
      </c>
      <c r="P13" s="148">
        <v>72526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12606438</v>
      </c>
      <c r="P14" s="148">
        <v>12606438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774494.97000000009</v>
      </c>
      <c r="L16" s="245">
        <v>0</v>
      </c>
      <c r="M16" s="148">
        <v>774494.97000000009</v>
      </c>
      <c r="N16" s="177"/>
      <c r="O16" s="245">
        <v>23201</v>
      </c>
      <c r="P16" s="148">
        <v>797696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795084.33</v>
      </c>
      <c r="L18" s="245">
        <v>0</v>
      </c>
      <c r="M18" s="148">
        <v>795084.33</v>
      </c>
      <c r="N18" s="177"/>
      <c r="O18" s="245">
        <v>0</v>
      </c>
      <c r="P18" s="148">
        <v>795084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53624.87</v>
      </c>
      <c r="L19" s="245">
        <v>0</v>
      </c>
      <c r="M19" s="148">
        <v>53624.87</v>
      </c>
      <c r="N19" s="177"/>
      <c r="O19" s="245">
        <v>0</v>
      </c>
      <c r="P19" s="148">
        <v>53625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343632.2</v>
      </c>
      <c r="L21" s="245">
        <v>0</v>
      </c>
      <c r="M21" s="148">
        <v>343632.2</v>
      </c>
      <c r="N21" s="177"/>
      <c r="O21" s="245">
        <v>11500</v>
      </c>
      <c r="P21" s="148">
        <v>355132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5422874.4299999997</v>
      </c>
      <c r="L25" s="252">
        <v>0</v>
      </c>
      <c r="M25" s="253">
        <v>5422874</v>
      </c>
      <c r="N25" s="178"/>
      <c r="O25" s="253">
        <v>14513671</v>
      </c>
      <c r="P25" s="253">
        <v>19936545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4358708.5600000005</v>
      </c>
      <c r="L28" s="254">
        <v>0</v>
      </c>
      <c r="M28" s="148">
        <v>4358708.5600000005</v>
      </c>
      <c r="N28" s="177"/>
      <c r="O28" s="245">
        <v>0</v>
      </c>
      <c r="P28" s="148">
        <v>4358709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6679694</v>
      </c>
      <c r="P30" s="148">
        <v>6679694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57989301.500000007</v>
      </c>
      <c r="L33" s="245">
        <v>0</v>
      </c>
      <c r="M33" s="148">
        <v>57989301.500000007</v>
      </c>
      <c r="N33" s="177"/>
      <c r="O33" s="245">
        <v>0</v>
      </c>
      <c r="P33" s="148">
        <v>57989302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6745695.5499999998</v>
      </c>
      <c r="L34" s="245">
        <v>0</v>
      </c>
      <c r="M34" s="148">
        <v>6745695.5499999998</v>
      </c>
      <c r="N34" s="177"/>
      <c r="O34" s="245">
        <v>0</v>
      </c>
      <c r="P34" s="148">
        <v>6745696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2397.2199999999998</v>
      </c>
      <c r="L35" s="250">
        <v>0</v>
      </c>
      <c r="M35" s="251">
        <v>2397.2199999999998</v>
      </c>
      <c r="N35" s="177"/>
      <c r="O35" s="250">
        <v>0</v>
      </c>
      <c r="P35" s="251">
        <v>2397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69096102.830000013</v>
      </c>
      <c r="L37" s="252">
        <v>0</v>
      </c>
      <c r="M37" s="185">
        <v>69096103</v>
      </c>
      <c r="N37" s="177"/>
      <c r="O37" s="185">
        <v>6679694</v>
      </c>
      <c r="P37" s="185">
        <v>75775798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74518977.26000002</v>
      </c>
      <c r="L39" s="256">
        <v>0</v>
      </c>
      <c r="M39" s="204">
        <v>74518977</v>
      </c>
      <c r="N39" s="183"/>
      <c r="O39" s="70">
        <v>21193365</v>
      </c>
      <c r="P39" s="70">
        <v>95712343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2938699</v>
      </c>
      <c r="L43" s="244">
        <v>0</v>
      </c>
      <c r="M43" s="148">
        <v>2938699</v>
      </c>
      <c r="N43" s="177"/>
      <c r="O43" s="245">
        <v>0</v>
      </c>
      <c r="P43" s="148">
        <v>2938699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691528</v>
      </c>
      <c r="L44" s="244">
        <v>0</v>
      </c>
      <c r="M44" s="148">
        <v>691528</v>
      </c>
      <c r="N44" s="177"/>
      <c r="O44" s="245">
        <v>0</v>
      </c>
      <c r="P44" s="148">
        <v>691528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17160</v>
      </c>
      <c r="L45" s="244">
        <v>0</v>
      </c>
      <c r="M45" s="148">
        <v>17160</v>
      </c>
      <c r="N45" s="177"/>
      <c r="O45" s="245">
        <v>0</v>
      </c>
      <c r="P45" s="148">
        <v>17160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1168761</v>
      </c>
      <c r="P48" s="251">
        <v>1168761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3647387</v>
      </c>
      <c r="L50" s="259">
        <v>0</v>
      </c>
      <c r="M50" s="240">
        <v>3647387</v>
      </c>
      <c r="N50" s="239"/>
      <c r="O50" s="240">
        <v>1168761</v>
      </c>
      <c r="P50" s="240">
        <v>4816148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78166364.26000002</v>
      </c>
      <c r="L51" s="259">
        <v>0</v>
      </c>
      <c r="M51" s="240">
        <v>78166364</v>
      </c>
      <c r="N51" s="239"/>
      <c r="O51" s="240">
        <v>22362126</v>
      </c>
      <c r="P51" s="70">
        <v>100528491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413862.69</v>
      </c>
      <c r="L55" s="244">
        <v>0</v>
      </c>
      <c r="M55" s="260">
        <v>413862.69</v>
      </c>
      <c r="N55" s="249"/>
      <c r="O55" s="247">
        <v>52042</v>
      </c>
      <c r="P55" s="148">
        <v>465905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966877.8600000001</v>
      </c>
      <c r="L57" s="244">
        <v>0</v>
      </c>
      <c r="M57" s="148">
        <v>966877.8600000001</v>
      </c>
      <c r="N57" s="178"/>
      <c r="O57" s="245">
        <v>0</v>
      </c>
      <c r="P57" s="148">
        <v>966878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133971.65000000002</v>
      </c>
      <c r="L59" s="244">
        <v>0</v>
      </c>
      <c r="M59" s="148">
        <v>133971.65000000002</v>
      </c>
      <c r="N59" s="178"/>
      <c r="O59" s="245">
        <v>946</v>
      </c>
      <c r="P59" s="148">
        <v>134918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20253</v>
      </c>
      <c r="L61" s="244">
        <v>0</v>
      </c>
      <c r="M61" s="148">
        <v>20253</v>
      </c>
      <c r="N61" s="178"/>
      <c r="O61" s="245">
        <v>73272</v>
      </c>
      <c r="P61" s="148">
        <v>93525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142372.66</v>
      </c>
      <c r="L63" s="244">
        <v>0</v>
      </c>
      <c r="M63" s="148">
        <v>142372.66</v>
      </c>
      <c r="N63" s="178"/>
      <c r="O63" s="245">
        <v>0</v>
      </c>
      <c r="P63" s="148">
        <v>142373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249281.21</v>
      </c>
      <c r="L71" s="244">
        <v>0</v>
      </c>
      <c r="M71" s="148">
        <v>249281.21</v>
      </c>
      <c r="N71" s="181"/>
      <c r="O71" s="245">
        <v>0</v>
      </c>
      <c r="P71" s="148">
        <v>249281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68870</v>
      </c>
      <c r="L73" s="244">
        <v>0</v>
      </c>
      <c r="M73" s="148">
        <v>68870</v>
      </c>
      <c r="N73" s="181"/>
      <c r="O73" s="245">
        <v>0</v>
      </c>
      <c r="P73" s="148">
        <v>68870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17160</v>
      </c>
      <c r="L74" s="244">
        <v>0</v>
      </c>
      <c r="M74" s="148">
        <v>17160</v>
      </c>
      <c r="N74" s="181"/>
      <c r="O74" s="245">
        <v>0</v>
      </c>
      <c r="P74" s="148">
        <v>17160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2012649.07</v>
      </c>
      <c r="L77" s="264">
        <v>0</v>
      </c>
      <c r="M77" s="70">
        <v>2012649</v>
      </c>
      <c r="N77" s="178"/>
      <c r="O77" s="70">
        <v>126260</v>
      </c>
      <c r="P77" s="70">
        <v>2138910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1428629</v>
      </c>
      <c r="L93" s="244">
        <v>0</v>
      </c>
      <c r="M93" s="148">
        <v>1428629</v>
      </c>
      <c r="N93" s="178"/>
      <c r="O93" s="245">
        <v>0</v>
      </c>
      <c r="P93" s="148">
        <v>1428629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8940748</v>
      </c>
      <c r="L94" s="244">
        <v>0</v>
      </c>
      <c r="M94" s="148">
        <v>8940748</v>
      </c>
      <c r="N94" s="178"/>
      <c r="O94" s="245">
        <v>0</v>
      </c>
      <c r="P94" s="148">
        <v>8940748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3990145</v>
      </c>
      <c r="L95" s="244">
        <v>0</v>
      </c>
      <c r="M95" s="148">
        <v>3990145</v>
      </c>
      <c r="N95" s="178"/>
      <c r="O95" s="245">
        <v>0</v>
      </c>
      <c r="P95" s="148">
        <v>3990145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453005</v>
      </c>
      <c r="L96" s="244">
        <v>0</v>
      </c>
      <c r="M96" s="148">
        <v>453005</v>
      </c>
      <c r="N96" s="181"/>
      <c r="O96" s="245">
        <v>0</v>
      </c>
      <c r="P96" s="148">
        <v>453005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14812527</v>
      </c>
      <c r="L99" s="185">
        <v>0</v>
      </c>
      <c r="M99" s="203">
        <v>14812527</v>
      </c>
      <c r="N99" s="178"/>
      <c r="O99" s="203">
        <v>0</v>
      </c>
      <c r="P99" s="203">
        <v>14812527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16825176.07</v>
      </c>
      <c r="L101" s="265">
        <v>0</v>
      </c>
      <c r="M101" s="204">
        <v>16825176</v>
      </c>
      <c r="N101" s="183"/>
      <c r="O101" s="70">
        <v>126260</v>
      </c>
      <c r="P101" s="70">
        <v>16951437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865150</v>
      </c>
      <c r="L105" s="244">
        <v>0</v>
      </c>
      <c r="M105" s="148">
        <v>865150</v>
      </c>
      <c r="N105" s="178"/>
      <c r="O105" s="245">
        <v>0</v>
      </c>
      <c r="P105" s="148">
        <v>865150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574860</v>
      </c>
      <c r="L106" s="244">
        <v>0</v>
      </c>
      <c r="M106" s="148">
        <v>574860</v>
      </c>
      <c r="N106" s="178"/>
      <c r="O106" s="245">
        <v>0</v>
      </c>
      <c r="P106" s="148">
        <v>574860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208383</v>
      </c>
      <c r="L107" s="244"/>
      <c r="M107" s="148">
        <v>208383</v>
      </c>
      <c r="N107" s="178"/>
      <c r="O107" s="245">
        <v>0</v>
      </c>
      <c r="P107" s="148">
        <v>208383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1168761</v>
      </c>
      <c r="P108" s="148">
        <v>1168761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1648393</v>
      </c>
      <c r="L112" s="259">
        <v>0</v>
      </c>
      <c r="M112" s="240">
        <v>1648393</v>
      </c>
      <c r="N112" s="239"/>
      <c r="O112" s="240">
        <v>1168761</v>
      </c>
      <c r="P112" s="81">
        <v>2817154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18473569.07</v>
      </c>
      <c r="L113" s="240">
        <v>0</v>
      </c>
      <c r="M113" s="240">
        <v>18473569</v>
      </c>
      <c r="N113" s="239"/>
      <c r="O113" s="240">
        <v>1295021</v>
      </c>
      <c r="P113" s="240">
        <v>19768591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64734997.550000004</v>
      </c>
      <c r="L116" s="244">
        <v>0</v>
      </c>
      <c r="M116" s="148">
        <v>64734997.550000004</v>
      </c>
      <c r="N116" s="178"/>
      <c r="O116" s="245">
        <v>0</v>
      </c>
      <c r="P116" s="148">
        <v>64734998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6679694</v>
      </c>
      <c r="P119" s="148">
        <v>6679694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4332793</v>
      </c>
      <c r="P121" s="148">
        <v>4332793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456795.09</v>
      </c>
      <c r="L122" s="244">
        <v>0</v>
      </c>
      <c r="M122" s="148">
        <v>456795.09</v>
      </c>
      <c r="N122" s="178"/>
      <c r="O122" s="245">
        <v>0</v>
      </c>
      <c r="P122" s="148">
        <v>456795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61818.719999999987</v>
      </c>
      <c r="L123" s="244">
        <v>0</v>
      </c>
      <c r="M123" s="148">
        <v>61818.719999999987</v>
      </c>
      <c r="N123" s="178"/>
      <c r="O123" s="245">
        <v>4835246</v>
      </c>
      <c r="P123" s="148">
        <v>4897065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4359572.1499999994</v>
      </c>
      <c r="L124" s="244">
        <v>0</v>
      </c>
      <c r="M124" s="148">
        <v>4359572.1499999994</v>
      </c>
      <c r="N124" s="178"/>
      <c r="O124" s="245">
        <v>1989164</v>
      </c>
      <c r="P124" s="148">
        <v>6348736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1837113</v>
      </c>
      <c r="P126" s="148">
        <v>1837113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-9920388.3200000003</v>
      </c>
      <c r="L127" s="257">
        <v>0</v>
      </c>
      <c r="M127" s="251">
        <v>-9920388.3200000003</v>
      </c>
      <c r="N127" s="178"/>
      <c r="O127" s="266">
        <v>1393095</v>
      </c>
      <c r="P127" s="251">
        <v>-8527294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59692795.190000005</v>
      </c>
      <c r="L129" s="265">
        <v>0</v>
      </c>
      <c r="M129" s="204">
        <v>59692796</v>
      </c>
      <c r="N129" s="183"/>
      <c r="O129" s="204">
        <v>21067105</v>
      </c>
      <c r="P129" s="204">
        <v>80759900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78166364.260000005</v>
      </c>
      <c r="L131" s="259">
        <v>0</v>
      </c>
      <c r="M131" s="240">
        <v>78166365</v>
      </c>
      <c r="N131" s="239"/>
      <c r="O131" s="240">
        <v>22362126</v>
      </c>
      <c r="P131" s="240">
        <v>100528491</v>
      </c>
    </row>
    <row r="132" spans="1:16" s="146" customFormat="1" ht="1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39" priority="24" operator="notEqual">
      <formula>0</formula>
    </cfRule>
    <cfRule type="containsBlanks" dxfId="238" priority="25">
      <formula>LEN(TRIM(M12))=0</formula>
    </cfRule>
  </conditionalFormatting>
  <conditionalFormatting sqref="O12">
    <cfRule type="cellIs" dxfId="237" priority="23" operator="notEqual">
      <formula>O25</formula>
    </cfRule>
  </conditionalFormatting>
  <conditionalFormatting sqref="M55">
    <cfRule type="cellIs" dxfId="236" priority="22" operator="notEqual">
      <formula>M77</formula>
    </cfRule>
  </conditionalFormatting>
  <conditionalFormatting sqref="O55">
    <cfRule type="cellIs" dxfId="235" priority="21" operator="notEqual">
      <formula>O77</formula>
    </cfRule>
  </conditionalFormatting>
  <conditionalFormatting sqref="M92:M95 K92:K95">
    <cfRule type="cellIs" dxfId="234" priority="20" operator="notEqual">
      <formula>K103</formula>
    </cfRule>
  </conditionalFormatting>
  <conditionalFormatting sqref="O87">
    <cfRule type="cellIs" dxfId="233" priority="19" operator="notEqual">
      <formula>O101</formula>
    </cfRule>
  </conditionalFormatting>
  <conditionalFormatting sqref="M135 O135">
    <cfRule type="cellIs" dxfId="232" priority="13" operator="notEqual">
      <formula>0</formula>
    </cfRule>
    <cfRule type="cellIs" dxfId="231" priority="14" operator="equal">
      <formula>0</formula>
    </cfRule>
  </conditionalFormatting>
  <conditionalFormatting sqref="P135">
    <cfRule type="cellIs" dxfId="230" priority="11" operator="notEqual">
      <formula>0</formula>
    </cfRule>
    <cfRule type="cellIs" dxfId="229" priority="12" operator="equal">
      <formula>0</formula>
    </cfRule>
  </conditionalFormatting>
  <conditionalFormatting sqref="K135">
    <cfRule type="cellIs" dxfId="228" priority="3" operator="notEqual">
      <formula>0</formula>
    </cfRule>
    <cfRule type="cellIs" dxfId="227" priority="4" operator="equal">
      <formula>0</formula>
    </cfRule>
  </conditionalFormatting>
  <conditionalFormatting sqref="L135">
    <cfRule type="cellIs" dxfId="226" priority="1" operator="notEqual">
      <formula>0</formula>
    </cfRule>
    <cfRule type="cellIs" dxfId="22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6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238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15498850.110000001</v>
      </c>
      <c r="L12" s="248"/>
      <c r="M12" s="148">
        <v>15498850.110000001</v>
      </c>
      <c r="N12" s="249"/>
      <c r="O12" s="247">
        <v>739711</v>
      </c>
      <c r="P12" s="148">
        <v>16238561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7749103.6500000004</v>
      </c>
      <c r="L13" s="245">
        <v>0</v>
      </c>
      <c r="M13" s="148">
        <v>7749103.6500000004</v>
      </c>
      <c r="N13" s="177"/>
      <c r="O13" s="245">
        <v>0</v>
      </c>
      <c r="P13" s="148">
        <v>7749104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2860225.2899999991</v>
      </c>
      <c r="L16" s="245">
        <v>0</v>
      </c>
      <c r="M16" s="148">
        <v>2860225.2899999991</v>
      </c>
      <c r="N16" s="177"/>
      <c r="O16" s="245">
        <v>6000</v>
      </c>
      <c r="P16" s="148">
        <v>2866225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6637282.6999999993</v>
      </c>
      <c r="L18" s="245">
        <v>0</v>
      </c>
      <c r="M18" s="148">
        <v>6637282.6999999993</v>
      </c>
      <c r="N18" s="177"/>
      <c r="O18" s="245">
        <v>0</v>
      </c>
      <c r="P18" s="148">
        <v>6637283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1619093.17</v>
      </c>
      <c r="L19" s="245">
        <v>0</v>
      </c>
      <c r="M19" s="148">
        <v>1619093.17</v>
      </c>
      <c r="N19" s="177"/>
      <c r="O19" s="245">
        <v>0</v>
      </c>
      <c r="P19" s="148">
        <v>1619093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15105.14</v>
      </c>
      <c r="L20" s="245">
        <v>0</v>
      </c>
      <c r="M20" s="148">
        <v>15105.14</v>
      </c>
      <c r="N20" s="177"/>
      <c r="O20" s="245">
        <v>0</v>
      </c>
      <c r="P20" s="148">
        <v>15105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959163.3</v>
      </c>
      <c r="L21" s="245">
        <v>0</v>
      </c>
      <c r="M21" s="148">
        <v>959163.3</v>
      </c>
      <c r="N21" s="177"/>
      <c r="O21" s="245">
        <v>56774</v>
      </c>
      <c r="P21" s="148">
        <v>1015937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35338823.359999999</v>
      </c>
      <c r="L25" s="252">
        <v>0</v>
      </c>
      <c r="M25" s="253">
        <v>35338823</v>
      </c>
      <c r="N25" s="178"/>
      <c r="O25" s="253">
        <v>802485</v>
      </c>
      <c r="P25" s="253">
        <v>36141308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21196987.200000003</v>
      </c>
      <c r="L28" s="254">
        <v>0</v>
      </c>
      <c r="M28" s="148">
        <v>21196987.200000003</v>
      </c>
      <c r="N28" s="177"/>
      <c r="O28" s="245">
        <v>0</v>
      </c>
      <c r="P28" s="148">
        <v>21196987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61752362</v>
      </c>
      <c r="P29" s="148">
        <v>61752362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75733794.179999992</v>
      </c>
      <c r="L33" s="245">
        <v>0</v>
      </c>
      <c r="M33" s="148">
        <v>75733794.179999992</v>
      </c>
      <c r="N33" s="177"/>
      <c r="O33" s="245">
        <v>0</v>
      </c>
      <c r="P33" s="148">
        <v>75733794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12067881.99</v>
      </c>
      <c r="L34" s="245">
        <v>0</v>
      </c>
      <c r="M34" s="148">
        <v>12067881.99</v>
      </c>
      <c r="N34" s="177"/>
      <c r="O34" s="245">
        <v>0</v>
      </c>
      <c r="P34" s="148">
        <v>12067882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4306.5</v>
      </c>
      <c r="L35" s="250">
        <v>0</v>
      </c>
      <c r="M35" s="251">
        <v>4306.5</v>
      </c>
      <c r="N35" s="177"/>
      <c r="O35" s="250">
        <v>2618570</v>
      </c>
      <c r="P35" s="251">
        <v>2622877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109002969.86999999</v>
      </c>
      <c r="L37" s="252">
        <v>0</v>
      </c>
      <c r="M37" s="185">
        <v>109002970</v>
      </c>
      <c r="N37" s="177"/>
      <c r="O37" s="185">
        <v>64370932</v>
      </c>
      <c r="P37" s="185">
        <v>173373902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144341793.22999999</v>
      </c>
      <c r="L39" s="256">
        <v>0</v>
      </c>
      <c r="M39" s="204">
        <v>144341793</v>
      </c>
      <c r="N39" s="183"/>
      <c r="O39" s="70">
        <v>65173417</v>
      </c>
      <c r="P39" s="70">
        <v>209515210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6745632</v>
      </c>
      <c r="L43" s="244">
        <v>0</v>
      </c>
      <c r="M43" s="148">
        <v>6745632</v>
      </c>
      <c r="N43" s="177"/>
      <c r="O43" s="245">
        <v>0</v>
      </c>
      <c r="P43" s="148">
        <v>6745632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1652634</v>
      </c>
      <c r="L44" s="244">
        <v>0</v>
      </c>
      <c r="M44" s="148">
        <v>1652634</v>
      </c>
      <c r="N44" s="177"/>
      <c r="O44" s="245">
        <v>0</v>
      </c>
      <c r="P44" s="148">
        <v>1652634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10233</v>
      </c>
      <c r="L45" s="244">
        <v>0</v>
      </c>
      <c r="M45" s="148">
        <v>10233</v>
      </c>
      <c r="N45" s="177"/>
      <c r="O45" s="245">
        <v>0</v>
      </c>
      <c r="P45" s="148">
        <v>10233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8408499</v>
      </c>
      <c r="L50" s="259">
        <v>0</v>
      </c>
      <c r="M50" s="240">
        <v>8408499</v>
      </c>
      <c r="N50" s="239"/>
      <c r="O50" s="240">
        <v>0</v>
      </c>
      <c r="P50" s="240">
        <v>8408499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152750292.22999999</v>
      </c>
      <c r="L51" s="259">
        <v>0</v>
      </c>
      <c r="M51" s="240">
        <v>152750292</v>
      </c>
      <c r="N51" s="239"/>
      <c r="O51" s="240">
        <v>65173417</v>
      </c>
      <c r="P51" s="70">
        <v>217923709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3170324.9000000004</v>
      </c>
      <c r="L55" s="244">
        <v>0</v>
      </c>
      <c r="M55" s="260">
        <v>3170324.9000000004</v>
      </c>
      <c r="N55" s="249"/>
      <c r="O55" s="247">
        <v>24896</v>
      </c>
      <c r="P55" s="148">
        <v>3195221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3082365.02</v>
      </c>
      <c r="L57" s="244">
        <v>0</v>
      </c>
      <c r="M57" s="148">
        <v>3082365.02</v>
      </c>
      <c r="N57" s="178"/>
      <c r="O57" s="245">
        <v>0</v>
      </c>
      <c r="P57" s="148">
        <v>3082365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417345.15</v>
      </c>
      <c r="L58" s="244">
        <v>0</v>
      </c>
      <c r="M58" s="148">
        <v>417345.15</v>
      </c>
      <c r="N58" s="178"/>
      <c r="O58" s="245">
        <v>0</v>
      </c>
      <c r="P58" s="148">
        <v>417345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50505</v>
      </c>
      <c r="L59" s="244">
        <v>0</v>
      </c>
      <c r="M59" s="148">
        <v>50505</v>
      </c>
      <c r="N59" s="178"/>
      <c r="O59" s="245">
        <v>0</v>
      </c>
      <c r="P59" s="148">
        <v>50505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46002</v>
      </c>
      <c r="P60" s="148">
        <v>46002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107713.92</v>
      </c>
      <c r="L61" s="244">
        <v>0</v>
      </c>
      <c r="M61" s="148">
        <v>107713.92</v>
      </c>
      <c r="N61" s="178"/>
      <c r="O61" s="245">
        <v>74271</v>
      </c>
      <c r="P61" s="148">
        <v>181985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557224.49</v>
      </c>
      <c r="L63" s="244">
        <v>0</v>
      </c>
      <c r="M63" s="148">
        <v>557224.49</v>
      </c>
      <c r="N63" s="178"/>
      <c r="O63" s="245">
        <v>0</v>
      </c>
      <c r="P63" s="148">
        <v>557224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95940.38</v>
      </c>
      <c r="L70" s="244">
        <v>0</v>
      </c>
      <c r="M70" s="148">
        <v>95940.38</v>
      </c>
      <c r="N70" s="178"/>
      <c r="O70" s="245">
        <v>0</v>
      </c>
      <c r="P70" s="148">
        <v>95940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75427.639999999985</v>
      </c>
      <c r="L71" s="244">
        <v>0</v>
      </c>
      <c r="M71" s="148">
        <v>75427.639999999985</v>
      </c>
      <c r="N71" s="181"/>
      <c r="O71" s="245">
        <v>0</v>
      </c>
      <c r="P71" s="148">
        <v>75428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135608</v>
      </c>
      <c r="L73" s="244">
        <v>0</v>
      </c>
      <c r="M73" s="148">
        <v>135608</v>
      </c>
      <c r="N73" s="181"/>
      <c r="O73" s="245">
        <v>0</v>
      </c>
      <c r="P73" s="148">
        <v>135608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10233</v>
      </c>
      <c r="L74" s="244">
        <v>0</v>
      </c>
      <c r="M74" s="148">
        <v>10233</v>
      </c>
      <c r="N74" s="181"/>
      <c r="O74" s="245">
        <v>0</v>
      </c>
      <c r="P74" s="148">
        <v>10233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7702687.5</v>
      </c>
      <c r="L77" s="264">
        <v>0</v>
      </c>
      <c r="M77" s="70">
        <v>7702688</v>
      </c>
      <c r="N77" s="178"/>
      <c r="O77" s="70">
        <v>145169</v>
      </c>
      <c r="P77" s="70">
        <v>7847856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238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0.32</v>
      </c>
      <c r="L90" s="244">
        <v>0</v>
      </c>
      <c r="M90" s="148">
        <v>0.32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143347.94</v>
      </c>
      <c r="L92" s="244">
        <v>0</v>
      </c>
      <c r="M92" s="148">
        <v>143347.94</v>
      </c>
      <c r="N92" s="178"/>
      <c r="O92" s="245">
        <v>0</v>
      </c>
      <c r="P92" s="148">
        <v>143348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3018691.4899999993</v>
      </c>
      <c r="L93" s="244">
        <v>0</v>
      </c>
      <c r="M93" s="148">
        <v>3018691.4899999993</v>
      </c>
      <c r="N93" s="178"/>
      <c r="O93" s="245">
        <v>0</v>
      </c>
      <c r="P93" s="148">
        <v>3018691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16394711</v>
      </c>
      <c r="L94" s="244">
        <v>0</v>
      </c>
      <c r="M94" s="148">
        <v>16394711</v>
      </c>
      <c r="N94" s="178"/>
      <c r="O94" s="245">
        <v>0</v>
      </c>
      <c r="P94" s="148">
        <v>16394711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7856810</v>
      </c>
      <c r="L95" s="244">
        <v>0</v>
      </c>
      <c r="M95" s="148">
        <v>7856810</v>
      </c>
      <c r="N95" s="178"/>
      <c r="O95" s="245">
        <v>0</v>
      </c>
      <c r="P95" s="148">
        <v>7856810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1072101</v>
      </c>
      <c r="L96" s="244">
        <v>0</v>
      </c>
      <c r="M96" s="148">
        <v>1072101</v>
      </c>
      <c r="N96" s="181"/>
      <c r="O96" s="245">
        <v>0</v>
      </c>
      <c r="P96" s="148">
        <v>1072101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28485661.75</v>
      </c>
      <c r="L99" s="185">
        <v>0</v>
      </c>
      <c r="M99" s="203">
        <v>28485661</v>
      </c>
      <c r="N99" s="178"/>
      <c r="O99" s="203">
        <v>0</v>
      </c>
      <c r="P99" s="203">
        <v>28485661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36188349.25</v>
      </c>
      <c r="L101" s="265">
        <v>0</v>
      </c>
      <c r="M101" s="204">
        <v>36188349</v>
      </c>
      <c r="N101" s="183"/>
      <c r="O101" s="70">
        <v>145169</v>
      </c>
      <c r="P101" s="70">
        <v>36333517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1307743</v>
      </c>
      <c r="L105" s="244">
        <v>0</v>
      </c>
      <c r="M105" s="148">
        <v>1307743</v>
      </c>
      <c r="N105" s="178"/>
      <c r="O105" s="245">
        <v>0</v>
      </c>
      <c r="P105" s="148">
        <v>1307743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860478</v>
      </c>
      <c r="L106" s="244">
        <v>0</v>
      </c>
      <c r="M106" s="148">
        <v>860478</v>
      </c>
      <c r="N106" s="178"/>
      <c r="O106" s="245">
        <v>0</v>
      </c>
      <c r="P106" s="148">
        <v>860478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461804</v>
      </c>
      <c r="L107" s="244"/>
      <c r="M107" s="148">
        <v>461804</v>
      </c>
      <c r="N107" s="178"/>
      <c r="O107" s="245">
        <v>0</v>
      </c>
      <c r="P107" s="148">
        <v>461804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2630025</v>
      </c>
      <c r="L112" s="259">
        <v>0</v>
      </c>
      <c r="M112" s="240">
        <v>2630025</v>
      </c>
      <c r="N112" s="239"/>
      <c r="O112" s="240">
        <v>0</v>
      </c>
      <c r="P112" s="81">
        <v>2630025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38818374.25</v>
      </c>
      <c r="L113" s="240">
        <v>0</v>
      </c>
      <c r="M113" s="240">
        <v>38818374</v>
      </c>
      <c r="N113" s="239"/>
      <c r="O113" s="240">
        <v>145169</v>
      </c>
      <c r="P113" s="240">
        <v>38963542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87801676.170000002</v>
      </c>
      <c r="L116" s="244">
        <v>0</v>
      </c>
      <c r="M116" s="148">
        <v>87801676.170000002</v>
      </c>
      <c r="N116" s="178"/>
      <c r="O116" s="245">
        <v>0</v>
      </c>
      <c r="P116" s="148">
        <v>87801676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12135845</v>
      </c>
      <c r="P119" s="148">
        <v>12135845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32387675</v>
      </c>
      <c r="P121" s="148">
        <v>32387675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3912548.5700000003</v>
      </c>
      <c r="L122" s="244">
        <v>0</v>
      </c>
      <c r="M122" s="148">
        <v>3912548.5700000003</v>
      </c>
      <c r="N122" s="178"/>
      <c r="O122" s="245">
        <v>0</v>
      </c>
      <c r="P122" s="148">
        <v>3912549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49806.01</v>
      </c>
      <c r="L123" s="244">
        <v>0</v>
      </c>
      <c r="M123" s="148">
        <v>49806.01</v>
      </c>
      <c r="N123" s="178"/>
      <c r="O123" s="245">
        <v>10148532</v>
      </c>
      <c r="P123" s="148">
        <v>10198338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27069920.739999998</v>
      </c>
      <c r="L124" s="244">
        <v>0</v>
      </c>
      <c r="M124" s="148">
        <v>27069920.739999998</v>
      </c>
      <c r="N124" s="178"/>
      <c r="O124" s="245">
        <v>0</v>
      </c>
      <c r="P124" s="148">
        <v>27069921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-4902033.51</v>
      </c>
      <c r="L127" s="257">
        <v>0</v>
      </c>
      <c r="M127" s="251">
        <v>-4902033.51</v>
      </c>
      <c r="N127" s="178"/>
      <c r="O127" s="266">
        <v>10356196</v>
      </c>
      <c r="P127" s="251">
        <v>5454163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113931917.98</v>
      </c>
      <c r="L129" s="265">
        <v>0</v>
      </c>
      <c r="M129" s="204">
        <v>113931918</v>
      </c>
      <c r="N129" s="183"/>
      <c r="O129" s="204">
        <v>65028248</v>
      </c>
      <c r="P129" s="204">
        <v>178960167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152750292.23000002</v>
      </c>
      <c r="L131" s="259">
        <v>0</v>
      </c>
      <c r="M131" s="240">
        <v>152750292</v>
      </c>
      <c r="N131" s="239"/>
      <c r="O131" s="240">
        <v>65173417</v>
      </c>
      <c r="P131" s="240">
        <v>217923709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 t="s">
        <v>256</v>
      </c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M13:M23 O55:O75 M55:M75 O28:O35">
    <cfRule type="cellIs" dxfId="224" priority="24" operator="notEqual">
      <formula>0</formula>
    </cfRule>
    <cfRule type="containsBlanks" dxfId="223" priority="25">
      <formula>LEN(TRIM(M12))=0</formula>
    </cfRule>
  </conditionalFormatting>
  <conditionalFormatting sqref="O12">
    <cfRule type="cellIs" dxfId="222" priority="23" operator="notEqual">
      <formula>O25</formula>
    </cfRule>
  </conditionalFormatting>
  <conditionalFormatting sqref="M55">
    <cfRule type="cellIs" dxfId="221" priority="22" operator="notEqual">
      <formula>M77</formula>
    </cfRule>
  </conditionalFormatting>
  <conditionalFormatting sqref="O55">
    <cfRule type="cellIs" dxfId="220" priority="21" operator="notEqual">
      <formula>O77</formula>
    </cfRule>
  </conditionalFormatting>
  <conditionalFormatting sqref="M92:M95 K92:K95">
    <cfRule type="cellIs" dxfId="219" priority="20" operator="notEqual">
      <formula>K103</formula>
    </cfRule>
  </conditionalFormatting>
  <conditionalFormatting sqref="O87">
    <cfRule type="cellIs" dxfId="218" priority="19" operator="notEqual">
      <formula>O101</formula>
    </cfRule>
  </conditionalFormatting>
  <conditionalFormatting sqref="M135 O135">
    <cfRule type="cellIs" dxfId="217" priority="13" operator="notEqual">
      <formula>0</formula>
    </cfRule>
    <cfRule type="cellIs" dxfId="216" priority="14" operator="equal">
      <formula>0</formula>
    </cfRule>
  </conditionalFormatting>
  <conditionalFormatting sqref="P135">
    <cfRule type="cellIs" dxfId="215" priority="11" operator="notEqual">
      <formula>0</formula>
    </cfRule>
    <cfRule type="cellIs" dxfId="214" priority="12" operator="equal">
      <formula>0</formula>
    </cfRule>
  </conditionalFormatting>
  <conditionalFormatting sqref="K135">
    <cfRule type="cellIs" dxfId="213" priority="3" operator="notEqual">
      <formula>0</formula>
    </cfRule>
    <cfRule type="cellIs" dxfId="212" priority="4" operator="equal">
      <formula>0</formula>
    </cfRule>
  </conditionalFormatting>
  <conditionalFormatting sqref="L135">
    <cfRule type="cellIs" dxfId="211" priority="1" operator="notEqual">
      <formula>0</formula>
    </cfRule>
    <cfRule type="cellIs" dxfId="21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239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63946316.870000042</v>
      </c>
      <c r="L12" s="248"/>
      <c r="M12" s="148">
        <v>63946316.870000042</v>
      </c>
      <c r="N12" s="249"/>
      <c r="O12" s="247">
        <v>52927604</v>
      </c>
      <c r="P12" s="148">
        <v>116873921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47494204.030000016</v>
      </c>
      <c r="L13" s="245">
        <v>0</v>
      </c>
      <c r="M13" s="148">
        <v>47494204.030000016</v>
      </c>
      <c r="N13" s="177"/>
      <c r="O13" s="245">
        <v>0</v>
      </c>
      <c r="P13" s="148">
        <v>47494204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21317674.670000002</v>
      </c>
      <c r="L16" s="245">
        <v>0</v>
      </c>
      <c r="M16" s="148">
        <v>21317674.670000002</v>
      </c>
      <c r="N16" s="177"/>
      <c r="O16" s="245">
        <v>4683202.1100000003</v>
      </c>
      <c r="P16" s="148">
        <v>26000877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7586812.5900000008</v>
      </c>
      <c r="L17" s="245">
        <v>0</v>
      </c>
      <c r="M17" s="148">
        <v>7586812.5900000008</v>
      </c>
      <c r="N17" s="177"/>
      <c r="O17" s="245">
        <v>0</v>
      </c>
      <c r="P17" s="148">
        <v>7586813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82191598.50999999</v>
      </c>
      <c r="L18" s="245">
        <v>0</v>
      </c>
      <c r="M18" s="148">
        <v>82191598.50999999</v>
      </c>
      <c r="N18" s="177"/>
      <c r="O18" s="245">
        <v>0</v>
      </c>
      <c r="P18" s="148">
        <v>82191599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14636982.529999999</v>
      </c>
      <c r="L19" s="245">
        <v>0</v>
      </c>
      <c r="M19" s="148">
        <v>14636982.529999999</v>
      </c>
      <c r="N19" s="177"/>
      <c r="O19" s="245">
        <v>407888.47</v>
      </c>
      <c r="P19" s="148">
        <v>15044871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55315</v>
      </c>
      <c r="L20" s="245">
        <v>0</v>
      </c>
      <c r="M20" s="148">
        <v>55315</v>
      </c>
      <c r="N20" s="177"/>
      <c r="O20" s="245">
        <v>0</v>
      </c>
      <c r="P20" s="148">
        <v>55315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778048.46</v>
      </c>
      <c r="L21" s="245">
        <v>0</v>
      </c>
      <c r="M21" s="148">
        <v>778048.46</v>
      </c>
      <c r="N21" s="177"/>
      <c r="O21" s="245">
        <v>0</v>
      </c>
      <c r="P21" s="148">
        <v>778048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80147.59</v>
      </c>
      <c r="L22" s="245">
        <v>0</v>
      </c>
      <c r="M22" s="148">
        <v>80147.59</v>
      </c>
      <c r="N22" s="177"/>
      <c r="O22" s="245">
        <v>0</v>
      </c>
      <c r="P22" s="148">
        <v>80148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15358220.879999999</v>
      </c>
      <c r="L23" s="250">
        <v>0</v>
      </c>
      <c r="M23" s="251">
        <v>15358220.879999999</v>
      </c>
      <c r="N23" s="177"/>
      <c r="O23" s="250">
        <v>11493631.789999999</v>
      </c>
      <c r="P23" s="251">
        <v>26851853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253445321.13000005</v>
      </c>
      <c r="L25" s="252">
        <v>0</v>
      </c>
      <c r="M25" s="253">
        <v>253445321</v>
      </c>
      <c r="N25" s="178"/>
      <c r="O25" s="253">
        <v>69512326</v>
      </c>
      <c r="P25" s="253">
        <v>322957649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244789652.48000014</v>
      </c>
      <c r="L28" s="254">
        <v>0</v>
      </c>
      <c r="M28" s="148">
        <v>244789652.48000014</v>
      </c>
      <c r="N28" s="177"/>
      <c r="O28" s="245">
        <v>0</v>
      </c>
      <c r="P28" s="148">
        <v>244789652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34815680.340000004</v>
      </c>
      <c r="L29" s="245">
        <v>0</v>
      </c>
      <c r="M29" s="148">
        <v>34815680.340000004</v>
      </c>
      <c r="N29" s="177"/>
      <c r="O29" s="245">
        <v>66175366.725646697</v>
      </c>
      <c r="P29" s="148">
        <v>100991047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434763973.12</v>
      </c>
      <c r="L30" s="245">
        <v>0</v>
      </c>
      <c r="M30" s="148">
        <v>434763973.12</v>
      </c>
      <c r="N30" s="177"/>
      <c r="O30" s="245">
        <v>67434523.594353333</v>
      </c>
      <c r="P30" s="148">
        <v>502198497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609922514.88999999</v>
      </c>
      <c r="L33" s="245">
        <v>0</v>
      </c>
      <c r="M33" s="148">
        <v>609922514.88999999</v>
      </c>
      <c r="N33" s="177"/>
      <c r="O33" s="245">
        <v>0</v>
      </c>
      <c r="P33" s="148">
        <v>609922515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142493152.29000002</v>
      </c>
      <c r="L34" s="245">
        <v>0</v>
      </c>
      <c r="M34" s="148">
        <v>142493152.29000002</v>
      </c>
      <c r="N34" s="177"/>
      <c r="O34" s="245">
        <v>0</v>
      </c>
      <c r="P34" s="148">
        <v>142493152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150</v>
      </c>
      <c r="L35" s="250">
        <v>0</v>
      </c>
      <c r="M35" s="251">
        <v>150</v>
      </c>
      <c r="N35" s="177"/>
      <c r="O35" s="250">
        <v>0</v>
      </c>
      <c r="P35" s="251">
        <v>150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1466785123.1200001</v>
      </c>
      <c r="L37" s="252">
        <v>0</v>
      </c>
      <c r="M37" s="185">
        <v>1466785123</v>
      </c>
      <c r="N37" s="177"/>
      <c r="O37" s="185">
        <v>133609890</v>
      </c>
      <c r="P37" s="185">
        <v>1600395013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1720230444.2500002</v>
      </c>
      <c r="L39" s="256">
        <v>0</v>
      </c>
      <c r="M39" s="204">
        <v>1720230444</v>
      </c>
      <c r="N39" s="183"/>
      <c r="O39" s="70">
        <v>203122216</v>
      </c>
      <c r="P39" s="70">
        <v>1923352662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53180308</v>
      </c>
      <c r="L43" s="244">
        <v>0</v>
      </c>
      <c r="M43" s="148">
        <v>53180308</v>
      </c>
      <c r="N43" s="177"/>
      <c r="O43" s="245">
        <v>0</v>
      </c>
      <c r="P43" s="148">
        <v>53180308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12501871</v>
      </c>
      <c r="L44" s="244">
        <v>0</v>
      </c>
      <c r="M44" s="148">
        <v>12501871</v>
      </c>
      <c r="N44" s="177"/>
      <c r="O44" s="245">
        <v>0</v>
      </c>
      <c r="P44" s="148">
        <v>12501871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5675279</v>
      </c>
      <c r="L45" s="244">
        <v>0</v>
      </c>
      <c r="M45" s="148">
        <v>5675279</v>
      </c>
      <c r="N45" s="177"/>
      <c r="O45" s="245">
        <v>0</v>
      </c>
      <c r="P45" s="148">
        <v>5675279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>
        <v>0</v>
      </c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71357458</v>
      </c>
      <c r="L50" s="259">
        <v>0</v>
      </c>
      <c r="M50" s="240">
        <v>71357458</v>
      </c>
      <c r="N50" s="239"/>
      <c r="O50" s="240">
        <v>0</v>
      </c>
      <c r="P50" s="240">
        <v>71357458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1791587902.2500002</v>
      </c>
      <c r="L51" s="259">
        <v>0</v>
      </c>
      <c r="M51" s="240">
        <v>1791587902</v>
      </c>
      <c r="N51" s="239"/>
      <c r="O51" s="240">
        <v>203122216</v>
      </c>
      <c r="P51" s="70">
        <v>1994710120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39001812.850000001</v>
      </c>
      <c r="L55" s="244">
        <v>0</v>
      </c>
      <c r="M55" s="260">
        <v>39001812.850000001</v>
      </c>
      <c r="N55" s="249"/>
      <c r="O55" s="247">
        <v>550456.47999999858</v>
      </c>
      <c r="P55" s="148">
        <v>39552269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10357378.27</v>
      </c>
      <c r="L57" s="244">
        <v>0</v>
      </c>
      <c r="M57" s="148">
        <v>10357378.27</v>
      </c>
      <c r="N57" s="178"/>
      <c r="O57" s="245">
        <v>0</v>
      </c>
      <c r="P57" s="148">
        <v>10357378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2791338.88</v>
      </c>
      <c r="L58" s="244">
        <v>0</v>
      </c>
      <c r="M58" s="148">
        <v>2791338.88</v>
      </c>
      <c r="N58" s="178"/>
      <c r="O58" s="245">
        <v>0</v>
      </c>
      <c r="P58" s="148">
        <v>2791339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1280934.8599999999</v>
      </c>
      <c r="L59" s="244">
        <v>0</v>
      </c>
      <c r="M59" s="148">
        <v>1280934.8599999999</v>
      </c>
      <c r="N59" s="178"/>
      <c r="O59" s="245">
        <v>0</v>
      </c>
      <c r="P59" s="148">
        <v>1280935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2255097.9700000002</v>
      </c>
      <c r="L60" s="244">
        <v>0</v>
      </c>
      <c r="M60" s="148">
        <v>2255097.9700000002</v>
      </c>
      <c r="N60" s="178"/>
      <c r="O60" s="245">
        <v>14534832</v>
      </c>
      <c r="P60" s="148">
        <v>16789930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4255587.3999999994</v>
      </c>
      <c r="L61" s="244">
        <v>0</v>
      </c>
      <c r="M61" s="148">
        <v>4255587.3999999994</v>
      </c>
      <c r="N61" s="178"/>
      <c r="O61" s="245">
        <v>0</v>
      </c>
      <c r="P61" s="148">
        <v>4255587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33836279.729999997</v>
      </c>
      <c r="L63" s="244">
        <v>-33836279.729999997</v>
      </c>
      <c r="M63" s="148">
        <v>0</v>
      </c>
      <c r="N63" s="178"/>
      <c r="O63" s="245">
        <v>11334945.49</v>
      </c>
      <c r="P63" s="148">
        <v>11334945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17700274</v>
      </c>
      <c r="L71" s="244">
        <v>0</v>
      </c>
      <c r="M71" s="148">
        <v>17700274</v>
      </c>
      <c r="N71" s="181"/>
      <c r="O71" s="245">
        <v>0</v>
      </c>
      <c r="P71" s="148">
        <v>17700274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15675486</v>
      </c>
      <c r="L72" s="244">
        <v>-15675486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1694632</v>
      </c>
      <c r="L73" s="244">
        <v>0</v>
      </c>
      <c r="M73" s="148">
        <v>1694632</v>
      </c>
      <c r="N73" s="181"/>
      <c r="O73" s="245">
        <v>0</v>
      </c>
      <c r="P73" s="148">
        <v>1694632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1037711.64</v>
      </c>
      <c r="L74" s="244">
        <v>0</v>
      </c>
      <c r="M74" s="148">
        <v>1037711.64</v>
      </c>
      <c r="N74" s="181"/>
      <c r="O74" s="245">
        <v>0</v>
      </c>
      <c r="P74" s="148">
        <v>1037712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33836279.729999997</v>
      </c>
      <c r="M75" s="251">
        <v>33836279.729999997</v>
      </c>
      <c r="N75" s="178"/>
      <c r="O75" s="250">
        <v>0</v>
      </c>
      <c r="P75" s="251">
        <v>33836280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129886533.60000001</v>
      </c>
      <c r="L77" s="264">
        <v>-15675486</v>
      </c>
      <c r="M77" s="70">
        <v>114211048</v>
      </c>
      <c r="N77" s="178"/>
      <c r="O77" s="70">
        <v>26420234</v>
      </c>
      <c r="P77" s="70">
        <v>140631281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239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>
        <v>0</v>
      </c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11958362</v>
      </c>
      <c r="L93" s="244">
        <v>0</v>
      </c>
      <c r="M93" s="148">
        <v>11958362</v>
      </c>
      <c r="N93" s="178"/>
      <c r="O93" s="245">
        <v>0</v>
      </c>
      <c r="P93" s="148">
        <v>11958362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112314929</v>
      </c>
      <c r="L94" s="244">
        <v>15675486</v>
      </c>
      <c r="M94" s="148">
        <v>127990415</v>
      </c>
      <c r="N94" s="178"/>
      <c r="O94" s="245">
        <v>0</v>
      </c>
      <c r="P94" s="148">
        <v>127990415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59551059</v>
      </c>
      <c r="L95" s="244">
        <v>0</v>
      </c>
      <c r="M95" s="148">
        <v>59551059</v>
      </c>
      <c r="N95" s="178"/>
      <c r="O95" s="245">
        <v>0</v>
      </c>
      <c r="P95" s="148">
        <v>59551059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28849400.359999999</v>
      </c>
      <c r="L96" s="244">
        <v>0</v>
      </c>
      <c r="M96" s="148">
        <v>28849400.359999999</v>
      </c>
      <c r="N96" s="181"/>
      <c r="O96" s="245">
        <v>0</v>
      </c>
      <c r="P96" s="148">
        <v>28849400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5000</v>
      </c>
      <c r="L97" s="257">
        <v>0</v>
      </c>
      <c r="M97" s="251">
        <v>5000</v>
      </c>
      <c r="N97" s="178"/>
      <c r="O97" s="250">
        <v>0</v>
      </c>
      <c r="P97" s="251">
        <v>5000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212678750.36000001</v>
      </c>
      <c r="L99" s="185">
        <v>15675486</v>
      </c>
      <c r="M99" s="203">
        <v>228354236</v>
      </c>
      <c r="N99" s="178"/>
      <c r="O99" s="203">
        <v>0</v>
      </c>
      <c r="P99" s="203">
        <v>228354236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342565283.96000004</v>
      </c>
      <c r="L101" s="265">
        <v>0</v>
      </c>
      <c r="M101" s="204">
        <v>342565284</v>
      </c>
      <c r="N101" s="183"/>
      <c r="O101" s="70">
        <v>26420234</v>
      </c>
      <c r="P101" s="70">
        <v>368985517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12646602</v>
      </c>
      <c r="L105" s="244">
        <v>0</v>
      </c>
      <c r="M105" s="148">
        <v>12646602</v>
      </c>
      <c r="N105" s="178"/>
      <c r="O105" s="245">
        <v>0</v>
      </c>
      <c r="P105" s="148">
        <v>12646602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7826980</v>
      </c>
      <c r="L106" s="244">
        <v>0</v>
      </c>
      <c r="M106" s="148">
        <v>7826980</v>
      </c>
      <c r="N106" s="178"/>
      <c r="O106" s="245">
        <v>0</v>
      </c>
      <c r="P106" s="148">
        <v>7826980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2666587</v>
      </c>
      <c r="L107" s="244">
        <v>0</v>
      </c>
      <c r="M107" s="148">
        <v>2666587</v>
      </c>
      <c r="N107" s="178"/>
      <c r="O107" s="245">
        <v>0</v>
      </c>
      <c r="P107" s="148">
        <v>2666587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23140169</v>
      </c>
      <c r="L112" s="259">
        <v>0</v>
      </c>
      <c r="M112" s="240">
        <v>23140169</v>
      </c>
      <c r="N112" s="239"/>
      <c r="O112" s="240">
        <v>0</v>
      </c>
      <c r="P112" s="81">
        <v>23140169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365705452.96000004</v>
      </c>
      <c r="L113" s="240">
        <v>0</v>
      </c>
      <c r="M113" s="240">
        <v>365705453</v>
      </c>
      <c r="N113" s="239"/>
      <c r="O113" s="240">
        <v>26420234</v>
      </c>
      <c r="P113" s="240">
        <v>392125686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752415667.17999995</v>
      </c>
      <c r="L116" s="244">
        <v>0</v>
      </c>
      <c r="M116" s="148">
        <v>752415667.17999995</v>
      </c>
      <c r="N116" s="178"/>
      <c r="O116" s="245">
        <v>0</v>
      </c>
      <c r="P116" s="148">
        <v>752415667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5980961.3099999996</v>
      </c>
      <c r="L119" s="244">
        <v>-5980961.3099999996</v>
      </c>
      <c r="M119" s="148">
        <v>0</v>
      </c>
      <c r="N119" s="178"/>
      <c r="O119" s="245">
        <v>1</v>
      </c>
      <c r="P119" s="148">
        <v>1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132099115.19</v>
      </c>
      <c r="M121" s="148">
        <v>132099115.19</v>
      </c>
      <c r="N121" s="178"/>
      <c r="O121" s="245">
        <v>0</v>
      </c>
      <c r="P121" s="148">
        <v>132099115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172358814.06</v>
      </c>
      <c r="L122" s="244">
        <v>-125973083.73999999</v>
      </c>
      <c r="M122" s="148">
        <v>46385730.320000008</v>
      </c>
      <c r="N122" s="178"/>
      <c r="O122" s="245">
        <v>0</v>
      </c>
      <c r="P122" s="148">
        <v>46385730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14507092.91</v>
      </c>
      <c r="L123" s="244">
        <v>0</v>
      </c>
      <c r="M123" s="148">
        <v>14507092.91</v>
      </c>
      <c r="N123" s="178"/>
      <c r="O123" s="245">
        <v>163653161.294837</v>
      </c>
      <c r="P123" s="148">
        <v>178160254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542114809.05999994</v>
      </c>
      <c r="L124" s="244">
        <v>0</v>
      </c>
      <c r="M124" s="148">
        <v>542114809.05999994</v>
      </c>
      <c r="N124" s="178"/>
      <c r="O124" s="245">
        <v>0</v>
      </c>
      <c r="P124" s="148">
        <v>542114809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-61494895.229999997</v>
      </c>
      <c r="L127" s="257">
        <v>-145070.14000000001</v>
      </c>
      <c r="M127" s="251">
        <v>-61639965.369999997</v>
      </c>
      <c r="N127" s="178"/>
      <c r="O127" s="266">
        <v>13048820</v>
      </c>
      <c r="P127" s="251">
        <v>-48591142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1425882449.29</v>
      </c>
      <c r="L129" s="265">
        <v>5.8207660913467407E-10</v>
      </c>
      <c r="M129" s="204">
        <v>1425882449</v>
      </c>
      <c r="N129" s="183"/>
      <c r="O129" s="204">
        <v>176701982</v>
      </c>
      <c r="P129" s="204">
        <v>1602584434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1791587902.25</v>
      </c>
      <c r="L131" s="259">
        <v>5.8207660913467407E-10</v>
      </c>
      <c r="M131" s="240">
        <v>1791587902</v>
      </c>
      <c r="N131" s="239"/>
      <c r="O131" s="240">
        <v>203122216</v>
      </c>
      <c r="P131" s="240">
        <v>1994710120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-5.8207660913467407E-10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09" priority="24" operator="notEqual">
      <formula>0</formula>
    </cfRule>
    <cfRule type="containsBlanks" dxfId="208" priority="25">
      <formula>LEN(TRIM(M12))=0</formula>
    </cfRule>
  </conditionalFormatting>
  <conditionalFormatting sqref="O12">
    <cfRule type="cellIs" dxfId="207" priority="23" operator="notEqual">
      <formula>O25</formula>
    </cfRule>
  </conditionalFormatting>
  <conditionalFormatting sqref="M55">
    <cfRule type="cellIs" dxfId="206" priority="22" operator="notEqual">
      <formula>M77</formula>
    </cfRule>
  </conditionalFormatting>
  <conditionalFormatting sqref="O55">
    <cfRule type="cellIs" dxfId="205" priority="21" operator="notEqual">
      <formula>O77</formula>
    </cfRule>
  </conditionalFormatting>
  <conditionalFormatting sqref="M92:M95 K92:K95">
    <cfRule type="cellIs" dxfId="204" priority="20" operator="notEqual">
      <formula>K103</formula>
    </cfRule>
  </conditionalFormatting>
  <conditionalFormatting sqref="O87">
    <cfRule type="cellIs" dxfId="203" priority="19" operator="notEqual">
      <formula>O101</formula>
    </cfRule>
  </conditionalFormatting>
  <conditionalFormatting sqref="M135 O135">
    <cfRule type="cellIs" dxfId="202" priority="13" operator="notEqual">
      <formula>0</formula>
    </cfRule>
    <cfRule type="cellIs" dxfId="201" priority="14" operator="equal">
      <formula>0</formula>
    </cfRule>
  </conditionalFormatting>
  <conditionalFormatting sqref="P135">
    <cfRule type="cellIs" dxfId="200" priority="11" operator="notEqual">
      <formula>0</formula>
    </cfRule>
    <cfRule type="cellIs" dxfId="199" priority="12" operator="equal">
      <formula>0</formula>
    </cfRule>
  </conditionalFormatting>
  <conditionalFormatting sqref="K135">
    <cfRule type="cellIs" dxfId="198" priority="3" operator="notEqual">
      <formula>0</formula>
    </cfRule>
    <cfRule type="cellIs" dxfId="197" priority="4" operator="equal">
      <formula>0</formula>
    </cfRule>
  </conditionalFormatting>
  <conditionalFormatting sqref="L135">
    <cfRule type="cellIs" dxfId="196" priority="1" operator="notEqual">
      <formula>0</formula>
    </cfRule>
    <cfRule type="cellIs" dxfId="19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showGridLines="0"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257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5526431.2799999993</v>
      </c>
      <c r="L12" s="248"/>
      <c r="M12" s="148">
        <v>5526431.2799999993</v>
      </c>
      <c r="N12" s="249"/>
      <c r="O12" s="247">
        <v>421580</v>
      </c>
      <c r="P12" s="148">
        <v>5948011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596993.44999999995</v>
      </c>
      <c r="L13" s="245">
        <v>0.05</v>
      </c>
      <c r="M13" s="148">
        <v>596993.5</v>
      </c>
      <c r="N13" s="177"/>
      <c r="O13" s="245">
        <v>0</v>
      </c>
      <c r="P13" s="148">
        <v>596994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53419.33</v>
      </c>
      <c r="L16" s="245">
        <v>0</v>
      </c>
      <c r="M16" s="148">
        <v>53419.33</v>
      </c>
      <c r="N16" s="177"/>
      <c r="O16" s="245">
        <v>50000</v>
      </c>
      <c r="P16" s="148">
        <v>103419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168688.32</v>
      </c>
      <c r="L18" s="245">
        <v>0</v>
      </c>
      <c r="M18" s="148">
        <v>168688.32</v>
      </c>
      <c r="N18" s="177"/>
      <c r="O18" s="245">
        <v>0</v>
      </c>
      <c r="P18" s="148">
        <v>168688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85760.639999999999</v>
      </c>
      <c r="L19" s="245">
        <v>0</v>
      </c>
      <c r="M19" s="148">
        <v>85760.639999999999</v>
      </c>
      <c r="N19" s="177"/>
      <c r="O19" s="245">
        <v>0</v>
      </c>
      <c r="P19" s="148">
        <v>85761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68116.149999999994</v>
      </c>
      <c r="L20" s="245">
        <v>0</v>
      </c>
      <c r="M20" s="148">
        <v>68116.149999999994</v>
      </c>
      <c r="N20" s="177"/>
      <c r="O20" s="245">
        <v>0</v>
      </c>
      <c r="P20" s="148">
        <v>68116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0</v>
      </c>
      <c r="P21" s="148">
        <v>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9219</v>
      </c>
      <c r="P23" s="251">
        <v>9219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6499409.1699999999</v>
      </c>
      <c r="L25" s="252">
        <v>0.05</v>
      </c>
      <c r="M25" s="253">
        <v>6499409</v>
      </c>
      <c r="N25" s="178"/>
      <c r="O25" s="253">
        <v>480799</v>
      </c>
      <c r="P25" s="253">
        <v>6980208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2393422.27</v>
      </c>
      <c r="L28" s="254">
        <v>0</v>
      </c>
      <c r="M28" s="148">
        <v>2393422.27</v>
      </c>
      <c r="N28" s="177"/>
      <c r="O28" s="245">
        <v>0</v>
      </c>
      <c r="P28" s="148">
        <v>2393422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3571266</v>
      </c>
      <c r="P29" s="148">
        <v>3571266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19291535.040000003</v>
      </c>
      <c r="L33" s="245">
        <v>0</v>
      </c>
      <c r="M33" s="148">
        <v>19291535.040000003</v>
      </c>
      <c r="N33" s="177"/>
      <c r="O33" s="245">
        <v>0</v>
      </c>
      <c r="P33" s="148">
        <v>19291535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1157391.97</v>
      </c>
      <c r="L34" s="245">
        <v>0</v>
      </c>
      <c r="M34" s="148">
        <v>1157391.97</v>
      </c>
      <c r="N34" s="177"/>
      <c r="O34" s="245">
        <v>0</v>
      </c>
      <c r="P34" s="148">
        <v>1157392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22842349.280000001</v>
      </c>
      <c r="L37" s="252">
        <v>0</v>
      </c>
      <c r="M37" s="185">
        <v>22842349</v>
      </c>
      <c r="N37" s="177"/>
      <c r="O37" s="185">
        <v>3571266</v>
      </c>
      <c r="P37" s="185">
        <v>26413615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29341758.450000003</v>
      </c>
      <c r="L39" s="256">
        <v>0.05</v>
      </c>
      <c r="M39" s="204">
        <v>29341758</v>
      </c>
      <c r="N39" s="183"/>
      <c r="O39" s="70">
        <v>4052065</v>
      </c>
      <c r="P39" s="70">
        <v>33393823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1809470</v>
      </c>
      <c r="L43" s="244">
        <v>0</v>
      </c>
      <c r="M43" s="148">
        <v>1809470</v>
      </c>
      <c r="N43" s="177"/>
      <c r="O43" s="245">
        <v>0</v>
      </c>
      <c r="P43" s="148">
        <v>1809470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406605</v>
      </c>
      <c r="L44" s="244">
        <v>0</v>
      </c>
      <c r="M44" s="148">
        <v>406605</v>
      </c>
      <c r="N44" s="177"/>
      <c r="O44" s="245">
        <v>0</v>
      </c>
      <c r="P44" s="148">
        <v>406605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65193</v>
      </c>
      <c r="L45" s="244">
        <v>0</v>
      </c>
      <c r="M45" s="148">
        <v>65193</v>
      </c>
      <c r="N45" s="177"/>
      <c r="O45" s="245">
        <v>0</v>
      </c>
      <c r="P45" s="148">
        <v>65193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2281268</v>
      </c>
      <c r="L50" s="259">
        <v>0</v>
      </c>
      <c r="M50" s="240">
        <v>2281268</v>
      </c>
      <c r="N50" s="239"/>
      <c r="O50" s="240">
        <v>0</v>
      </c>
      <c r="P50" s="240">
        <v>2281268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31623026.450000003</v>
      </c>
      <c r="L51" s="259">
        <v>0.05</v>
      </c>
      <c r="M51" s="240">
        <v>31623026</v>
      </c>
      <c r="N51" s="239"/>
      <c r="O51" s="240">
        <v>4052065</v>
      </c>
      <c r="P51" s="70">
        <v>35675091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232626.90999999997</v>
      </c>
      <c r="L55" s="244">
        <v>0</v>
      </c>
      <c r="M55" s="260">
        <v>232626.90999999997</v>
      </c>
      <c r="N55" s="249"/>
      <c r="O55" s="247">
        <v>0</v>
      </c>
      <c r="P55" s="148">
        <v>232627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205976.01</v>
      </c>
      <c r="L57" s="244">
        <v>0</v>
      </c>
      <c r="M57" s="148">
        <v>205976.01</v>
      </c>
      <c r="N57" s="178"/>
      <c r="O57" s="245">
        <v>0</v>
      </c>
      <c r="P57" s="148">
        <v>205976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0</v>
      </c>
      <c r="L61" s="244">
        <v>0</v>
      </c>
      <c r="M61" s="148">
        <v>0</v>
      </c>
      <c r="N61" s="178"/>
      <c r="O61" s="245">
        <v>0</v>
      </c>
      <c r="P61" s="148">
        <v>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318024.92</v>
      </c>
      <c r="L63" s="244">
        <v>0</v>
      </c>
      <c r="M63" s="148">
        <v>318024.92</v>
      </c>
      <c r="N63" s="178"/>
      <c r="O63" s="245">
        <v>0</v>
      </c>
      <c r="P63" s="148">
        <v>318025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72960.22</v>
      </c>
      <c r="L71" s="244">
        <v>0</v>
      </c>
      <c r="M71" s="148">
        <v>72960.22</v>
      </c>
      <c r="N71" s="181"/>
      <c r="O71" s="245">
        <v>0</v>
      </c>
      <c r="P71" s="148">
        <v>72960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29334</v>
      </c>
      <c r="L73" s="244">
        <v>0</v>
      </c>
      <c r="M73" s="148">
        <v>29334</v>
      </c>
      <c r="N73" s="181"/>
      <c r="O73" s="245">
        <v>0</v>
      </c>
      <c r="P73" s="148">
        <v>29334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8762</v>
      </c>
      <c r="L74" s="244">
        <v>0</v>
      </c>
      <c r="M74" s="148">
        <v>8762</v>
      </c>
      <c r="N74" s="181"/>
      <c r="O74" s="245">
        <v>0</v>
      </c>
      <c r="P74" s="148">
        <v>8762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867684.05999999994</v>
      </c>
      <c r="L77" s="264">
        <v>0</v>
      </c>
      <c r="M77" s="70">
        <v>867684</v>
      </c>
      <c r="N77" s="178"/>
      <c r="O77" s="70">
        <v>0</v>
      </c>
      <c r="P77" s="70">
        <v>867684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257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1019117.72</v>
      </c>
      <c r="L93" s="244">
        <v>0</v>
      </c>
      <c r="M93" s="148">
        <v>1019117.72</v>
      </c>
      <c r="N93" s="178"/>
      <c r="O93" s="245">
        <v>0</v>
      </c>
      <c r="P93" s="148">
        <v>1019118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4204109</v>
      </c>
      <c r="L94" s="244">
        <v>0</v>
      </c>
      <c r="M94" s="148">
        <v>4204109</v>
      </c>
      <c r="N94" s="178"/>
      <c r="O94" s="245">
        <v>0</v>
      </c>
      <c r="P94" s="148">
        <v>4204109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1699522</v>
      </c>
      <c r="L95" s="244">
        <v>0</v>
      </c>
      <c r="M95" s="148">
        <v>1699522</v>
      </c>
      <c r="N95" s="178"/>
      <c r="O95" s="245">
        <v>0</v>
      </c>
      <c r="P95" s="148">
        <v>1699522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161375</v>
      </c>
      <c r="L96" s="244">
        <v>0</v>
      </c>
      <c r="M96" s="148">
        <v>161375</v>
      </c>
      <c r="N96" s="181"/>
      <c r="O96" s="245">
        <v>0</v>
      </c>
      <c r="P96" s="148">
        <v>161375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7084123.7199999997</v>
      </c>
      <c r="L99" s="185">
        <v>0</v>
      </c>
      <c r="M99" s="203">
        <v>7084124</v>
      </c>
      <c r="N99" s="178"/>
      <c r="O99" s="203">
        <v>0</v>
      </c>
      <c r="P99" s="203">
        <v>7084124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7951807.7799999993</v>
      </c>
      <c r="L101" s="265">
        <v>0</v>
      </c>
      <c r="M101" s="204">
        <v>7951808</v>
      </c>
      <c r="N101" s="183"/>
      <c r="O101" s="70">
        <v>0</v>
      </c>
      <c r="P101" s="70">
        <v>7951808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463180</v>
      </c>
      <c r="L105" s="244">
        <v>0</v>
      </c>
      <c r="M105" s="148">
        <v>463180</v>
      </c>
      <c r="N105" s="178"/>
      <c r="O105" s="245">
        <v>0</v>
      </c>
      <c r="P105" s="148">
        <v>463180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256343</v>
      </c>
      <c r="L106" s="244">
        <v>0</v>
      </c>
      <c r="M106" s="148">
        <v>256343</v>
      </c>
      <c r="N106" s="178"/>
      <c r="O106" s="245">
        <v>0</v>
      </c>
      <c r="P106" s="148">
        <v>256343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80683</v>
      </c>
      <c r="L107" s="244"/>
      <c r="M107" s="148">
        <v>80683</v>
      </c>
      <c r="N107" s="178"/>
      <c r="O107" s="245">
        <v>0</v>
      </c>
      <c r="P107" s="148">
        <v>80683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800206</v>
      </c>
      <c r="L112" s="259">
        <v>0</v>
      </c>
      <c r="M112" s="240">
        <v>800206</v>
      </c>
      <c r="N112" s="239"/>
      <c r="O112" s="240">
        <v>0</v>
      </c>
      <c r="P112" s="81">
        <v>800206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8752013.7799999993</v>
      </c>
      <c r="L113" s="240">
        <v>0</v>
      </c>
      <c r="M113" s="240">
        <v>8752014</v>
      </c>
      <c r="N113" s="239"/>
      <c r="O113" s="240">
        <v>0</v>
      </c>
      <c r="P113" s="240">
        <v>8752014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20448927.010000002</v>
      </c>
      <c r="L116" s="244">
        <v>0</v>
      </c>
      <c r="M116" s="148">
        <v>20448927.010000002</v>
      </c>
      <c r="N116" s="178"/>
      <c r="O116" s="245">
        <v>0</v>
      </c>
      <c r="P116" s="148">
        <v>20448927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3002113</v>
      </c>
      <c r="P119" s="148">
        <v>3002113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213877.12000000017</v>
      </c>
      <c r="L122" s="244">
        <v>0.02</v>
      </c>
      <c r="M122" s="148">
        <v>213877.14000000016</v>
      </c>
      <c r="N122" s="178"/>
      <c r="O122" s="245">
        <v>0</v>
      </c>
      <c r="P122" s="148">
        <v>213877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29004.930000000149</v>
      </c>
      <c r="L123" s="244">
        <v>0</v>
      </c>
      <c r="M123" s="148">
        <v>29004.930000000149</v>
      </c>
      <c r="N123" s="178"/>
      <c r="O123" s="245">
        <v>802143</v>
      </c>
      <c r="P123" s="148">
        <v>831148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2536895.4300000002</v>
      </c>
      <c r="L124" s="244">
        <v>0</v>
      </c>
      <c r="M124" s="148">
        <v>2536895.4300000002</v>
      </c>
      <c r="N124" s="178"/>
      <c r="O124" s="245">
        <v>0</v>
      </c>
      <c r="P124" s="148">
        <v>2536895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-357691.82</v>
      </c>
      <c r="L127" s="257">
        <v>0</v>
      </c>
      <c r="M127" s="251">
        <v>-357691.82</v>
      </c>
      <c r="N127" s="178"/>
      <c r="O127" s="266">
        <v>247809</v>
      </c>
      <c r="P127" s="251">
        <v>-109883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22871012.670000002</v>
      </c>
      <c r="L129" s="265">
        <v>0.02</v>
      </c>
      <c r="M129" s="204">
        <v>22871012</v>
      </c>
      <c r="N129" s="183"/>
      <c r="O129" s="204">
        <v>4052065</v>
      </c>
      <c r="P129" s="204">
        <v>26923077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31623026.450000003</v>
      </c>
      <c r="L131" s="259">
        <v>0.02</v>
      </c>
      <c r="M131" s="240">
        <v>31623026</v>
      </c>
      <c r="N131" s="239"/>
      <c r="O131" s="240">
        <v>4052065</v>
      </c>
      <c r="P131" s="240">
        <v>35675091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3.0000000000000002E-2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94" priority="24" operator="notEqual">
      <formula>0</formula>
    </cfRule>
    <cfRule type="containsBlanks" dxfId="193" priority="25">
      <formula>LEN(TRIM(M12))=0</formula>
    </cfRule>
  </conditionalFormatting>
  <conditionalFormatting sqref="O12">
    <cfRule type="cellIs" dxfId="192" priority="23" operator="notEqual">
      <formula>O25</formula>
    </cfRule>
  </conditionalFormatting>
  <conditionalFormatting sqref="M55">
    <cfRule type="cellIs" dxfId="191" priority="22" operator="notEqual">
      <formula>M77</formula>
    </cfRule>
  </conditionalFormatting>
  <conditionalFormatting sqref="O55">
    <cfRule type="cellIs" dxfId="190" priority="21" operator="notEqual">
      <formula>O77</formula>
    </cfRule>
  </conditionalFormatting>
  <conditionalFormatting sqref="M92:M95 K92:K95">
    <cfRule type="cellIs" dxfId="189" priority="20" operator="notEqual">
      <formula>K103</formula>
    </cfRule>
  </conditionalFormatting>
  <conditionalFormatting sqref="O87">
    <cfRule type="cellIs" dxfId="188" priority="19" operator="notEqual">
      <formula>O101</formula>
    </cfRule>
  </conditionalFormatting>
  <conditionalFormatting sqref="M135 O135">
    <cfRule type="cellIs" dxfId="187" priority="13" operator="notEqual">
      <formula>0</formula>
    </cfRule>
    <cfRule type="cellIs" dxfId="186" priority="14" operator="equal">
      <formula>0</formula>
    </cfRule>
  </conditionalFormatting>
  <conditionalFormatting sqref="P135">
    <cfRule type="cellIs" dxfId="185" priority="11" operator="notEqual">
      <formula>0</formula>
    </cfRule>
    <cfRule type="cellIs" dxfId="184" priority="12" operator="equal">
      <formula>0</formula>
    </cfRule>
  </conditionalFormatting>
  <conditionalFormatting sqref="K135">
    <cfRule type="cellIs" dxfId="183" priority="3" operator="notEqual">
      <formula>0</formula>
    </cfRule>
    <cfRule type="cellIs" dxfId="182" priority="4" operator="equal">
      <formula>0</formula>
    </cfRule>
  </conditionalFormatting>
  <conditionalFormatting sqref="L135">
    <cfRule type="cellIs" dxfId="181" priority="1" operator="notEqual">
      <formula>0</formula>
    </cfRule>
    <cfRule type="cellIs" dxfId="18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85546875" style="141" customWidth="1"/>
    <col min="9" max="9" width="1.7109375" style="141" hidden="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240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2347310.12</v>
      </c>
      <c r="L12" s="248"/>
      <c r="M12" s="148">
        <v>2347310.12</v>
      </c>
      <c r="N12" s="249"/>
      <c r="O12" s="247">
        <v>645385</v>
      </c>
      <c r="P12" s="148">
        <v>2992695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3547278.22</v>
      </c>
      <c r="L13" s="245">
        <v>0</v>
      </c>
      <c r="M13" s="148">
        <v>3547278.22</v>
      </c>
      <c r="N13" s="177"/>
      <c r="O13" s="245">
        <v>0</v>
      </c>
      <c r="P13" s="148">
        <v>3547278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12084.51</v>
      </c>
      <c r="L15" s="245">
        <v>0</v>
      </c>
      <c r="M15" s="148">
        <v>12084.51</v>
      </c>
      <c r="N15" s="177"/>
      <c r="O15" s="245">
        <v>11836496</v>
      </c>
      <c r="P15" s="148">
        <v>11848581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1087280.31</v>
      </c>
      <c r="L16" s="245"/>
      <c r="M16" s="148">
        <v>1087280.31</v>
      </c>
      <c r="N16" s="177"/>
      <c r="O16" s="245">
        <v>330819</v>
      </c>
      <c r="P16" s="148">
        <v>1418099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2273340.48</v>
      </c>
      <c r="L18" s="245">
        <v>0</v>
      </c>
      <c r="M18" s="148">
        <v>2273340.48</v>
      </c>
      <c r="N18" s="177"/>
      <c r="O18" s="245">
        <v>0</v>
      </c>
      <c r="P18" s="148">
        <v>2273340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16534.05</v>
      </c>
      <c r="L19" s="245"/>
      <c r="M19" s="148">
        <v>16534.05</v>
      </c>
      <c r="N19" s="177"/>
      <c r="O19" s="245">
        <v>7019</v>
      </c>
      <c r="P19" s="148">
        <v>23553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19493.38</v>
      </c>
      <c r="L20" s="245">
        <v>0</v>
      </c>
      <c r="M20" s="148">
        <v>19493.38</v>
      </c>
      <c r="N20" s="177"/>
      <c r="O20" s="245">
        <v>0</v>
      </c>
      <c r="P20" s="148">
        <v>19493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272276.03999999998</v>
      </c>
      <c r="L21" s="245">
        <v>0.38</v>
      </c>
      <c r="M21" s="148">
        <v>272276.42</v>
      </c>
      <c r="N21" s="177"/>
      <c r="O21" s="245">
        <v>25146</v>
      </c>
      <c r="P21" s="148">
        <v>297422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9575597.1100000013</v>
      </c>
      <c r="L25" s="252">
        <v>0.38</v>
      </c>
      <c r="M25" s="253">
        <v>9575597</v>
      </c>
      <c r="N25" s="178"/>
      <c r="O25" s="253">
        <v>12844865</v>
      </c>
      <c r="P25" s="253">
        <v>22420461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2324186.4600000004</v>
      </c>
      <c r="L28" s="254">
        <v>0</v>
      </c>
      <c r="M28" s="148">
        <v>2324186.4600000004</v>
      </c>
      <c r="N28" s="177"/>
      <c r="O28" s="245">
        <v>0</v>
      </c>
      <c r="P28" s="148">
        <v>2324186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36156756</v>
      </c>
      <c r="P30" s="148">
        <v>36156756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127846847.33000001</v>
      </c>
      <c r="L33" s="245">
        <v>0</v>
      </c>
      <c r="M33" s="148">
        <v>127846847.33000001</v>
      </c>
      <c r="N33" s="177"/>
      <c r="O33" s="245">
        <v>3357083</v>
      </c>
      <c r="P33" s="148">
        <v>131203930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5080619.6500000004</v>
      </c>
      <c r="L34" s="245">
        <v>0.05</v>
      </c>
      <c r="M34" s="148">
        <v>5080619.7</v>
      </c>
      <c r="N34" s="177"/>
      <c r="O34" s="245">
        <v>254000</v>
      </c>
      <c r="P34" s="148">
        <v>5334620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135251653.44</v>
      </c>
      <c r="L37" s="252">
        <v>0.05</v>
      </c>
      <c r="M37" s="185">
        <v>135251653</v>
      </c>
      <c r="N37" s="177"/>
      <c r="O37" s="185">
        <v>39767839</v>
      </c>
      <c r="P37" s="185">
        <v>175019492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144827250.55000001</v>
      </c>
      <c r="L39" s="256">
        <v>0.43</v>
      </c>
      <c r="M39" s="204">
        <v>144827250</v>
      </c>
      <c r="N39" s="183"/>
      <c r="O39" s="70">
        <v>52612704</v>
      </c>
      <c r="P39" s="70">
        <v>197439953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4331063.9000000004</v>
      </c>
      <c r="L43" s="244">
        <v>0</v>
      </c>
      <c r="M43" s="148">
        <v>4331063.9000000004</v>
      </c>
      <c r="N43" s="177"/>
      <c r="O43" s="245">
        <v>0</v>
      </c>
      <c r="P43" s="148">
        <v>4331064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956552.8</v>
      </c>
      <c r="L44" s="244">
        <v>0.3</v>
      </c>
      <c r="M44" s="148">
        <v>956553.10000000009</v>
      </c>
      <c r="N44" s="177"/>
      <c r="O44" s="245">
        <v>0</v>
      </c>
      <c r="P44" s="148">
        <v>956553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109656</v>
      </c>
      <c r="L45" s="244">
        <v>0</v>
      </c>
      <c r="M45" s="148">
        <v>109656</v>
      </c>
      <c r="N45" s="177"/>
      <c r="O45" s="245">
        <v>0</v>
      </c>
      <c r="P45" s="148">
        <v>109656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5397272.7000000002</v>
      </c>
      <c r="L50" s="259">
        <v>0.3</v>
      </c>
      <c r="M50" s="240">
        <v>5397273</v>
      </c>
      <c r="N50" s="239"/>
      <c r="O50" s="240">
        <v>0</v>
      </c>
      <c r="P50" s="240">
        <v>5397273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150224523.25</v>
      </c>
      <c r="L51" s="259">
        <v>0.73</v>
      </c>
      <c r="M51" s="240">
        <v>150224523</v>
      </c>
      <c r="N51" s="239"/>
      <c r="O51" s="240">
        <v>52612704</v>
      </c>
      <c r="P51" s="70">
        <v>202837226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54639.900000000009</v>
      </c>
      <c r="L55" s="244">
        <v>0</v>
      </c>
      <c r="M55" s="260">
        <v>54639.900000000009</v>
      </c>
      <c r="N55" s="249"/>
      <c r="O55" s="247">
        <v>10776</v>
      </c>
      <c r="P55" s="148">
        <v>65416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288231.27</v>
      </c>
      <c r="L57" s="244">
        <v>0</v>
      </c>
      <c r="M57" s="148">
        <v>288231.27</v>
      </c>
      <c r="N57" s="178"/>
      <c r="O57" s="245">
        <v>0</v>
      </c>
      <c r="P57" s="148">
        <v>288231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16534</v>
      </c>
      <c r="P60" s="148">
        <v>16534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90613.68</v>
      </c>
      <c r="L61" s="244">
        <v>0</v>
      </c>
      <c r="M61" s="148">
        <v>90613.68</v>
      </c>
      <c r="N61" s="178"/>
      <c r="O61" s="245">
        <v>0</v>
      </c>
      <c r="P61" s="148">
        <v>90614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182846.01</v>
      </c>
      <c r="L63" s="244">
        <v>0</v>
      </c>
      <c r="M63" s="148">
        <v>182846.01</v>
      </c>
      <c r="N63" s="178"/>
      <c r="O63" s="245">
        <v>20000</v>
      </c>
      <c r="P63" s="148">
        <v>202846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20000</v>
      </c>
      <c r="L65" s="244">
        <v>0</v>
      </c>
      <c r="M65" s="148">
        <v>20000</v>
      </c>
      <c r="N65" s="178"/>
      <c r="O65" s="245">
        <v>0</v>
      </c>
      <c r="P65" s="148">
        <v>20000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1191590.1199999999</v>
      </c>
      <c r="L66" s="244">
        <v>0</v>
      </c>
      <c r="M66" s="148">
        <v>1191590.1199999999</v>
      </c>
      <c r="N66" s="178"/>
      <c r="O66" s="245">
        <v>0</v>
      </c>
      <c r="P66" s="148">
        <v>1191590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30000</v>
      </c>
      <c r="L67" s="244">
        <v>0</v>
      </c>
      <c r="M67" s="148">
        <v>30000</v>
      </c>
      <c r="N67" s="178"/>
      <c r="O67" s="245">
        <v>0</v>
      </c>
      <c r="P67" s="148">
        <v>30000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35365.49</v>
      </c>
      <c r="L68" s="244">
        <v>0</v>
      </c>
      <c r="M68" s="148">
        <v>35365.49</v>
      </c>
      <c r="N68" s="178"/>
      <c r="O68" s="245">
        <v>0</v>
      </c>
      <c r="P68" s="148">
        <v>35365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200383.87</v>
      </c>
      <c r="L70" s="244">
        <v>0</v>
      </c>
      <c r="M70" s="148">
        <v>200383.87</v>
      </c>
      <c r="N70" s="178"/>
      <c r="O70" s="245">
        <v>0</v>
      </c>
      <c r="P70" s="148">
        <v>200384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63361.810000000005</v>
      </c>
      <c r="L71" s="244">
        <v>0</v>
      </c>
      <c r="M71" s="148">
        <v>63361.810000000005</v>
      </c>
      <c r="N71" s="181"/>
      <c r="O71" s="245">
        <v>0</v>
      </c>
      <c r="P71" s="148">
        <v>63362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80853.33</v>
      </c>
      <c r="L73" s="244">
        <v>0</v>
      </c>
      <c r="M73" s="148">
        <v>80853.33</v>
      </c>
      <c r="N73" s="181"/>
      <c r="O73" s="245">
        <v>0</v>
      </c>
      <c r="P73" s="148">
        <v>80853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18649</v>
      </c>
      <c r="L74" s="244">
        <v>0.01</v>
      </c>
      <c r="M74" s="148">
        <v>18649.009999999998</v>
      </c>
      <c r="N74" s="181"/>
      <c r="O74" s="245">
        <v>0</v>
      </c>
      <c r="P74" s="148">
        <v>18649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36" t="s">
        <v>112</v>
      </c>
      <c r="G75" s="236"/>
      <c r="H75" s="236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2256534.48</v>
      </c>
      <c r="L77" s="264">
        <v>0.01</v>
      </c>
      <c r="M77" s="70">
        <v>2256534</v>
      </c>
      <c r="N77" s="178"/>
      <c r="O77" s="70">
        <v>47310</v>
      </c>
      <c r="P77" s="70">
        <v>2303844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240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90000</v>
      </c>
      <c r="L87" s="244">
        <v>0</v>
      </c>
      <c r="M87" s="260">
        <v>90000</v>
      </c>
      <c r="N87" s="249"/>
      <c r="O87" s="247">
        <v>0</v>
      </c>
      <c r="P87" s="148">
        <v>90000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20650920.140000001</v>
      </c>
      <c r="L88" s="244">
        <v>0</v>
      </c>
      <c r="M88" s="148">
        <v>20650920.140000001</v>
      </c>
      <c r="N88" s="178"/>
      <c r="O88" s="245">
        <v>0</v>
      </c>
      <c r="P88" s="148">
        <v>20650920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175058.34</v>
      </c>
      <c r="L89" s="244"/>
      <c r="M89" s="148">
        <v>175058.34</v>
      </c>
      <c r="N89" s="178"/>
      <c r="O89" s="245">
        <v>0</v>
      </c>
      <c r="P89" s="148">
        <v>175058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96516.74</v>
      </c>
      <c r="L90" s="244">
        <v>0</v>
      </c>
      <c r="M90" s="148">
        <v>96516.74</v>
      </c>
      <c r="N90" s="178"/>
      <c r="O90" s="245">
        <v>0</v>
      </c>
      <c r="P90" s="148">
        <v>96517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92448.83</v>
      </c>
      <c r="L92" s="244">
        <v>0</v>
      </c>
      <c r="M92" s="148">
        <v>92448.83</v>
      </c>
      <c r="N92" s="178"/>
      <c r="O92" s="245">
        <v>0</v>
      </c>
      <c r="P92" s="148">
        <v>92449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3104728.8</v>
      </c>
      <c r="L93" s="244">
        <v>0</v>
      </c>
      <c r="M93" s="148">
        <v>3104728.8</v>
      </c>
      <c r="N93" s="178"/>
      <c r="O93" s="245">
        <v>0</v>
      </c>
      <c r="P93" s="148">
        <v>3104729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10777121</v>
      </c>
      <c r="L94" s="244">
        <v>0</v>
      </c>
      <c r="M94" s="148">
        <v>10777121</v>
      </c>
      <c r="N94" s="178"/>
      <c r="O94" s="245">
        <v>0</v>
      </c>
      <c r="P94" s="148">
        <v>10777121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4684436.67</v>
      </c>
      <c r="L95" s="244">
        <v>0</v>
      </c>
      <c r="M95" s="148">
        <v>4684436.67</v>
      </c>
      <c r="N95" s="178"/>
      <c r="O95" s="245">
        <v>0</v>
      </c>
      <c r="P95" s="148">
        <v>4684437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487009</v>
      </c>
      <c r="L96" s="244">
        <v>0.47</v>
      </c>
      <c r="M96" s="148">
        <v>487009.47</v>
      </c>
      <c r="N96" s="181"/>
      <c r="O96" s="245">
        <v>0</v>
      </c>
      <c r="P96" s="148">
        <v>487009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40158239.519999996</v>
      </c>
      <c r="L99" s="185">
        <v>0.47</v>
      </c>
      <c r="M99" s="203">
        <v>40158240</v>
      </c>
      <c r="N99" s="178"/>
      <c r="O99" s="203">
        <v>0</v>
      </c>
      <c r="P99" s="203">
        <v>40158240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42414773.999999993</v>
      </c>
      <c r="L101" s="265">
        <v>0.48</v>
      </c>
      <c r="M101" s="204">
        <v>42414774</v>
      </c>
      <c r="N101" s="183"/>
      <c r="O101" s="70">
        <v>47310</v>
      </c>
      <c r="P101" s="70">
        <v>42462084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1331057</v>
      </c>
      <c r="L105" s="244">
        <v>0</v>
      </c>
      <c r="M105" s="148">
        <v>1331057</v>
      </c>
      <c r="N105" s="178"/>
      <c r="O105" s="245">
        <v>0</v>
      </c>
      <c r="P105" s="148">
        <v>1331057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907149</v>
      </c>
      <c r="L106" s="244">
        <v>0</v>
      </c>
      <c r="M106" s="148">
        <v>907149</v>
      </c>
      <c r="N106" s="178"/>
      <c r="O106" s="245">
        <v>0</v>
      </c>
      <c r="P106" s="148">
        <v>907149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16729</v>
      </c>
      <c r="L107" s="244"/>
      <c r="M107" s="148">
        <v>16729</v>
      </c>
      <c r="N107" s="178"/>
      <c r="O107" s="245">
        <v>0</v>
      </c>
      <c r="P107" s="148">
        <v>16729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2254935</v>
      </c>
      <c r="L112" s="259">
        <v>0</v>
      </c>
      <c r="M112" s="240">
        <v>2254935</v>
      </c>
      <c r="N112" s="239"/>
      <c r="O112" s="240">
        <v>0</v>
      </c>
      <c r="P112" s="81">
        <v>2254935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44669708.999999993</v>
      </c>
      <c r="L113" s="240">
        <v>0.48</v>
      </c>
      <c r="M113" s="240">
        <v>44669709</v>
      </c>
      <c r="N113" s="239"/>
      <c r="O113" s="240">
        <v>47310</v>
      </c>
      <c r="P113" s="240">
        <v>44717019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110638016.15000001</v>
      </c>
      <c r="L116" s="244"/>
      <c r="M116" s="148">
        <v>110638016.15000001</v>
      </c>
      <c r="N116" s="178"/>
      <c r="O116" s="245">
        <v>3611083</v>
      </c>
      <c r="P116" s="148">
        <v>114249099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36156756</v>
      </c>
      <c r="P119" s="148">
        <v>36156756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3752878.29</v>
      </c>
      <c r="L122" s="244"/>
      <c r="M122" s="148">
        <v>3752878.29</v>
      </c>
      <c r="N122" s="178"/>
      <c r="O122" s="245">
        <v>0</v>
      </c>
      <c r="P122" s="148">
        <v>3752878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144091.92000000001</v>
      </c>
      <c r="L123" s="244"/>
      <c r="M123" s="148">
        <v>144091.92000000001</v>
      </c>
      <c r="N123" s="178"/>
      <c r="O123" s="245">
        <v>0</v>
      </c>
      <c r="P123" s="148">
        <v>144092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4336270.97</v>
      </c>
      <c r="L124" s="244">
        <v>0</v>
      </c>
      <c r="M124" s="148">
        <v>4336270.97</v>
      </c>
      <c r="N124" s="178"/>
      <c r="O124" s="245">
        <v>0</v>
      </c>
      <c r="P124" s="148">
        <v>4336271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16935.71</v>
      </c>
      <c r="L125" s="244">
        <v>0</v>
      </c>
      <c r="M125" s="148">
        <v>16935.71</v>
      </c>
      <c r="N125" s="178"/>
      <c r="O125" s="245">
        <v>0</v>
      </c>
      <c r="P125" s="148">
        <v>16936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-13333378.789999999</v>
      </c>
      <c r="L127" s="257">
        <v>0.25</v>
      </c>
      <c r="M127" s="251">
        <v>-13333378.539999999</v>
      </c>
      <c r="N127" s="178"/>
      <c r="O127" s="266">
        <v>12797555</v>
      </c>
      <c r="P127" s="251">
        <v>-535825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105554814.25</v>
      </c>
      <c r="L129" s="265">
        <v>0.25</v>
      </c>
      <c r="M129" s="204">
        <v>105554814</v>
      </c>
      <c r="N129" s="183"/>
      <c r="O129" s="204">
        <v>52565394</v>
      </c>
      <c r="P129" s="204">
        <v>158120207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150224523.25</v>
      </c>
      <c r="L131" s="259">
        <v>0.73</v>
      </c>
      <c r="M131" s="240">
        <v>150224523</v>
      </c>
      <c r="N131" s="239"/>
      <c r="O131" s="240">
        <v>52612704</v>
      </c>
      <c r="P131" s="240">
        <v>202837226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79" priority="24" operator="notEqual">
      <formula>0</formula>
    </cfRule>
    <cfRule type="containsBlanks" dxfId="178" priority="25">
      <formula>LEN(TRIM(M12))=0</formula>
    </cfRule>
  </conditionalFormatting>
  <conditionalFormatting sqref="O12">
    <cfRule type="cellIs" dxfId="177" priority="23" operator="notEqual">
      <formula>O25</formula>
    </cfRule>
  </conditionalFormatting>
  <conditionalFormatting sqref="M55">
    <cfRule type="cellIs" dxfId="176" priority="22" operator="notEqual">
      <formula>M77</formula>
    </cfRule>
  </conditionalFormatting>
  <conditionalFormatting sqref="O55">
    <cfRule type="cellIs" dxfId="175" priority="21" operator="notEqual">
      <formula>O77</formula>
    </cfRule>
  </conditionalFormatting>
  <conditionalFormatting sqref="M92:M95 K92:K95">
    <cfRule type="cellIs" dxfId="174" priority="20" operator="notEqual">
      <formula>K103</formula>
    </cfRule>
  </conditionalFormatting>
  <conditionalFormatting sqref="O87">
    <cfRule type="cellIs" dxfId="173" priority="19" operator="notEqual">
      <formula>O101</formula>
    </cfRule>
  </conditionalFormatting>
  <conditionalFormatting sqref="M135 O135">
    <cfRule type="cellIs" dxfId="172" priority="13" operator="notEqual">
      <formula>0</formula>
    </cfRule>
    <cfRule type="cellIs" dxfId="171" priority="14" operator="equal">
      <formula>0</formula>
    </cfRule>
  </conditionalFormatting>
  <conditionalFormatting sqref="P135">
    <cfRule type="cellIs" dxfId="170" priority="11" operator="notEqual">
      <formula>0</formula>
    </cfRule>
    <cfRule type="cellIs" dxfId="169" priority="12" operator="equal">
      <formula>0</formula>
    </cfRule>
  </conditionalFormatting>
  <conditionalFormatting sqref="K135">
    <cfRule type="cellIs" dxfId="168" priority="3" operator="notEqual">
      <formula>0</formula>
    </cfRule>
    <cfRule type="cellIs" dxfId="167" priority="4" operator="equal">
      <formula>0</formula>
    </cfRule>
  </conditionalFormatting>
  <conditionalFormatting sqref="L135">
    <cfRule type="cellIs" dxfId="166" priority="1" operator="notEqual">
      <formula>0</formula>
    </cfRule>
    <cfRule type="cellIs" dxfId="16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241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11893962.499999998</v>
      </c>
      <c r="L12" s="248"/>
      <c r="M12" s="148">
        <v>11893962.499999998</v>
      </c>
      <c r="N12" s="249"/>
      <c r="O12" s="247">
        <v>3984250</v>
      </c>
      <c r="P12" s="148">
        <v>15878213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-4150963.4399999995</v>
      </c>
      <c r="L13" s="245">
        <v>0</v>
      </c>
      <c r="M13" s="148">
        <v>-4150963.4399999995</v>
      </c>
      <c r="N13" s="177"/>
      <c r="O13" s="245">
        <v>0</v>
      </c>
      <c r="P13" s="148">
        <v>-4150963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17390693</v>
      </c>
      <c r="P15" s="148">
        <v>17390693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7056865.169999999</v>
      </c>
      <c r="L16" s="245">
        <v>0</v>
      </c>
      <c r="M16" s="148">
        <v>7056865.169999999</v>
      </c>
      <c r="N16" s="177"/>
      <c r="O16" s="245">
        <v>1213134</v>
      </c>
      <c r="P16" s="148">
        <v>8269999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7381832.0199999996</v>
      </c>
      <c r="L18" s="245">
        <v>0</v>
      </c>
      <c r="M18" s="148">
        <v>7381832.0199999996</v>
      </c>
      <c r="N18" s="177"/>
      <c r="O18" s="245">
        <v>0</v>
      </c>
      <c r="P18" s="148">
        <v>7381832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140580.94</v>
      </c>
      <c r="L19" s="245">
        <v>0</v>
      </c>
      <c r="M19" s="148">
        <v>140580.94</v>
      </c>
      <c r="N19" s="177"/>
      <c r="O19" s="245">
        <v>0</v>
      </c>
      <c r="P19" s="148">
        <v>140581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349444.78</v>
      </c>
      <c r="L21" s="245">
        <v>0</v>
      </c>
      <c r="M21" s="148">
        <v>349444.78</v>
      </c>
      <c r="N21" s="177"/>
      <c r="O21" s="245">
        <v>75902</v>
      </c>
      <c r="P21" s="148">
        <v>425347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84743.51</v>
      </c>
      <c r="L22" s="245">
        <v>0</v>
      </c>
      <c r="M22" s="148">
        <v>84743.51</v>
      </c>
      <c r="N22" s="177"/>
      <c r="O22" s="245">
        <v>0</v>
      </c>
      <c r="P22" s="148">
        <v>84744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22756465.48</v>
      </c>
      <c r="L25" s="252">
        <v>0</v>
      </c>
      <c r="M25" s="253">
        <v>22756465</v>
      </c>
      <c r="N25" s="178"/>
      <c r="O25" s="253">
        <v>22663979</v>
      </c>
      <c r="P25" s="253">
        <v>45420446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24096054.23</v>
      </c>
      <c r="L28" s="254">
        <v>0</v>
      </c>
      <c r="M28" s="148">
        <v>24096054.23</v>
      </c>
      <c r="N28" s="177"/>
      <c r="O28" s="245">
        <v>0</v>
      </c>
      <c r="P28" s="148">
        <v>24096054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19698917</v>
      </c>
      <c r="P29" s="148">
        <v>19698917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223021517.63</v>
      </c>
      <c r="L33" s="245">
        <v>0</v>
      </c>
      <c r="M33" s="148">
        <v>223021517.63</v>
      </c>
      <c r="N33" s="177"/>
      <c r="O33" s="245">
        <v>0</v>
      </c>
      <c r="P33" s="148">
        <v>223021518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10813950.949999999</v>
      </c>
      <c r="L34" s="245">
        <v>0</v>
      </c>
      <c r="M34" s="148">
        <v>10813950.949999999</v>
      </c>
      <c r="N34" s="177"/>
      <c r="O34" s="245">
        <v>0</v>
      </c>
      <c r="P34" s="148">
        <v>10813951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257931522.80999997</v>
      </c>
      <c r="L37" s="252">
        <v>0</v>
      </c>
      <c r="M37" s="185">
        <v>257931523</v>
      </c>
      <c r="N37" s="177"/>
      <c r="O37" s="185">
        <v>19698917</v>
      </c>
      <c r="P37" s="185">
        <v>277630440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280687988.28999996</v>
      </c>
      <c r="L39" s="256">
        <v>0</v>
      </c>
      <c r="M39" s="204">
        <v>280687988</v>
      </c>
      <c r="N39" s="183"/>
      <c r="O39" s="70">
        <v>42362896</v>
      </c>
      <c r="P39" s="70">
        <v>323050886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23231028</v>
      </c>
      <c r="L43" s="244">
        <v>0</v>
      </c>
      <c r="M43" s="148">
        <v>23231028</v>
      </c>
      <c r="N43" s="177"/>
      <c r="O43" s="245">
        <v>0</v>
      </c>
      <c r="P43" s="148">
        <v>23231028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6152403</v>
      </c>
      <c r="L44" s="244">
        <v>0</v>
      </c>
      <c r="M44" s="148">
        <v>6152403</v>
      </c>
      <c r="N44" s="177"/>
      <c r="O44" s="245">
        <v>0</v>
      </c>
      <c r="P44" s="148">
        <v>6152403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457394</v>
      </c>
      <c r="L45" s="244">
        <v>0</v>
      </c>
      <c r="M45" s="148">
        <v>457394</v>
      </c>
      <c r="N45" s="177"/>
      <c r="O45" s="245">
        <v>0</v>
      </c>
      <c r="P45" s="148">
        <v>457394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29840825</v>
      </c>
      <c r="L50" s="259">
        <v>0</v>
      </c>
      <c r="M50" s="240">
        <v>29840825</v>
      </c>
      <c r="N50" s="239"/>
      <c r="O50" s="240">
        <v>0</v>
      </c>
      <c r="P50" s="240">
        <v>29840825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310528813.28999996</v>
      </c>
      <c r="L51" s="259">
        <v>0</v>
      </c>
      <c r="M51" s="240">
        <v>310528813</v>
      </c>
      <c r="N51" s="239"/>
      <c r="O51" s="240">
        <v>42362896</v>
      </c>
      <c r="P51" s="70">
        <v>352891711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815109.88999999978</v>
      </c>
      <c r="L55" s="244">
        <v>0</v>
      </c>
      <c r="M55" s="260">
        <v>815109.88999999978</v>
      </c>
      <c r="N55" s="249"/>
      <c r="O55" s="247">
        <v>406575</v>
      </c>
      <c r="P55" s="148">
        <v>1221685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3038120.1599999997</v>
      </c>
      <c r="L57" s="244">
        <v>0</v>
      </c>
      <c r="M57" s="148">
        <v>3038120.1599999997</v>
      </c>
      <c r="N57" s="178"/>
      <c r="O57" s="245">
        <v>0</v>
      </c>
      <c r="P57" s="148">
        <v>3038120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46043.4</v>
      </c>
      <c r="L61" s="244">
        <v>0</v>
      </c>
      <c r="M61" s="148">
        <v>46043.4</v>
      </c>
      <c r="N61" s="178"/>
      <c r="O61" s="245">
        <v>36354</v>
      </c>
      <c r="P61" s="148">
        <v>82397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1087519.42</v>
      </c>
      <c r="L63" s="244">
        <v>0</v>
      </c>
      <c r="M63" s="148">
        <v>1087519.42</v>
      </c>
      <c r="N63" s="178"/>
      <c r="O63" s="245">
        <v>0</v>
      </c>
      <c r="P63" s="148">
        <v>1087519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1016000</v>
      </c>
      <c r="L65" s="244">
        <v>0</v>
      </c>
      <c r="M65" s="148">
        <v>1016000</v>
      </c>
      <c r="N65" s="178"/>
      <c r="O65" s="245">
        <v>0</v>
      </c>
      <c r="P65" s="148">
        <v>1016000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891634</v>
      </c>
      <c r="L71" s="244">
        <v>0</v>
      </c>
      <c r="M71" s="148">
        <v>891634</v>
      </c>
      <c r="N71" s="181"/>
      <c r="O71" s="245">
        <v>0</v>
      </c>
      <c r="P71" s="148">
        <v>891634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1324023.1499999999</v>
      </c>
      <c r="L73" s="244">
        <v>0</v>
      </c>
      <c r="M73" s="148">
        <v>1324023.1499999999</v>
      </c>
      <c r="N73" s="181"/>
      <c r="O73" s="245">
        <v>0</v>
      </c>
      <c r="P73" s="148">
        <v>1324023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147486</v>
      </c>
      <c r="L74" s="244">
        <v>0</v>
      </c>
      <c r="M74" s="148">
        <v>147486</v>
      </c>
      <c r="N74" s="181"/>
      <c r="O74" s="245">
        <v>0</v>
      </c>
      <c r="P74" s="148">
        <v>147486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65665</v>
      </c>
      <c r="P75" s="251">
        <v>65665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8365936.0199999996</v>
      </c>
      <c r="L77" s="264">
        <v>0</v>
      </c>
      <c r="M77" s="70">
        <v>8365936</v>
      </c>
      <c r="N77" s="178"/>
      <c r="O77" s="70">
        <v>508594</v>
      </c>
      <c r="P77" s="70">
        <v>8874529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241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10364000</v>
      </c>
      <c r="L87" s="244">
        <v>0</v>
      </c>
      <c r="M87" s="260">
        <v>10364000</v>
      </c>
      <c r="N87" s="249"/>
      <c r="O87" s="247">
        <v>0</v>
      </c>
      <c r="P87" s="148">
        <v>10364000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8415598</v>
      </c>
      <c r="L93" s="244">
        <v>0</v>
      </c>
      <c r="M93" s="148">
        <v>8415598</v>
      </c>
      <c r="N93" s="178"/>
      <c r="O93" s="245">
        <v>0</v>
      </c>
      <c r="P93" s="148">
        <v>8415598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52252580</v>
      </c>
      <c r="L94" s="244">
        <v>0</v>
      </c>
      <c r="M94" s="148">
        <v>52252580</v>
      </c>
      <c r="N94" s="178"/>
      <c r="O94" s="245">
        <v>0</v>
      </c>
      <c r="P94" s="148">
        <v>52252580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22547721.34</v>
      </c>
      <c r="L95" s="244">
        <v>0</v>
      </c>
      <c r="M95" s="148">
        <v>22547721.34</v>
      </c>
      <c r="N95" s="178"/>
      <c r="O95" s="245">
        <v>0</v>
      </c>
      <c r="P95" s="148">
        <v>22547721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1225891</v>
      </c>
      <c r="L96" s="244">
        <v>0</v>
      </c>
      <c r="M96" s="148">
        <v>1225891</v>
      </c>
      <c r="N96" s="181"/>
      <c r="O96" s="245">
        <v>0</v>
      </c>
      <c r="P96" s="148">
        <v>1225891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286478.57</v>
      </c>
      <c r="L97" s="257">
        <v>0</v>
      </c>
      <c r="M97" s="251">
        <v>286478.57</v>
      </c>
      <c r="N97" s="178"/>
      <c r="O97" s="250">
        <v>781395</v>
      </c>
      <c r="P97" s="251">
        <v>1067874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95092268.909999996</v>
      </c>
      <c r="L99" s="185">
        <v>0</v>
      </c>
      <c r="M99" s="203">
        <v>95092269</v>
      </c>
      <c r="N99" s="178"/>
      <c r="O99" s="203">
        <v>781395</v>
      </c>
      <c r="P99" s="203">
        <v>95873664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103458204.92999999</v>
      </c>
      <c r="L101" s="265">
        <v>0</v>
      </c>
      <c r="M101" s="204">
        <v>103458205</v>
      </c>
      <c r="N101" s="183"/>
      <c r="O101" s="70">
        <v>1289989</v>
      </c>
      <c r="P101" s="70">
        <v>104748193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3407479</v>
      </c>
      <c r="L105" s="244">
        <v>0</v>
      </c>
      <c r="M105" s="148">
        <v>3407479</v>
      </c>
      <c r="N105" s="178"/>
      <c r="O105" s="245">
        <v>0</v>
      </c>
      <c r="P105" s="148">
        <v>3407479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1980312.02</v>
      </c>
      <c r="L106" s="244">
        <v>0</v>
      </c>
      <c r="M106" s="148">
        <v>1980312.02</v>
      </c>
      <c r="N106" s="178"/>
      <c r="O106" s="245">
        <v>0</v>
      </c>
      <c r="P106" s="148">
        <v>1980312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437743</v>
      </c>
      <c r="L107" s="244"/>
      <c r="M107" s="148">
        <v>437743</v>
      </c>
      <c r="N107" s="178"/>
      <c r="O107" s="245">
        <v>0</v>
      </c>
      <c r="P107" s="148">
        <v>437743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5825534.0199999996</v>
      </c>
      <c r="L112" s="259">
        <v>0</v>
      </c>
      <c r="M112" s="240">
        <v>5825534</v>
      </c>
      <c r="N112" s="239"/>
      <c r="O112" s="240">
        <v>0</v>
      </c>
      <c r="P112" s="81">
        <v>5825534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109283738.94999999</v>
      </c>
      <c r="L113" s="240">
        <v>0</v>
      </c>
      <c r="M113" s="240">
        <v>109283739</v>
      </c>
      <c r="N113" s="239"/>
      <c r="O113" s="240">
        <v>1289989</v>
      </c>
      <c r="P113" s="240">
        <v>110573727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222455468.57999998</v>
      </c>
      <c r="L116" s="244">
        <v>0</v>
      </c>
      <c r="M116" s="148">
        <v>222455468.57999998</v>
      </c>
      <c r="N116" s="178"/>
      <c r="O116" s="245">
        <v>0</v>
      </c>
      <c r="P116" s="148">
        <v>222455469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19698917</v>
      </c>
      <c r="P119" s="148">
        <v>19698917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1474420.9400000002</v>
      </c>
      <c r="L122" s="244">
        <v>0</v>
      </c>
      <c r="M122" s="148">
        <v>1474420.9400000002</v>
      </c>
      <c r="N122" s="178"/>
      <c r="O122" s="245">
        <v>0</v>
      </c>
      <c r="P122" s="148">
        <v>1474421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-1206070.5</v>
      </c>
      <c r="L123" s="244">
        <v>0</v>
      </c>
      <c r="M123" s="148">
        <v>-1206070.5</v>
      </c>
      <c r="N123" s="178"/>
      <c r="O123" s="245">
        <v>17634495</v>
      </c>
      <c r="P123" s="148">
        <v>16428424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28380379.949999999</v>
      </c>
      <c r="L124" s="244">
        <v>0</v>
      </c>
      <c r="M124" s="148">
        <v>28380379.949999999</v>
      </c>
      <c r="N124" s="178"/>
      <c r="O124" s="245">
        <v>0</v>
      </c>
      <c r="P124" s="148">
        <v>28380380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-21246.28</v>
      </c>
      <c r="L125" s="244">
        <v>0</v>
      </c>
      <c r="M125" s="148">
        <v>-21246.28</v>
      </c>
      <c r="N125" s="178"/>
      <c r="O125" s="245">
        <v>0</v>
      </c>
      <c r="P125" s="148">
        <v>-21246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-49837878.350000001</v>
      </c>
      <c r="L127" s="257">
        <v>0</v>
      </c>
      <c r="M127" s="251">
        <v>-49837878.350000001</v>
      </c>
      <c r="N127" s="178"/>
      <c r="O127" s="266">
        <v>3739495</v>
      </c>
      <c r="P127" s="251">
        <v>-46098381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201245074.33999997</v>
      </c>
      <c r="L129" s="265">
        <v>0</v>
      </c>
      <c r="M129" s="204">
        <v>201245075</v>
      </c>
      <c r="N129" s="183"/>
      <c r="O129" s="204">
        <v>41072907</v>
      </c>
      <c r="P129" s="204">
        <v>242317984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310528813.28999996</v>
      </c>
      <c r="L131" s="259">
        <v>0</v>
      </c>
      <c r="M131" s="240">
        <v>310528814</v>
      </c>
      <c r="N131" s="239"/>
      <c r="O131" s="240">
        <v>42362896</v>
      </c>
      <c r="P131" s="240">
        <v>352891711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64" priority="24" operator="notEqual">
      <formula>0</formula>
    </cfRule>
    <cfRule type="containsBlanks" dxfId="163" priority="25">
      <formula>LEN(TRIM(M12))=0</formula>
    </cfRule>
  </conditionalFormatting>
  <conditionalFormatting sqref="O12">
    <cfRule type="cellIs" dxfId="162" priority="23" operator="notEqual">
      <formula>O25</formula>
    </cfRule>
  </conditionalFormatting>
  <conditionalFormatting sqref="M55">
    <cfRule type="cellIs" dxfId="161" priority="22" operator="notEqual">
      <formula>M77</formula>
    </cfRule>
  </conditionalFormatting>
  <conditionalFormatting sqref="O55">
    <cfRule type="cellIs" dxfId="160" priority="21" operator="notEqual">
      <formula>O77</formula>
    </cfRule>
  </conditionalFormatting>
  <conditionalFormatting sqref="M92:M95 K92:K95">
    <cfRule type="cellIs" dxfId="159" priority="20" operator="notEqual">
      <formula>K103</formula>
    </cfRule>
  </conditionalFormatting>
  <conditionalFormatting sqref="O87">
    <cfRule type="cellIs" dxfId="158" priority="19" operator="notEqual">
      <formula>O101</formula>
    </cfRule>
  </conditionalFormatting>
  <conditionalFormatting sqref="M135 O135">
    <cfRule type="cellIs" dxfId="157" priority="13" operator="notEqual">
      <formula>0</formula>
    </cfRule>
    <cfRule type="cellIs" dxfId="156" priority="14" operator="equal">
      <formula>0</formula>
    </cfRule>
  </conditionalFormatting>
  <conditionalFormatting sqref="P135">
    <cfRule type="cellIs" dxfId="155" priority="11" operator="notEqual">
      <formula>0</formula>
    </cfRule>
    <cfRule type="cellIs" dxfId="154" priority="12" operator="equal">
      <formula>0</formula>
    </cfRule>
  </conditionalFormatting>
  <conditionalFormatting sqref="K135">
    <cfRule type="cellIs" dxfId="153" priority="3" operator="notEqual">
      <formula>0</formula>
    </cfRule>
    <cfRule type="cellIs" dxfId="152" priority="4" operator="equal">
      <formula>0</formula>
    </cfRule>
  </conditionalFormatting>
  <conditionalFormatting sqref="L135">
    <cfRule type="cellIs" dxfId="151" priority="1" operator="notEqual">
      <formula>0</formula>
    </cfRule>
    <cfRule type="cellIs" dxfId="15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59999389629810485"/>
  </sheetPr>
  <dimension ref="A1:R178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8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8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8" ht="15" customHeight="1">
      <c r="B3" s="153"/>
      <c r="C3" s="201"/>
      <c r="E3" s="298"/>
      <c r="F3" s="298"/>
      <c r="G3" s="298"/>
      <c r="H3" s="298"/>
      <c r="I3" s="298"/>
      <c r="J3" s="298"/>
      <c r="K3" s="289" t="s">
        <v>227</v>
      </c>
      <c r="L3" s="298"/>
      <c r="M3" s="298"/>
      <c r="N3" s="298"/>
      <c r="O3" s="298"/>
      <c r="P3" s="298"/>
      <c r="R3" s="208"/>
    </row>
    <row r="4" spans="1:18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8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8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8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8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8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8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8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8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10929267.440000001</v>
      </c>
      <c r="L12" s="248">
        <v>394804.20999999903</v>
      </c>
      <c r="M12" s="148">
        <v>11324071.65</v>
      </c>
      <c r="N12" s="249"/>
      <c r="O12" s="247">
        <v>836725</v>
      </c>
      <c r="P12" s="148">
        <v>12160797</v>
      </c>
    </row>
    <row r="13" spans="1:18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5136372.84</v>
      </c>
      <c r="L13" s="245">
        <v>187751.77000000048</v>
      </c>
      <c r="M13" s="148">
        <v>5324124.6100000003</v>
      </c>
      <c r="N13" s="177"/>
      <c r="O13" s="245">
        <v>0</v>
      </c>
      <c r="P13" s="148">
        <v>5324125</v>
      </c>
    </row>
    <row r="14" spans="1:18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7726684.5299999993</v>
      </c>
      <c r="L14" s="245">
        <v>0</v>
      </c>
      <c r="M14" s="148">
        <v>7726684.5299999993</v>
      </c>
      <c r="N14" s="177"/>
      <c r="O14" s="245">
        <v>0</v>
      </c>
      <c r="P14" s="148">
        <v>7726685</v>
      </c>
    </row>
    <row r="15" spans="1:18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8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1312322.55</v>
      </c>
      <c r="L16" s="245">
        <v>0</v>
      </c>
      <c r="M16" s="148">
        <v>1312322.55</v>
      </c>
      <c r="N16" s="177"/>
      <c r="O16" s="245">
        <v>20172</v>
      </c>
      <c r="P16" s="148">
        <v>1332495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2934129.9</v>
      </c>
      <c r="L18" s="245">
        <v>0</v>
      </c>
      <c r="M18" s="148">
        <v>2934129.9</v>
      </c>
      <c r="N18" s="177"/>
      <c r="O18" s="245">
        <v>0</v>
      </c>
      <c r="P18" s="148">
        <v>2934130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/>
      <c r="M19" s="148">
        <v>0</v>
      </c>
      <c r="N19" s="177"/>
      <c r="O19" s="245">
        <v>0</v>
      </c>
      <c r="P19" s="148">
        <v>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152784.98000000001</v>
      </c>
      <c r="L20" s="245">
        <v>0</v>
      </c>
      <c r="M20" s="148">
        <v>152784.98000000001</v>
      </c>
      <c r="N20" s="177"/>
      <c r="O20" s="245">
        <v>0</v>
      </c>
      <c r="P20" s="148">
        <v>152785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191091.94</v>
      </c>
      <c r="L21" s="245">
        <v>0</v>
      </c>
      <c r="M21" s="148">
        <v>191091.94</v>
      </c>
      <c r="N21" s="177"/>
      <c r="O21" s="245">
        <v>31284</v>
      </c>
      <c r="P21" s="148">
        <v>222376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4170</v>
      </c>
      <c r="L22" s="245">
        <v>0</v>
      </c>
      <c r="M22" s="148">
        <v>4170</v>
      </c>
      <c r="N22" s="177"/>
      <c r="O22" s="245">
        <v>0</v>
      </c>
      <c r="P22" s="148">
        <v>4170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28386824.180000003</v>
      </c>
      <c r="L25" s="252">
        <v>582555.97999999952</v>
      </c>
      <c r="M25" s="253">
        <v>28969380</v>
      </c>
      <c r="N25" s="178"/>
      <c r="O25" s="253">
        <v>888181</v>
      </c>
      <c r="P25" s="253">
        <v>29857563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9952738.120000001</v>
      </c>
      <c r="L28" s="254">
        <v>246802.72</v>
      </c>
      <c r="M28" s="148">
        <v>10199540.840000002</v>
      </c>
      <c r="N28" s="177"/>
      <c r="O28" s="245">
        <v>0</v>
      </c>
      <c r="P28" s="148">
        <v>10199541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22361350</v>
      </c>
      <c r="P29" s="148">
        <v>22361350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129134278.61</v>
      </c>
      <c r="L33" s="245">
        <v>0</v>
      </c>
      <c r="M33" s="148">
        <v>129134278.61</v>
      </c>
      <c r="N33" s="177"/>
      <c r="O33" s="245">
        <v>4757</v>
      </c>
      <c r="P33" s="148">
        <v>129139036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11922764.51</v>
      </c>
      <c r="L34" s="245">
        <v>0</v>
      </c>
      <c r="M34" s="148">
        <v>11922764.51</v>
      </c>
      <c r="N34" s="177"/>
      <c r="O34" s="245">
        <v>4949068</v>
      </c>
      <c r="P34" s="148">
        <v>16871833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151009781.23999998</v>
      </c>
      <c r="L37" s="252">
        <v>246802.72</v>
      </c>
      <c r="M37" s="185">
        <v>151256584</v>
      </c>
      <c r="N37" s="177"/>
      <c r="O37" s="185">
        <v>27315175</v>
      </c>
      <c r="P37" s="185">
        <v>178571760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179396605.41999999</v>
      </c>
      <c r="L39" s="256">
        <v>829358.69999999949</v>
      </c>
      <c r="M39" s="204">
        <v>180225964</v>
      </c>
      <c r="N39" s="183"/>
      <c r="O39" s="70">
        <v>28203356</v>
      </c>
      <c r="P39" s="70">
        <v>208429323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13471690.539999999</v>
      </c>
      <c r="L43" s="244">
        <v>0</v>
      </c>
      <c r="M43" s="148">
        <v>13471690.539999999</v>
      </c>
      <c r="N43" s="177"/>
      <c r="O43" s="245">
        <v>0</v>
      </c>
      <c r="P43" s="148">
        <v>13471691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2747804.16</v>
      </c>
      <c r="L44" s="244">
        <v>0</v>
      </c>
      <c r="M44" s="148">
        <v>2747804.16</v>
      </c>
      <c r="N44" s="177"/>
      <c r="O44" s="245">
        <v>0</v>
      </c>
      <c r="P44" s="148">
        <v>2747804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40404</v>
      </c>
      <c r="L45" s="244">
        <v>0</v>
      </c>
      <c r="M45" s="148">
        <v>40404</v>
      </c>
      <c r="N45" s="177"/>
      <c r="O45" s="245">
        <v>0</v>
      </c>
      <c r="P45" s="148">
        <v>40404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16259898.699999999</v>
      </c>
      <c r="L50" s="259">
        <v>0</v>
      </c>
      <c r="M50" s="240">
        <v>16259899</v>
      </c>
      <c r="N50" s="239"/>
      <c r="O50" s="240">
        <v>0</v>
      </c>
      <c r="P50" s="240">
        <v>16259899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195656504.11999997</v>
      </c>
      <c r="L51" s="259">
        <v>829358.69999999949</v>
      </c>
      <c r="M51" s="240">
        <v>196485863</v>
      </c>
      <c r="N51" s="239"/>
      <c r="O51" s="240">
        <v>28203356</v>
      </c>
      <c r="P51" s="70">
        <v>224689222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5417773.7999999998</v>
      </c>
      <c r="L55" s="244">
        <v>0</v>
      </c>
      <c r="M55" s="260">
        <v>5417773.7999999998</v>
      </c>
      <c r="N55" s="249"/>
      <c r="O55" s="247">
        <v>324756</v>
      </c>
      <c r="P55" s="148">
        <v>5742530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3222790.2800000003</v>
      </c>
      <c r="L57" s="244">
        <v>0</v>
      </c>
      <c r="M57" s="148">
        <v>3222790.2800000003</v>
      </c>
      <c r="N57" s="178"/>
      <c r="O57" s="245">
        <v>0</v>
      </c>
      <c r="P57" s="148">
        <v>3222790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496670.41</v>
      </c>
      <c r="L58" s="244">
        <v>0</v>
      </c>
      <c r="M58" s="148">
        <v>496670.41</v>
      </c>
      <c r="N58" s="178"/>
      <c r="O58" s="245">
        <v>0</v>
      </c>
      <c r="P58" s="148">
        <v>496670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514362.26999999996</v>
      </c>
      <c r="L61" s="244">
        <v>0</v>
      </c>
      <c r="M61" s="148">
        <v>514362.26999999996</v>
      </c>
      <c r="N61" s="178"/>
      <c r="O61" s="245">
        <v>0</v>
      </c>
      <c r="P61" s="148">
        <v>514362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40.049999999999997</v>
      </c>
      <c r="L62" s="244">
        <v>0</v>
      </c>
      <c r="M62" s="148">
        <v>40.049999999999997</v>
      </c>
      <c r="N62" s="178"/>
      <c r="O62" s="245">
        <v>0</v>
      </c>
      <c r="P62" s="148">
        <v>40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1170771.23</v>
      </c>
      <c r="L63" s="244">
        <v>0</v>
      </c>
      <c r="M63" s="148">
        <v>1170771.23</v>
      </c>
      <c r="N63" s="178"/>
      <c r="O63" s="245">
        <v>0</v>
      </c>
      <c r="P63" s="148">
        <v>1170771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265053</v>
      </c>
      <c r="P66" s="148">
        <v>265053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755724.54</v>
      </c>
      <c r="L68" s="244">
        <v>0</v>
      </c>
      <c r="M68" s="148">
        <v>755724.54</v>
      </c>
      <c r="N68" s="178"/>
      <c r="O68" s="245">
        <v>0</v>
      </c>
      <c r="P68" s="148">
        <v>755725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122847.26</v>
      </c>
      <c r="L71" s="244">
        <v>0</v>
      </c>
      <c r="M71" s="148">
        <v>122847.26</v>
      </c>
      <c r="N71" s="181"/>
      <c r="O71" s="245">
        <v>0</v>
      </c>
      <c r="P71" s="148">
        <v>122847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247530.79</v>
      </c>
      <c r="L73" s="244">
        <v>0</v>
      </c>
      <c r="M73" s="148">
        <v>247530.79</v>
      </c>
      <c r="N73" s="181"/>
      <c r="O73" s="245">
        <v>0</v>
      </c>
      <c r="P73" s="148">
        <v>247531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40404</v>
      </c>
      <c r="L74" s="244">
        <v>0</v>
      </c>
      <c r="M74" s="148">
        <v>40404</v>
      </c>
      <c r="N74" s="181"/>
      <c r="O74" s="245">
        <v>0</v>
      </c>
      <c r="P74" s="148">
        <v>40404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11988914.630000001</v>
      </c>
      <c r="L77" s="264">
        <v>0</v>
      </c>
      <c r="M77" s="70">
        <v>11988915</v>
      </c>
      <c r="N77" s="178"/>
      <c r="O77" s="70">
        <v>589809</v>
      </c>
      <c r="P77" s="70">
        <v>12578723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227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3973996</v>
      </c>
      <c r="P88" s="148">
        <v>3973996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2044713.19</v>
      </c>
      <c r="L90" s="244">
        <v>0</v>
      </c>
      <c r="M90" s="148">
        <v>2044713.19</v>
      </c>
      <c r="N90" s="178"/>
      <c r="O90" s="245">
        <v>0</v>
      </c>
      <c r="P90" s="148">
        <v>2044713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925407.1</v>
      </c>
      <c r="L92" s="244">
        <v>0</v>
      </c>
      <c r="M92" s="148">
        <v>925407.1</v>
      </c>
      <c r="N92" s="178"/>
      <c r="O92" s="245">
        <v>0</v>
      </c>
      <c r="P92" s="148">
        <v>925407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8353996.8099999996</v>
      </c>
      <c r="L93" s="244">
        <v>0</v>
      </c>
      <c r="M93" s="148">
        <v>8353996.8099999996</v>
      </c>
      <c r="N93" s="178"/>
      <c r="O93" s="245">
        <v>8304</v>
      </c>
      <c r="P93" s="148">
        <v>8362301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32870374</v>
      </c>
      <c r="L94" s="244">
        <v>0</v>
      </c>
      <c r="M94" s="148">
        <v>32870374</v>
      </c>
      <c r="N94" s="178"/>
      <c r="O94" s="245">
        <v>0</v>
      </c>
      <c r="P94" s="148">
        <v>32870374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14341305.210000001</v>
      </c>
      <c r="L95" s="244">
        <v>0</v>
      </c>
      <c r="M95" s="148">
        <v>14341305.210000001</v>
      </c>
      <c r="N95" s="178"/>
      <c r="O95" s="245">
        <v>0</v>
      </c>
      <c r="P95" s="148">
        <v>14341305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640504</v>
      </c>
      <c r="L96" s="244">
        <v>0</v>
      </c>
      <c r="M96" s="148">
        <v>640504</v>
      </c>
      <c r="N96" s="181"/>
      <c r="O96" s="245">
        <v>0</v>
      </c>
      <c r="P96" s="148">
        <v>640504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59176300.310000002</v>
      </c>
      <c r="L99" s="185">
        <v>0</v>
      </c>
      <c r="M99" s="203">
        <v>59176300</v>
      </c>
      <c r="N99" s="178"/>
      <c r="O99" s="203">
        <v>3982300</v>
      </c>
      <c r="P99" s="203">
        <v>63158600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71165214.939999998</v>
      </c>
      <c r="L101" s="265">
        <v>0</v>
      </c>
      <c r="M101" s="204">
        <v>71165215</v>
      </c>
      <c r="N101" s="183"/>
      <c r="O101" s="70">
        <v>4572109</v>
      </c>
      <c r="P101" s="70">
        <v>75737323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3451901</v>
      </c>
      <c r="L105" s="244">
        <v>0</v>
      </c>
      <c r="M105" s="148">
        <v>3451901</v>
      </c>
      <c r="N105" s="178"/>
      <c r="O105" s="245">
        <v>0</v>
      </c>
      <c r="P105" s="148">
        <v>3451901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2205657</v>
      </c>
      <c r="L106" s="244">
        <v>0</v>
      </c>
      <c r="M106" s="148">
        <v>2205657</v>
      </c>
      <c r="N106" s="178"/>
      <c r="O106" s="245">
        <v>0</v>
      </c>
      <c r="P106" s="148">
        <v>2205657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68145</v>
      </c>
      <c r="L107" s="244"/>
      <c r="M107" s="148">
        <v>68145</v>
      </c>
      <c r="N107" s="178"/>
      <c r="O107" s="245">
        <v>0</v>
      </c>
      <c r="P107" s="148">
        <v>68145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5725703</v>
      </c>
      <c r="L112" s="259">
        <v>0</v>
      </c>
      <c r="M112" s="240">
        <v>5725703</v>
      </c>
      <c r="N112" s="239"/>
      <c r="O112" s="240">
        <v>0</v>
      </c>
      <c r="P112" s="81">
        <v>5725703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76890917.939999998</v>
      </c>
      <c r="L113" s="240">
        <v>0</v>
      </c>
      <c r="M113" s="240">
        <v>76890918</v>
      </c>
      <c r="N113" s="239"/>
      <c r="O113" s="240">
        <v>4572109</v>
      </c>
      <c r="P113" s="240">
        <v>81463026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138256605.38999999</v>
      </c>
      <c r="L116" s="244">
        <v>0</v>
      </c>
      <c r="M116" s="148">
        <v>138256605.38999999</v>
      </c>
      <c r="N116" s="178"/>
      <c r="O116" s="245">
        <v>121974</v>
      </c>
      <c r="P116" s="148">
        <v>138378579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12132898</v>
      </c>
      <c r="P119" s="148">
        <v>12132898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554582.58000000007</v>
      </c>
      <c r="L122" s="244">
        <v>0</v>
      </c>
      <c r="M122" s="148">
        <v>554582.58000000007</v>
      </c>
      <c r="N122" s="178"/>
      <c r="O122" s="245">
        <v>1532402</v>
      </c>
      <c r="P122" s="148">
        <v>2086985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9225.6900000000023</v>
      </c>
      <c r="L123" s="244">
        <v>0</v>
      </c>
      <c r="M123" s="148">
        <v>9225.6900000000023</v>
      </c>
      <c r="N123" s="178"/>
      <c r="O123" s="245">
        <v>7136231</v>
      </c>
      <c r="P123" s="148">
        <v>7145457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10474759.75</v>
      </c>
      <c r="L124" s="244">
        <v>0</v>
      </c>
      <c r="M124" s="148">
        <v>10474759.75</v>
      </c>
      <c r="N124" s="178"/>
      <c r="O124" s="245">
        <v>0</v>
      </c>
      <c r="P124" s="148">
        <v>10474760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-30529587.23</v>
      </c>
      <c r="L127" s="257">
        <v>829358.69999999925</v>
      </c>
      <c r="M127" s="251">
        <v>-29700228.530000001</v>
      </c>
      <c r="N127" s="178"/>
      <c r="O127" s="266">
        <v>2707742</v>
      </c>
      <c r="P127" s="251">
        <v>-26992483</v>
      </c>
    </row>
    <row r="128" spans="1:16" ht="13.5" thickBot="1">
      <c r="A128" s="151" t="s">
        <v>165</v>
      </c>
      <c r="B128" s="158"/>
      <c r="C128" s="194"/>
      <c r="D128" s="162" t="s">
        <v>166</v>
      </c>
      <c r="E128" s="164"/>
      <c r="F128" s="164"/>
      <c r="G128" s="164"/>
      <c r="H128" s="164"/>
      <c r="I128" s="164"/>
      <c r="J128" s="164"/>
      <c r="K128" s="278">
        <v>118765586.17999999</v>
      </c>
      <c r="L128" s="265">
        <v>829358.69999999925</v>
      </c>
      <c r="M128" s="204">
        <v>119594945</v>
      </c>
      <c r="N128" s="183"/>
      <c r="O128" s="204">
        <v>23631247</v>
      </c>
      <c r="P128" s="204">
        <v>143226196</v>
      </c>
    </row>
    <row r="129" spans="1:16" s="146" customFormat="1" ht="13.5" thickTop="1">
      <c r="A129" s="152"/>
      <c r="B129" s="159"/>
      <c r="C129" s="196"/>
      <c r="D129" s="164"/>
      <c r="E129" s="164"/>
      <c r="F129" s="164"/>
      <c r="G129" s="164"/>
      <c r="H129" s="164"/>
      <c r="I129" s="168"/>
      <c r="J129" s="168"/>
      <c r="K129" s="262"/>
      <c r="L129" s="263"/>
      <c r="M129" s="168"/>
      <c r="N129" s="171"/>
      <c r="O129" s="171"/>
      <c r="P129" s="171"/>
    </row>
    <row r="130" spans="1:16" ht="15.75" customHeight="1" thickBot="1">
      <c r="B130" s="158"/>
      <c r="C130" s="194"/>
      <c r="D130" s="308" t="s">
        <v>259</v>
      </c>
      <c r="E130" s="309"/>
      <c r="F130" s="309"/>
      <c r="G130" s="309"/>
      <c r="H130" s="309"/>
      <c r="I130" s="309"/>
      <c r="J130" s="236"/>
      <c r="K130" s="279">
        <v>195656504.12</v>
      </c>
      <c r="L130" s="259">
        <v>829358.69999999925</v>
      </c>
      <c r="M130" s="240">
        <v>196485863</v>
      </c>
      <c r="N130" s="239"/>
      <c r="O130" s="240">
        <v>28203356</v>
      </c>
      <c r="P130" s="240">
        <v>224689222</v>
      </c>
    </row>
    <row r="131" spans="1:16" s="146" customFormat="1" ht="15" customHeight="1" thickTop="1">
      <c r="A131" s="152"/>
      <c r="B131" s="159"/>
      <c r="C131" s="196"/>
      <c r="D131" s="164"/>
      <c r="E131" s="164"/>
      <c r="F131" s="162" t="s">
        <v>258</v>
      </c>
      <c r="G131" s="164"/>
      <c r="H131" s="164"/>
      <c r="I131" s="168"/>
      <c r="J131" s="168"/>
      <c r="K131" s="168"/>
      <c r="L131" s="168"/>
      <c r="M131" s="168"/>
      <c r="N131" s="171"/>
      <c r="O131" s="171"/>
      <c r="P131" s="171"/>
    </row>
    <row r="132" spans="1:16">
      <c r="B132" s="158"/>
      <c r="C132" s="194"/>
      <c r="D132" s="292" t="s">
        <v>167</v>
      </c>
      <c r="E132" s="292"/>
      <c r="F132" s="292"/>
      <c r="G132" s="292"/>
      <c r="H132" s="292"/>
      <c r="I132" s="292"/>
      <c r="J132" s="292"/>
      <c r="K132" s="292"/>
      <c r="L132" s="292"/>
      <c r="M132" s="292"/>
      <c r="N132" s="292"/>
      <c r="O132" s="292"/>
      <c r="P132" s="292"/>
    </row>
    <row r="133" spans="1:16" s="146" customFormat="1" ht="9" customHeight="1">
      <c r="A133" s="152"/>
      <c r="B133" s="154"/>
      <c r="C133" s="154"/>
      <c r="D133" s="144"/>
      <c r="E133" s="144"/>
      <c r="F133" s="144"/>
      <c r="G133" s="144"/>
      <c r="H133" s="144"/>
      <c r="I133" s="145"/>
      <c r="J133" s="145"/>
      <c r="K133" s="145"/>
      <c r="L133" s="145"/>
      <c r="M133" s="145"/>
      <c r="N133" s="171"/>
    </row>
    <row r="134" spans="1:16" ht="12.75" customHeight="1">
      <c r="K134" s="142">
        <v>0</v>
      </c>
      <c r="L134" s="142">
        <v>0</v>
      </c>
      <c r="M134" s="142">
        <v>0</v>
      </c>
      <c r="N134" s="163"/>
      <c r="O134" s="142">
        <v>0</v>
      </c>
      <c r="P134" s="142">
        <v>0</v>
      </c>
    </row>
    <row r="135" spans="1:16" ht="12.75" customHeight="1">
      <c r="C135" s="310" t="s">
        <v>168</v>
      </c>
      <c r="D135" s="310"/>
      <c r="E135" s="310"/>
      <c r="F135" s="310"/>
      <c r="G135" s="310"/>
      <c r="H135" s="310"/>
      <c r="I135" s="310"/>
      <c r="J135" s="310"/>
      <c r="K135" s="310"/>
      <c r="L135" s="310"/>
      <c r="M135" s="212"/>
      <c r="N135" s="212"/>
      <c r="O135" s="212"/>
      <c r="P135" s="212"/>
    </row>
    <row r="136" spans="1:16">
      <c r="L136" s="213" t="s">
        <v>169</v>
      </c>
      <c r="M136" s="212"/>
      <c r="N136" s="212"/>
      <c r="O136" s="212"/>
      <c r="P136" s="212"/>
    </row>
    <row r="137" spans="1:16"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A144" s="141"/>
      <c r="B144" s="141"/>
      <c r="C144" s="141"/>
      <c r="L144" s="141"/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67" spans="1:16">
      <c r="A167" s="141"/>
      <c r="B167" s="141"/>
      <c r="C167" s="141"/>
      <c r="H167" s="143"/>
      <c r="O167" s="143"/>
      <c r="P167" s="143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</sheetData>
  <sheetProtection formatColumns="0" formatRows="0"/>
  <conditionalFormatting sqref="O119 M119 O12:O23 M116 O121:O126 O116 O87:O97 M87:M97 M121:M127 M28:M35 O28:O35 M13:M23 O55:O75 M55:M75">
    <cfRule type="cellIs" dxfId="423" priority="24" operator="notEqual">
      <formula>0</formula>
    </cfRule>
    <cfRule type="containsBlanks" dxfId="422" priority="25">
      <formula>LEN(TRIM(M12))=0</formula>
    </cfRule>
  </conditionalFormatting>
  <conditionalFormatting sqref="O12">
    <cfRule type="cellIs" dxfId="421" priority="23" operator="notEqual">
      <formula>O25</formula>
    </cfRule>
  </conditionalFormatting>
  <conditionalFormatting sqref="M55">
    <cfRule type="cellIs" dxfId="420" priority="22" operator="notEqual">
      <formula>M77</formula>
    </cfRule>
  </conditionalFormatting>
  <conditionalFormatting sqref="O55">
    <cfRule type="cellIs" dxfId="419" priority="21" operator="notEqual">
      <formula>O77</formula>
    </cfRule>
  </conditionalFormatting>
  <conditionalFormatting sqref="M92:M95 K92:K95">
    <cfRule type="cellIs" dxfId="418" priority="20" operator="notEqual">
      <formula>K103</formula>
    </cfRule>
  </conditionalFormatting>
  <conditionalFormatting sqref="O87">
    <cfRule type="cellIs" dxfId="417" priority="19" operator="notEqual">
      <formula>O101</formula>
    </cfRule>
  </conditionalFormatting>
  <conditionalFormatting sqref="M134 O134">
    <cfRule type="cellIs" dxfId="416" priority="13" operator="notEqual">
      <formula>0</formula>
    </cfRule>
    <cfRule type="cellIs" dxfId="415" priority="14" operator="equal">
      <formula>0</formula>
    </cfRule>
  </conditionalFormatting>
  <conditionalFormatting sqref="P134">
    <cfRule type="cellIs" dxfId="414" priority="11" operator="notEqual">
      <formula>0</formula>
    </cfRule>
    <cfRule type="cellIs" dxfId="413" priority="12" operator="equal">
      <formula>0</formula>
    </cfRule>
  </conditionalFormatting>
  <conditionalFormatting sqref="K134">
    <cfRule type="cellIs" dxfId="412" priority="3" operator="notEqual">
      <formula>0</formula>
    </cfRule>
    <cfRule type="cellIs" dxfId="411" priority="4" operator="equal">
      <formula>0</formula>
    </cfRule>
  </conditionalFormatting>
  <conditionalFormatting sqref="L134">
    <cfRule type="cellIs" dxfId="410" priority="1" operator="notEqual">
      <formula>0</formula>
    </cfRule>
    <cfRule type="cellIs" dxfId="409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3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242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19389856.899999999</v>
      </c>
      <c r="L12" s="248"/>
      <c r="M12" s="148">
        <v>19389856.899999999</v>
      </c>
      <c r="N12" s="249"/>
      <c r="O12" s="247">
        <v>4193449</v>
      </c>
      <c r="P12" s="148">
        <v>23583306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3796892.06</v>
      </c>
      <c r="L13" s="245">
        <v>0</v>
      </c>
      <c r="M13" s="148">
        <v>3796892.06</v>
      </c>
      <c r="N13" s="177"/>
      <c r="O13" s="245">
        <v>0</v>
      </c>
      <c r="P13" s="148">
        <v>3796892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90708</v>
      </c>
      <c r="P14" s="148">
        <v>90708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574535.91999999993</v>
      </c>
      <c r="L16" s="245">
        <v>0</v>
      </c>
      <c r="M16" s="148">
        <v>574535.91999999993</v>
      </c>
      <c r="N16" s="177"/>
      <c r="O16" s="245">
        <v>0</v>
      </c>
      <c r="P16" s="148">
        <v>574536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6875</v>
      </c>
      <c r="P17" s="148">
        <v>6875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8171301.7599999998</v>
      </c>
      <c r="L18" s="245">
        <v>0</v>
      </c>
      <c r="M18" s="148">
        <v>8171301.7599999998</v>
      </c>
      <c r="N18" s="177"/>
      <c r="O18" s="245">
        <v>33955</v>
      </c>
      <c r="P18" s="148">
        <v>8205257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176631.71</v>
      </c>
      <c r="L19" s="245">
        <v>0</v>
      </c>
      <c r="M19" s="148">
        <v>176631.71</v>
      </c>
      <c r="N19" s="177"/>
      <c r="O19" s="245">
        <v>0</v>
      </c>
      <c r="P19" s="148">
        <v>176632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1021216.8900000001</v>
      </c>
      <c r="L20" s="245">
        <v>0</v>
      </c>
      <c r="M20" s="148">
        <v>1021216.8900000001</v>
      </c>
      <c r="N20" s="177"/>
      <c r="O20" s="245">
        <v>0</v>
      </c>
      <c r="P20" s="148">
        <v>1021217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959756.64999999991</v>
      </c>
      <c r="L21" s="245">
        <v>0</v>
      </c>
      <c r="M21" s="148">
        <v>959756.64999999991</v>
      </c>
      <c r="N21" s="177"/>
      <c r="O21" s="245">
        <v>9601</v>
      </c>
      <c r="P21" s="148">
        <v>969358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19247.95</v>
      </c>
      <c r="L22" s="245">
        <v>0</v>
      </c>
      <c r="M22" s="148">
        <v>19247.95</v>
      </c>
      <c r="N22" s="177"/>
      <c r="O22" s="245">
        <v>0</v>
      </c>
      <c r="P22" s="148">
        <v>19248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34109439.839999996</v>
      </c>
      <c r="L25" s="252">
        <v>0</v>
      </c>
      <c r="M25" s="253">
        <v>34109440</v>
      </c>
      <c r="N25" s="178"/>
      <c r="O25" s="253">
        <v>4334588</v>
      </c>
      <c r="P25" s="253">
        <v>38444029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17657437.920000002</v>
      </c>
      <c r="L28" s="254">
        <v>0</v>
      </c>
      <c r="M28" s="148">
        <v>17657437.920000002</v>
      </c>
      <c r="N28" s="177"/>
      <c r="O28" s="245">
        <v>0</v>
      </c>
      <c r="P28" s="148">
        <v>17657438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10984048</v>
      </c>
      <c r="P29" s="148">
        <v>10984048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30823.13</v>
      </c>
      <c r="L30" s="245">
        <v>0</v>
      </c>
      <c r="M30" s="148">
        <v>30823.13</v>
      </c>
      <c r="N30" s="177"/>
      <c r="O30" s="245">
        <v>43855290</v>
      </c>
      <c r="P30" s="148">
        <v>43886113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177653.22</v>
      </c>
      <c r="L31" s="245">
        <v>0</v>
      </c>
      <c r="M31" s="148">
        <v>177653.22</v>
      </c>
      <c r="N31" s="177"/>
      <c r="O31" s="245">
        <v>0</v>
      </c>
      <c r="P31" s="148">
        <v>177653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131885273.82000002</v>
      </c>
      <c r="L33" s="245">
        <v>0</v>
      </c>
      <c r="M33" s="148">
        <v>131885273.82000002</v>
      </c>
      <c r="N33" s="177"/>
      <c r="O33" s="245">
        <v>0</v>
      </c>
      <c r="P33" s="148">
        <v>131885274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19283239.739999998</v>
      </c>
      <c r="L34" s="245">
        <v>0</v>
      </c>
      <c r="M34" s="148">
        <v>19283239.739999998</v>
      </c>
      <c r="N34" s="177"/>
      <c r="O34" s="245">
        <v>288863</v>
      </c>
      <c r="P34" s="148">
        <v>19572103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371420</v>
      </c>
      <c r="P35" s="251">
        <v>371420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169034427.83000004</v>
      </c>
      <c r="L37" s="252">
        <v>0</v>
      </c>
      <c r="M37" s="185">
        <v>169034428</v>
      </c>
      <c r="N37" s="177"/>
      <c r="O37" s="185">
        <v>55499621</v>
      </c>
      <c r="P37" s="185">
        <v>224534049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203143867.67000005</v>
      </c>
      <c r="L39" s="256">
        <v>0</v>
      </c>
      <c r="M39" s="204">
        <v>203143868</v>
      </c>
      <c r="N39" s="183"/>
      <c r="O39" s="70">
        <v>59834209</v>
      </c>
      <c r="P39" s="70">
        <v>262978078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7230385</v>
      </c>
      <c r="L43" s="244">
        <v>0</v>
      </c>
      <c r="M43" s="148">
        <v>7230385</v>
      </c>
      <c r="N43" s="177"/>
      <c r="O43" s="245">
        <v>0</v>
      </c>
      <c r="P43" s="148">
        <v>7230385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1894374</v>
      </c>
      <c r="L44" s="244">
        <v>0</v>
      </c>
      <c r="M44" s="148">
        <v>1894374</v>
      </c>
      <c r="N44" s="177"/>
      <c r="O44" s="245">
        <v>0</v>
      </c>
      <c r="P44" s="148">
        <v>1894374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88723</v>
      </c>
      <c r="L45" s="244">
        <v>0</v>
      </c>
      <c r="M45" s="148">
        <v>88723</v>
      </c>
      <c r="N45" s="177"/>
      <c r="O45" s="245">
        <v>0</v>
      </c>
      <c r="P45" s="148">
        <v>88723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9213482</v>
      </c>
      <c r="L50" s="259">
        <v>0</v>
      </c>
      <c r="M50" s="240">
        <v>9213482</v>
      </c>
      <c r="N50" s="239"/>
      <c r="O50" s="240">
        <v>0</v>
      </c>
      <c r="P50" s="240">
        <v>9213482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212357349.67000005</v>
      </c>
      <c r="L51" s="259">
        <v>0</v>
      </c>
      <c r="M51" s="240">
        <v>212357350</v>
      </c>
      <c r="N51" s="239"/>
      <c r="O51" s="240">
        <v>59834209</v>
      </c>
      <c r="P51" s="70">
        <v>272191560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2086603.28</v>
      </c>
      <c r="L55" s="244">
        <v>0</v>
      </c>
      <c r="M55" s="260">
        <v>2086603.28</v>
      </c>
      <c r="N55" s="249"/>
      <c r="O55" s="247">
        <v>53529</v>
      </c>
      <c r="P55" s="148">
        <v>2140132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2945241.68</v>
      </c>
      <c r="L57" s="244">
        <v>0</v>
      </c>
      <c r="M57" s="148">
        <v>2945241.68</v>
      </c>
      <c r="N57" s="178"/>
      <c r="O57" s="245">
        <v>0</v>
      </c>
      <c r="P57" s="148">
        <v>2945242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878563.85</v>
      </c>
      <c r="L58" s="244">
        <v>0</v>
      </c>
      <c r="M58" s="148">
        <v>878563.85</v>
      </c>
      <c r="N58" s="178"/>
      <c r="O58" s="245">
        <v>0</v>
      </c>
      <c r="P58" s="148">
        <v>878564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27746.329999999998</v>
      </c>
      <c r="L59" s="244">
        <v>0</v>
      </c>
      <c r="M59" s="148">
        <v>27746.329999999998</v>
      </c>
      <c r="N59" s="178"/>
      <c r="O59" s="245">
        <v>0</v>
      </c>
      <c r="P59" s="148">
        <v>27746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257811</v>
      </c>
      <c r="P60" s="148">
        <v>257811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634503.71000000008</v>
      </c>
      <c r="L61" s="244">
        <v>0</v>
      </c>
      <c r="M61" s="148">
        <v>634503.71000000008</v>
      </c>
      <c r="N61" s="178"/>
      <c r="O61" s="245">
        <v>84269</v>
      </c>
      <c r="P61" s="148">
        <v>718773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523610.61</v>
      </c>
      <c r="L63" s="244">
        <v>0</v>
      </c>
      <c r="M63" s="148">
        <v>523610.61</v>
      </c>
      <c r="N63" s="178"/>
      <c r="O63" s="245">
        <v>371419</v>
      </c>
      <c r="P63" s="148">
        <v>895030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109000</v>
      </c>
      <c r="L65" s="244">
        <v>0</v>
      </c>
      <c r="M65" s="148">
        <v>109000</v>
      </c>
      <c r="N65" s="178"/>
      <c r="O65" s="245">
        <v>0</v>
      </c>
      <c r="P65" s="148">
        <v>109000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691447.53</v>
      </c>
      <c r="L71" s="244">
        <v>0</v>
      </c>
      <c r="M71" s="148">
        <v>691447.53</v>
      </c>
      <c r="N71" s="181"/>
      <c r="O71" s="245">
        <v>0</v>
      </c>
      <c r="P71" s="148">
        <v>691448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141743.66</v>
      </c>
      <c r="L73" s="244">
        <v>0</v>
      </c>
      <c r="M73" s="148">
        <v>141743.66</v>
      </c>
      <c r="N73" s="181"/>
      <c r="O73" s="245">
        <v>0</v>
      </c>
      <c r="P73" s="148">
        <v>141744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34993</v>
      </c>
      <c r="L74" s="244">
        <v>0</v>
      </c>
      <c r="M74" s="148">
        <v>34993</v>
      </c>
      <c r="N74" s="181"/>
      <c r="O74" s="245">
        <v>0</v>
      </c>
      <c r="P74" s="148">
        <v>34993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8073453.6500000004</v>
      </c>
      <c r="L77" s="264">
        <v>0</v>
      </c>
      <c r="M77" s="70">
        <v>8073454</v>
      </c>
      <c r="N77" s="178"/>
      <c r="O77" s="70">
        <v>767028</v>
      </c>
      <c r="P77" s="70">
        <v>8840483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242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1207000</v>
      </c>
      <c r="L87" s="244">
        <v>0</v>
      </c>
      <c r="M87" s="260">
        <v>1207000</v>
      </c>
      <c r="N87" s="249"/>
      <c r="O87" s="247">
        <v>0</v>
      </c>
      <c r="P87" s="148">
        <v>1207000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3145550.96</v>
      </c>
      <c r="L93" s="244">
        <v>0</v>
      </c>
      <c r="M93" s="148">
        <v>3145550.96</v>
      </c>
      <c r="N93" s="178"/>
      <c r="O93" s="245">
        <v>0</v>
      </c>
      <c r="P93" s="148">
        <v>3145551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19186893</v>
      </c>
      <c r="L94" s="244">
        <v>0</v>
      </c>
      <c r="M94" s="148">
        <v>19186893</v>
      </c>
      <c r="N94" s="178"/>
      <c r="O94" s="245">
        <v>0</v>
      </c>
      <c r="P94" s="148">
        <v>19186893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8212267.3399999999</v>
      </c>
      <c r="L95" s="244">
        <v>0</v>
      </c>
      <c r="M95" s="148">
        <v>8212267.3399999999</v>
      </c>
      <c r="N95" s="178"/>
      <c r="O95" s="245">
        <v>0</v>
      </c>
      <c r="P95" s="148">
        <v>8212267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400503</v>
      </c>
      <c r="L96" s="244">
        <v>0</v>
      </c>
      <c r="M96" s="148">
        <v>400503</v>
      </c>
      <c r="N96" s="181"/>
      <c r="O96" s="245">
        <v>0</v>
      </c>
      <c r="P96" s="148">
        <v>400503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32152214.300000001</v>
      </c>
      <c r="L99" s="185">
        <v>0</v>
      </c>
      <c r="M99" s="203">
        <v>32152214</v>
      </c>
      <c r="N99" s="178"/>
      <c r="O99" s="203">
        <v>0</v>
      </c>
      <c r="P99" s="203">
        <v>32152214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40225667.950000003</v>
      </c>
      <c r="L101" s="265">
        <v>0</v>
      </c>
      <c r="M101" s="204">
        <v>40225668</v>
      </c>
      <c r="N101" s="183"/>
      <c r="O101" s="70">
        <v>767028</v>
      </c>
      <c r="P101" s="70">
        <v>40992697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537322</v>
      </c>
      <c r="L105" s="244">
        <v>0</v>
      </c>
      <c r="M105" s="148">
        <v>537322</v>
      </c>
      <c r="N105" s="178"/>
      <c r="O105" s="245">
        <v>0</v>
      </c>
      <c r="P105" s="148">
        <v>537322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1106702</v>
      </c>
      <c r="L106" s="244">
        <v>0</v>
      </c>
      <c r="M106" s="148">
        <v>1106702</v>
      </c>
      <c r="N106" s="178"/>
      <c r="O106" s="245">
        <v>0</v>
      </c>
      <c r="P106" s="148">
        <v>1106702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20299</v>
      </c>
      <c r="L107" s="244"/>
      <c r="M107" s="148">
        <v>20299</v>
      </c>
      <c r="N107" s="178"/>
      <c r="O107" s="245">
        <v>0</v>
      </c>
      <c r="P107" s="148">
        <v>20299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1664323</v>
      </c>
      <c r="L112" s="259">
        <v>0</v>
      </c>
      <c r="M112" s="240">
        <v>1664323</v>
      </c>
      <c r="N112" s="239"/>
      <c r="O112" s="240">
        <v>0</v>
      </c>
      <c r="P112" s="81">
        <v>1664323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41889990.950000003</v>
      </c>
      <c r="L113" s="240">
        <v>0</v>
      </c>
      <c r="M113" s="240">
        <v>41889991</v>
      </c>
      <c r="N113" s="239"/>
      <c r="O113" s="240">
        <v>767028</v>
      </c>
      <c r="P113" s="240">
        <v>42657020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151168513.56</v>
      </c>
      <c r="L116" s="244">
        <v>0</v>
      </c>
      <c r="M116" s="148">
        <v>151168513.56</v>
      </c>
      <c r="N116" s="178"/>
      <c r="O116" s="245">
        <v>0</v>
      </c>
      <c r="P116" s="148">
        <v>151168514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27262685</v>
      </c>
      <c r="P119" s="148">
        <v>27262685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293649.48</v>
      </c>
      <c r="L122" s="244">
        <v>0</v>
      </c>
      <c r="M122" s="148">
        <v>293649.48</v>
      </c>
      <c r="N122" s="178"/>
      <c r="O122" s="245">
        <v>13248494</v>
      </c>
      <c r="P122" s="148">
        <v>13542143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436136.2</v>
      </c>
      <c r="L123" s="244">
        <v>0</v>
      </c>
      <c r="M123" s="148">
        <v>436136.2</v>
      </c>
      <c r="N123" s="178"/>
      <c r="O123" s="245">
        <v>16026766</v>
      </c>
      <c r="P123" s="148">
        <v>16462902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24077498.98</v>
      </c>
      <c r="L124" s="244">
        <v>0</v>
      </c>
      <c r="M124" s="148">
        <v>24077498.98</v>
      </c>
      <c r="N124" s="178"/>
      <c r="O124" s="245">
        <v>0</v>
      </c>
      <c r="P124" s="148">
        <v>24077499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30823.13</v>
      </c>
      <c r="L125" s="244">
        <v>0</v>
      </c>
      <c r="M125" s="148">
        <v>30823.13</v>
      </c>
      <c r="N125" s="178"/>
      <c r="O125" s="245">
        <v>0</v>
      </c>
      <c r="P125" s="148">
        <v>30823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-5539262.6299999999</v>
      </c>
      <c r="L127" s="257">
        <v>1</v>
      </c>
      <c r="M127" s="251">
        <v>-5539261.6299999999</v>
      </c>
      <c r="N127" s="178"/>
      <c r="O127" s="266">
        <v>2529236</v>
      </c>
      <c r="P127" s="251">
        <v>-3010026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170467358.71999997</v>
      </c>
      <c r="L129" s="265">
        <v>1</v>
      </c>
      <c r="M129" s="204">
        <v>170467359</v>
      </c>
      <c r="N129" s="183"/>
      <c r="O129" s="204">
        <v>59067181</v>
      </c>
      <c r="P129" s="204">
        <v>229534540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212357349.66999996</v>
      </c>
      <c r="L131" s="259">
        <v>1</v>
      </c>
      <c r="M131" s="240">
        <v>212357350</v>
      </c>
      <c r="N131" s="239"/>
      <c r="O131" s="240">
        <v>59834209</v>
      </c>
      <c r="P131" s="240">
        <v>272191560</v>
      </c>
    </row>
    <row r="132" spans="1:16" s="146" customFormat="1" ht="14.2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-1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49" priority="24" operator="notEqual">
      <formula>0</formula>
    </cfRule>
    <cfRule type="containsBlanks" dxfId="148" priority="25">
      <formula>LEN(TRIM(M12))=0</formula>
    </cfRule>
  </conditionalFormatting>
  <conditionalFormatting sqref="O12">
    <cfRule type="cellIs" dxfId="147" priority="23" operator="notEqual">
      <formula>O25</formula>
    </cfRule>
  </conditionalFormatting>
  <conditionalFormatting sqref="M55">
    <cfRule type="cellIs" dxfId="146" priority="22" operator="notEqual">
      <formula>M77</formula>
    </cfRule>
  </conditionalFormatting>
  <conditionalFormatting sqref="O55">
    <cfRule type="cellIs" dxfId="145" priority="21" operator="notEqual">
      <formula>O77</formula>
    </cfRule>
  </conditionalFormatting>
  <conditionalFormatting sqref="M92:M95 K92:K95">
    <cfRule type="cellIs" dxfId="144" priority="20" operator="notEqual">
      <formula>K103</formula>
    </cfRule>
  </conditionalFormatting>
  <conditionalFormatting sqref="O87">
    <cfRule type="cellIs" dxfId="143" priority="19" operator="notEqual">
      <formula>O101</formula>
    </cfRule>
  </conditionalFormatting>
  <conditionalFormatting sqref="M135 O135">
    <cfRule type="cellIs" dxfId="142" priority="13" operator="notEqual">
      <formula>0</formula>
    </cfRule>
    <cfRule type="cellIs" dxfId="141" priority="14" operator="equal">
      <formula>0</formula>
    </cfRule>
  </conditionalFormatting>
  <conditionalFormatting sqref="P135">
    <cfRule type="cellIs" dxfId="140" priority="11" operator="notEqual">
      <formula>0</formula>
    </cfRule>
    <cfRule type="cellIs" dxfId="139" priority="12" operator="equal">
      <formula>0</formula>
    </cfRule>
  </conditionalFormatting>
  <conditionalFormatting sqref="K135">
    <cfRule type="cellIs" dxfId="138" priority="3" operator="notEqual">
      <formula>0</formula>
    </cfRule>
    <cfRule type="cellIs" dxfId="137" priority="4" operator="equal">
      <formula>0</formula>
    </cfRule>
  </conditionalFormatting>
  <conditionalFormatting sqref="L135">
    <cfRule type="cellIs" dxfId="136" priority="1" operator="notEqual">
      <formula>0</formula>
    </cfRule>
    <cfRule type="cellIs" dxfId="13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243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4859814.6999999993</v>
      </c>
      <c r="L12" s="248"/>
      <c r="M12" s="148">
        <v>4859814.6999999993</v>
      </c>
      <c r="N12" s="249"/>
      <c r="O12" s="247">
        <v>1481211</v>
      </c>
      <c r="P12" s="148">
        <v>6341026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5398325.4700000007</v>
      </c>
      <c r="L13" s="245">
        <v>0</v>
      </c>
      <c r="M13" s="148">
        <v>5398325.4700000007</v>
      </c>
      <c r="N13" s="177"/>
      <c r="O13" s="245">
        <v>0</v>
      </c>
      <c r="P13" s="148">
        <v>5398325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17127700</v>
      </c>
      <c r="P14" s="148">
        <v>17127700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383846.65</v>
      </c>
      <c r="L16" s="245">
        <v>0</v>
      </c>
      <c r="M16" s="148">
        <v>383846.65</v>
      </c>
      <c r="N16" s="177"/>
      <c r="O16" s="245">
        <v>195192</v>
      </c>
      <c r="P16" s="148">
        <v>579039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77720.34</v>
      </c>
      <c r="L17" s="245">
        <v>0</v>
      </c>
      <c r="M17" s="148">
        <v>77720.34</v>
      </c>
      <c r="N17" s="177"/>
      <c r="O17" s="245">
        <v>0</v>
      </c>
      <c r="P17" s="148">
        <v>77720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1737771.4900000002</v>
      </c>
      <c r="L18" s="245">
        <v>0</v>
      </c>
      <c r="M18" s="148">
        <v>1737771.4900000002</v>
      </c>
      <c r="N18" s="177"/>
      <c r="O18" s="245">
        <v>0</v>
      </c>
      <c r="P18" s="148">
        <v>1737771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3982.5099999999998</v>
      </c>
      <c r="L19" s="245">
        <v>0</v>
      </c>
      <c r="M19" s="148">
        <v>3982.5099999999998</v>
      </c>
      <c r="N19" s="177"/>
      <c r="O19" s="245">
        <v>0</v>
      </c>
      <c r="P19" s="148">
        <v>3983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724522.76</v>
      </c>
      <c r="L21" s="245">
        <v>0</v>
      </c>
      <c r="M21" s="148">
        <v>724522.76</v>
      </c>
      <c r="N21" s="177"/>
      <c r="O21" s="245">
        <v>82956</v>
      </c>
      <c r="P21" s="148">
        <v>807479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400</v>
      </c>
      <c r="L22" s="245">
        <v>0</v>
      </c>
      <c r="M22" s="148">
        <v>400</v>
      </c>
      <c r="N22" s="177"/>
      <c r="O22" s="245">
        <v>0</v>
      </c>
      <c r="P22" s="148">
        <v>400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25000</v>
      </c>
      <c r="P23" s="251">
        <v>25000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13186383.92</v>
      </c>
      <c r="L25" s="252">
        <v>0</v>
      </c>
      <c r="M25" s="253">
        <v>13186384</v>
      </c>
      <c r="N25" s="178"/>
      <c r="O25" s="253">
        <v>18912059</v>
      </c>
      <c r="P25" s="253">
        <v>32098443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15096717.17</v>
      </c>
      <c r="L28" s="254">
        <v>0</v>
      </c>
      <c r="M28" s="148">
        <v>15096717.17</v>
      </c>
      <c r="N28" s="177"/>
      <c r="O28" s="245">
        <v>0</v>
      </c>
      <c r="P28" s="148">
        <v>15096717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13534280</v>
      </c>
      <c r="P29" s="148">
        <v>13534280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1715719.85</v>
      </c>
      <c r="L31" s="245">
        <v>0</v>
      </c>
      <c r="M31" s="148">
        <v>1715719.85</v>
      </c>
      <c r="N31" s="177"/>
      <c r="O31" s="245">
        <v>0</v>
      </c>
      <c r="P31" s="148">
        <v>1715720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36053988.390000001</v>
      </c>
      <c r="L33" s="245">
        <v>0</v>
      </c>
      <c r="M33" s="148">
        <v>36053988.390000001</v>
      </c>
      <c r="N33" s="177"/>
      <c r="O33" s="245">
        <v>181431</v>
      </c>
      <c r="P33" s="148">
        <v>36235419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27035427.18</v>
      </c>
      <c r="L34" s="245">
        <v>0</v>
      </c>
      <c r="M34" s="148">
        <v>27035427.18</v>
      </c>
      <c r="N34" s="177"/>
      <c r="O34" s="245">
        <v>0</v>
      </c>
      <c r="P34" s="148">
        <v>27035427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780675</v>
      </c>
      <c r="P35" s="251">
        <v>780675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79901852.590000004</v>
      </c>
      <c r="L37" s="252">
        <v>0</v>
      </c>
      <c r="M37" s="185">
        <v>79901853</v>
      </c>
      <c r="N37" s="177"/>
      <c r="O37" s="185">
        <v>14496386</v>
      </c>
      <c r="P37" s="185">
        <v>94398238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93088236.510000005</v>
      </c>
      <c r="L39" s="256">
        <v>0</v>
      </c>
      <c r="M39" s="204">
        <v>93088237</v>
      </c>
      <c r="N39" s="183"/>
      <c r="O39" s="70">
        <v>33408445</v>
      </c>
      <c r="P39" s="70">
        <v>126496681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8852044.25</v>
      </c>
      <c r="L43" s="244">
        <v>0</v>
      </c>
      <c r="M43" s="148">
        <v>8852044.25</v>
      </c>
      <c r="N43" s="177"/>
      <c r="O43" s="245">
        <v>0</v>
      </c>
      <c r="P43" s="148">
        <v>8852044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1476609.85</v>
      </c>
      <c r="L44" s="244">
        <v>0</v>
      </c>
      <c r="M44" s="148">
        <v>1476609.85</v>
      </c>
      <c r="N44" s="177"/>
      <c r="O44" s="245">
        <v>0</v>
      </c>
      <c r="P44" s="148">
        <v>1476610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293826</v>
      </c>
      <c r="L45" s="244">
        <v>0</v>
      </c>
      <c r="M45" s="148">
        <v>293826</v>
      </c>
      <c r="N45" s="177"/>
      <c r="O45" s="245">
        <v>0</v>
      </c>
      <c r="P45" s="148">
        <v>293826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10622480.1</v>
      </c>
      <c r="L50" s="259">
        <v>0</v>
      </c>
      <c r="M50" s="240">
        <v>10622480</v>
      </c>
      <c r="N50" s="239"/>
      <c r="O50" s="240">
        <v>0</v>
      </c>
      <c r="P50" s="240">
        <v>10622480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103710716.61</v>
      </c>
      <c r="L51" s="259">
        <v>0</v>
      </c>
      <c r="M51" s="240">
        <v>103710717</v>
      </c>
      <c r="N51" s="239"/>
      <c r="O51" s="240">
        <v>33408445</v>
      </c>
      <c r="P51" s="70">
        <v>137119161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617384.46</v>
      </c>
      <c r="L55" s="244">
        <v>0</v>
      </c>
      <c r="M55" s="260">
        <v>617384.46</v>
      </c>
      <c r="N55" s="249"/>
      <c r="O55" s="247">
        <v>91687</v>
      </c>
      <c r="P55" s="148">
        <v>709071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2007568.18</v>
      </c>
      <c r="L57" s="244">
        <v>0</v>
      </c>
      <c r="M57" s="148">
        <v>2007568.18</v>
      </c>
      <c r="N57" s="178"/>
      <c r="O57" s="245">
        <v>0</v>
      </c>
      <c r="P57" s="148">
        <v>2007568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1011704.42</v>
      </c>
      <c r="L58" s="244">
        <v>0</v>
      </c>
      <c r="M58" s="148">
        <v>1011704.42</v>
      </c>
      <c r="N58" s="178"/>
      <c r="O58" s="245">
        <v>0</v>
      </c>
      <c r="P58" s="148">
        <v>1011704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1696756.08</v>
      </c>
      <c r="L61" s="244">
        <v>0</v>
      </c>
      <c r="M61" s="148">
        <v>1696756.08</v>
      </c>
      <c r="N61" s="178"/>
      <c r="O61" s="245">
        <v>151846</v>
      </c>
      <c r="P61" s="148">
        <v>1848602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221392.34</v>
      </c>
      <c r="L63" s="244">
        <v>0</v>
      </c>
      <c r="M63" s="148">
        <v>221392.34</v>
      </c>
      <c r="N63" s="178"/>
      <c r="O63" s="245">
        <v>0</v>
      </c>
      <c r="P63" s="148">
        <v>221392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83283.33</v>
      </c>
      <c r="L70" s="244">
        <v>0</v>
      </c>
      <c r="M70" s="148">
        <v>83283.33</v>
      </c>
      <c r="N70" s="178"/>
      <c r="O70" s="245">
        <v>0</v>
      </c>
      <c r="P70" s="148">
        <v>83283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445318.75</v>
      </c>
      <c r="L71" s="244">
        <v>0</v>
      </c>
      <c r="M71" s="148">
        <v>445318.75</v>
      </c>
      <c r="N71" s="181"/>
      <c r="O71" s="245">
        <v>0</v>
      </c>
      <c r="P71" s="148">
        <v>445319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139303</v>
      </c>
      <c r="L73" s="244">
        <v>0</v>
      </c>
      <c r="M73" s="148">
        <v>139303</v>
      </c>
      <c r="N73" s="181"/>
      <c r="O73" s="245">
        <v>0</v>
      </c>
      <c r="P73" s="148">
        <v>139303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4936</v>
      </c>
      <c r="L74" s="244">
        <v>0</v>
      </c>
      <c r="M74" s="148">
        <v>4936</v>
      </c>
      <c r="N74" s="181"/>
      <c r="O74" s="245">
        <v>0</v>
      </c>
      <c r="P74" s="148">
        <v>4936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130953</v>
      </c>
      <c r="P75" s="251">
        <v>130953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6227646.5599999996</v>
      </c>
      <c r="L77" s="264">
        <v>0</v>
      </c>
      <c r="M77" s="70">
        <v>6227647</v>
      </c>
      <c r="N77" s="178"/>
      <c r="O77" s="70">
        <v>374486</v>
      </c>
      <c r="P77" s="70">
        <v>6602131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243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4833798.78</v>
      </c>
      <c r="L93" s="244">
        <v>0</v>
      </c>
      <c r="M93" s="148">
        <v>4833798.78</v>
      </c>
      <c r="N93" s="178"/>
      <c r="O93" s="245">
        <v>0</v>
      </c>
      <c r="P93" s="148">
        <v>4833799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21158942</v>
      </c>
      <c r="L94" s="244">
        <v>0</v>
      </c>
      <c r="M94" s="148">
        <v>21158942</v>
      </c>
      <c r="N94" s="178"/>
      <c r="O94" s="245">
        <v>0</v>
      </c>
      <c r="P94" s="148">
        <v>21158942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8070884</v>
      </c>
      <c r="L95" s="244">
        <v>0</v>
      </c>
      <c r="M95" s="148">
        <v>8070884</v>
      </c>
      <c r="N95" s="178"/>
      <c r="O95" s="245">
        <v>0</v>
      </c>
      <c r="P95" s="148">
        <v>8070884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1157149</v>
      </c>
      <c r="L96" s="244">
        <v>0</v>
      </c>
      <c r="M96" s="148">
        <v>1157149</v>
      </c>
      <c r="N96" s="181"/>
      <c r="O96" s="245">
        <v>0</v>
      </c>
      <c r="P96" s="148">
        <v>1157149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35220773.780000001</v>
      </c>
      <c r="L99" s="185">
        <v>0</v>
      </c>
      <c r="M99" s="203">
        <v>35220774</v>
      </c>
      <c r="N99" s="178"/>
      <c r="O99" s="203">
        <v>0</v>
      </c>
      <c r="P99" s="203">
        <v>35220774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41448420.340000004</v>
      </c>
      <c r="L101" s="265">
        <v>0</v>
      </c>
      <c r="M101" s="204">
        <v>41448421</v>
      </c>
      <c r="N101" s="183"/>
      <c r="O101" s="70">
        <v>374486</v>
      </c>
      <c r="P101" s="70">
        <v>41822905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2031426</v>
      </c>
      <c r="L105" s="244">
        <v>0</v>
      </c>
      <c r="M105" s="148">
        <v>2031426</v>
      </c>
      <c r="N105" s="178"/>
      <c r="O105" s="245">
        <v>0</v>
      </c>
      <c r="P105" s="148">
        <v>2031426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1423745</v>
      </c>
      <c r="L106" s="244">
        <v>0</v>
      </c>
      <c r="M106" s="148">
        <v>1423745</v>
      </c>
      <c r="N106" s="178"/>
      <c r="O106" s="245">
        <v>0</v>
      </c>
      <c r="P106" s="148">
        <v>1423745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52029</v>
      </c>
      <c r="L107" s="244"/>
      <c r="M107" s="148">
        <v>52029</v>
      </c>
      <c r="N107" s="178"/>
      <c r="O107" s="245">
        <v>0</v>
      </c>
      <c r="P107" s="148">
        <v>52029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184088</v>
      </c>
      <c r="P108" s="148">
        <v>184088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3507200</v>
      </c>
      <c r="L112" s="259">
        <v>0</v>
      </c>
      <c r="M112" s="240">
        <v>3507200</v>
      </c>
      <c r="N112" s="239"/>
      <c r="O112" s="240">
        <v>184088</v>
      </c>
      <c r="P112" s="81">
        <v>3691288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44955620.340000004</v>
      </c>
      <c r="L113" s="240">
        <v>0</v>
      </c>
      <c r="M113" s="240">
        <v>44955621</v>
      </c>
      <c r="N113" s="239"/>
      <c r="O113" s="240">
        <v>558574</v>
      </c>
      <c r="P113" s="240">
        <v>45514193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144941082.38999999</v>
      </c>
      <c r="L116" s="244">
        <v>-81851666.819999993</v>
      </c>
      <c r="M116" s="148">
        <v>63089415.569999993</v>
      </c>
      <c r="N116" s="178"/>
      <c r="O116" s="245">
        <v>181431</v>
      </c>
      <c r="P116" s="148">
        <v>63270847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7968.75</v>
      </c>
      <c r="L119" s="244">
        <v>0</v>
      </c>
      <c r="M119" s="148">
        <v>7968.75</v>
      </c>
      <c r="N119" s="178"/>
      <c r="O119" s="245">
        <v>11275985</v>
      </c>
      <c r="P119" s="148">
        <v>11283954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579005.72</v>
      </c>
      <c r="L121" s="244">
        <v>0</v>
      </c>
      <c r="M121" s="148">
        <v>579005.72</v>
      </c>
      <c r="N121" s="178"/>
      <c r="O121" s="245">
        <v>1285935</v>
      </c>
      <c r="P121" s="148">
        <v>1864941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1242038.1899999985</v>
      </c>
      <c r="L122" s="244">
        <v>0</v>
      </c>
      <c r="M122" s="148">
        <v>1242038.1899999985</v>
      </c>
      <c r="N122" s="178"/>
      <c r="O122" s="245">
        <v>0</v>
      </c>
      <c r="P122" s="148">
        <v>1242038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241737.08999999985</v>
      </c>
      <c r="L123" s="244">
        <v>0</v>
      </c>
      <c r="M123" s="148">
        <v>241737.08999999985</v>
      </c>
      <c r="N123" s="178"/>
      <c r="O123" s="245">
        <v>0</v>
      </c>
      <c r="P123" s="148">
        <v>241737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17388675.77</v>
      </c>
      <c r="L124" s="244">
        <v>0</v>
      </c>
      <c r="M124" s="148">
        <v>17388675.77</v>
      </c>
      <c r="N124" s="178"/>
      <c r="O124" s="245">
        <v>0</v>
      </c>
      <c r="P124" s="148">
        <v>17388676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17077339</v>
      </c>
      <c r="P126" s="148">
        <v>17077339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-105645411.64</v>
      </c>
      <c r="L127" s="257">
        <v>81851666.819999993</v>
      </c>
      <c r="M127" s="251">
        <v>-23793744.820000008</v>
      </c>
      <c r="N127" s="178"/>
      <c r="O127" s="266">
        <v>3029181</v>
      </c>
      <c r="P127" s="251">
        <v>-20764564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58755096.269999996</v>
      </c>
      <c r="L129" s="265">
        <v>0</v>
      </c>
      <c r="M129" s="204">
        <v>58755097</v>
      </c>
      <c r="N129" s="183"/>
      <c r="O129" s="204">
        <v>32849871</v>
      </c>
      <c r="P129" s="204">
        <v>91604968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103710716.61</v>
      </c>
      <c r="L131" s="259">
        <v>0</v>
      </c>
      <c r="M131" s="240">
        <v>103710718</v>
      </c>
      <c r="N131" s="239"/>
      <c r="O131" s="240">
        <v>33408445</v>
      </c>
      <c r="P131" s="240">
        <v>137119161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34" priority="24" operator="notEqual">
      <formula>0</formula>
    </cfRule>
    <cfRule type="containsBlanks" dxfId="133" priority="25">
      <formula>LEN(TRIM(M12))=0</formula>
    </cfRule>
  </conditionalFormatting>
  <conditionalFormatting sqref="O12">
    <cfRule type="cellIs" dxfId="132" priority="23" operator="notEqual">
      <formula>O25</formula>
    </cfRule>
  </conditionalFormatting>
  <conditionalFormatting sqref="M55">
    <cfRule type="cellIs" dxfId="131" priority="22" operator="notEqual">
      <formula>M77</formula>
    </cfRule>
  </conditionalFormatting>
  <conditionalFormatting sqref="O55">
    <cfRule type="cellIs" dxfId="130" priority="21" operator="notEqual">
      <formula>O77</formula>
    </cfRule>
  </conditionalFormatting>
  <conditionalFormatting sqref="M92:M95 K92:K95">
    <cfRule type="cellIs" dxfId="129" priority="20" operator="notEqual">
      <formula>K103</formula>
    </cfRule>
  </conditionalFormatting>
  <conditionalFormatting sqref="O87">
    <cfRule type="cellIs" dxfId="128" priority="19" operator="notEqual">
      <formula>O101</formula>
    </cfRule>
  </conditionalFormatting>
  <conditionalFormatting sqref="M135 O135">
    <cfRule type="cellIs" dxfId="127" priority="13" operator="notEqual">
      <formula>0</formula>
    </cfRule>
    <cfRule type="cellIs" dxfId="126" priority="14" operator="equal">
      <formula>0</formula>
    </cfRule>
  </conditionalFormatting>
  <conditionalFormatting sqref="P135">
    <cfRule type="cellIs" dxfId="125" priority="11" operator="notEqual">
      <formula>0</formula>
    </cfRule>
    <cfRule type="cellIs" dxfId="124" priority="12" operator="equal">
      <formula>0</formula>
    </cfRule>
  </conditionalFormatting>
  <conditionalFormatting sqref="K135">
    <cfRule type="cellIs" dxfId="123" priority="3" operator="notEqual">
      <formula>0</formula>
    </cfRule>
    <cfRule type="cellIs" dxfId="122" priority="4" operator="equal">
      <formula>0</formula>
    </cfRule>
  </conditionalFormatting>
  <conditionalFormatting sqref="L135">
    <cfRule type="cellIs" dxfId="121" priority="1" operator="notEqual">
      <formula>0</formula>
    </cfRule>
    <cfRule type="cellIs" dxfId="120" priority="2" operator="equal">
      <formula>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244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4152589.0100000002</v>
      </c>
      <c r="L12" s="248"/>
      <c r="M12" s="148">
        <v>4152589.0100000002</v>
      </c>
      <c r="N12" s="249"/>
      <c r="O12" s="247">
        <v>1945337</v>
      </c>
      <c r="P12" s="148">
        <v>6097926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4494268.21</v>
      </c>
      <c r="L13" s="245">
        <v>0</v>
      </c>
      <c r="M13" s="148">
        <v>4494268.21</v>
      </c>
      <c r="N13" s="177"/>
      <c r="O13" s="245"/>
      <c r="P13" s="148">
        <v>4494268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2762095.7800000003</v>
      </c>
      <c r="L16" s="245">
        <v>0</v>
      </c>
      <c r="M16" s="148">
        <v>2762095.7800000003</v>
      </c>
      <c r="N16" s="177"/>
      <c r="O16" s="245">
        <v>75944</v>
      </c>
      <c r="P16" s="148">
        <v>2838040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43153</v>
      </c>
      <c r="P17" s="148">
        <v>43153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2792883.540000001</v>
      </c>
      <c r="L18" s="245">
        <v>0</v>
      </c>
      <c r="M18" s="148">
        <v>2792883.540000001</v>
      </c>
      <c r="N18" s="177"/>
      <c r="O18" s="245">
        <v>0</v>
      </c>
      <c r="P18" s="148">
        <v>2792884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67225.59</v>
      </c>
      <c r="L19" s="245">
        <v>0</v>
      </c>
      <c r="M19" s="148">
        <v>67225.59</v>
      </c>
      <c r="N19" s="177"/>
      <c r="O19" s="245">
        <v>0</v>
      </c>
      <c r="P19" s="148">
        <v>67226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0</v>
      </c>
      <c r="P21" s="148">
        <v>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118582.46</v>
      </c>
      <c r="L23" s="250">
        <v>0</v>
      </c>
      <c r="M23" s="251">
        <v>118582.46</v>
      </c>
      <c r="N23" s="177"/>
      <c r="O23" s="250">
        <v>18547</v>
      </c>
      <c r="P23" s="251">
        <v>137129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14387644.590000002</v>
      </c>
      <c r="L25" s="252">
        <v>0</v>
      </c>
      <c r="M25" s="253">
        <v>14387645</v>
      </c>
      <c r="N25" s="178"/>
      <c r="O25" s="253">
        <v>2082981</v>
      </c>
      <c r="P25" s="253">
        <v>16470626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1924010.79</v>
      </c>
      <c r="L28" s="254">
        <v>0</v>
      </c>
      <c r="M28" s="148">
        <v>1924010.79</v>
      </c>
      <c r="N28" s="177"/>
      <c r="O28" s="245">
        <v>0</v>
      </c>
      <c r="P28" s="148">
        <v>1924011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34100945</v>
      </c>
      <c r="P30" s="148">
        <v>34100945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80132</v>
      </c>
      <c r="P32" s="148">
        <v>80132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77389683.989999995</v>
      </c>
      <c r="L33" s="245">
        <v>0</v>
      </c>
      <c r="M33" s="148">
        <v>77389683.989999995</v>
      </c>
      <c r="N33" s="177"/>
      <c r="O33" s="245">
        <v>0</v>
      </c>
      <c r="P33" s="148">
        <v>77389684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10866527.43</v>
      </c>
      <c r="L34" s="245">
        <v>0</v>
      </c>
      <c r="M34" s="148">
        <v>10866527.43</v>
      </c>
      <c r="N34" s="177"/>
      <c r="O34" s="245">
        <v>32782</v>
      </c>
      <c r="P34" s="148">
        <v>10899309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486133</v>
      </c>
      <c r="P35" s="251">
        <v>486133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90180222.210000008</v>
      </c>
      <c r="L37" s="252">
        <v>0</v>
      </c>
      <c r="M37" s="185">
        <v>90180222</v>
      </c>
      <c r="N37" s="177"/>
      <c r="O37" s="185">
        <v>34699992</v>
      </c>
      <c r="P37" s="185">
        <v>124880214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104567866.80000001</v>
      </c>
      <c r="L39" s="256">
        <v>0</v>
      </c>
      <c r="M39" s="204">
        <v>104567867</v>
      </c>
      <c r="N39" s="183"/>
      <c r="O39" s="70">
        <v>36782973</v>
      </c>
      <c r="P39" s="70">
        <v>141350840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8200719</v>
      </c>
      <c r="L43" s="244">
        <v>0</v>
      </c>
      <c r="M43" s="148">
        <v>8200719</v>
      </c>
      <c r="N43" s="177"/>
      <c r="O43" s="245">
        <v>0</v>
      </c>
      <c r="P43" s="148">
        <v>8200719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1761358</v>
      </c>
      <c r="L44" s="244">
        <v>0</v>
      </c>
      <c r="M44" s="148">
        <v>1761358</v>
      </c>
      <c r="N44" s="177"/>
      <c r="O44" s="245">
        <v>0</v>
      </c>
      <c r="P44" s="148">
        <v>1761358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34536</v>
      </c>
      <c r="L45" s="244">
        <v>0</v>
      </c>
      <c r="M45" s="148">
        <v>34536</v>
      </c>
      <c r="N45" s="177"/>
      <c r="O45" s="245">
        <v>0</v>
      </c>
      <c r="P45" s="148">
        <v>34536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9996613</v>
      </c>
      <c r="L50" s="259">
        <v>0</v>
      </c>
      <c r="M50" s="240">
        <v>9996613</v>
      </c>
      <c r="N50" s="239"/>
      <c r="O50" s="240">
        <v>0</v>
      </c>
      <c r="P50" s="240">
        <v>9996613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114564479.80000001</v>
      </c>
      <c r="L51" s="259">
        <v>0</v>
      </c>
      <c r="M51" s="240">
        <v>114564480</v>
      </c>
      <c r="N51" s="239"/>
      <c r="O51" s="240">
        <v>36782973</v>
      </c>
      <c r="P51" s="70">
        <v>151347453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673329.29999999993</v>
      </c>
      <c r="L55" s="244">
        <v>0</v>
      </c>
      <c r="M55" s="260">
        <v>673329.29999999993</v>
      </c>
      <c r="N55" s="249"/>
      <c r="O55" s="247">
        <v>48224</v>
      </c>
      <c r="P55" s="148">
        <v>721553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2225153.29</v>
      </c>
      <c r="L57" s="244">
        <v>0</v>
      </c>
      <c r="M57" s="148">
        <v>2225153.29</v>
      </c>
      <c r="N57" s="178"/>
      <c r="O57" s="245">
        <v>0</v>
      </c>
      <c r="P57" s="148">
        <v>2225153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267071.82</v>
      </c>
      <c r="L61" s="244">
        <v>0</v>
      </c>
      <c r="M61" s="148">
        <v>267071.82</v>
      </c>
      <c r="N61" s="178"/>
      <c r="O61" s="245">
        <v>0</v>
      </c>
      <c r="P61" s="148">
        <v>267072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489519.7900000001</v>
      </c>
      <c r="L63" s="244">
        <v>0</v>
      </c>
      <c r="M63" s="148">
        <v>489519.7900000001</v>
      </c>
      <c r="N63" s="178"/>
      <c r="O63" s="245">
        <v>0</v>
      </c>
      <c r="P63" s="148">
        <v>489520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20000.04</v>
      </c>
      <c r="L66" s="244">
        <v>0</v>
      </c>
      <c r="M66" s="148">
        <v>20000.04</v>
      </c>
      <c r="N66" s="178"/>
      <c r="O66" s="245">
        <v>0</v>
      </c>
      <c r="P66" s="148">
        <v>20000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125974.23000000001</v>
      </c>
      <c r="L71" s="244">
        <v>0</v>
      </c>
      <c r="M71" s="148">
        <v>125974.23000000001</v>
      </c>
      <c r="N71" s="181"/>
      <c r="O71" s="245">
        <v>0</v>
      </c>
      <c r="P71" s="148">
        <v>125974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233087</v>
      </c>
      <c r="L73" s="244">
        <v>0</v>
      </c>
      <c r="M73" s="148">
        <v>233087</v>
      </c>
      <c r="N73" s="181"/>
      <c r="O73" s="245">
        <v>0</v>
      </c>
      <c r="P73" s="148">
        <v>233087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34587</v>
      </c>
      <c r="L74" s="244">
        <v>0</v>
      </c>
      <c r="M74" s="148">
        <v>34587</v>
      </c>
      <c r="N74" s="181"/>
      <c r="O74" s="245">
        <v>0</v>
      </c>
      <c r="P74" s="148">
        <v>34587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4068722.4699999997</v>
      </c>
      <c r="L77" s="264">
        <v>0</v>
      </c>
      <c r="M77" s="70">
        <v>4068722</v>
      </c>
      <c r="N77" s="178"/>
      <c r="O77" s="70">
        <v>48224</v>
      </c>
      <c r="P77" s="70">
        <v>4116946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244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63333.14</v>
      </c>
      <c r="L88" s="244">
        <v>0</v>
      </c>
      <c r="M88" s="148">
        <v>63333.14</v>
      </c>
      <c r="N88" s="178"/>
      <c r="O88" s="245">
        <v>0</v>
      </c>
      <c r="P88" s="148">
        <v>63333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4201990.2699999996</v>
      </c>
      <c r="L93" s="244">
        <v>0</v>
      </c>
      <c r="M93" s="148">
        <v>4201990.2699999996</v>
      </c>
      <c r="N93" s="178"/>
      <c r="O93" s="245">
        <v>0</v>
      </c>
      <c r="P93" s="148">
        <v>4201990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16970352.510000002</v>
      </c>
      <c r="L94" s="244">
        <v>0</v>
      </c>
      <c r="M94" s="148">
        <v>16970352.510000002</v>
      </c>
      <c r="N94" s="178"/>
      <c r="O94" s="245">
        <v>0</v>
      </c>
      <c r="P94" s="148">
        <v>16970353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10950554.49</v>
      </c>
      <c r="L95" s="244">
        <v>0</v>
      </c>
      <c r="M95" s="148">
        <v>10950554.49</v>
      </c>
      <c r="N95" s="178"/>
      <c r="O95" s="245">
        <v>0</v>
      </c>
      <c r="P95" s="148">
        <v>10950554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895464</v>
      </c>
      <c r="L96" s="244">
        <v>0</v>
      </c>
      <c r="M96" s="148">
        <v>895464</v>
      </c>
      <c r="N96" s="181"/>
      <c r="O96" s="245">
        <v>0</v>
      </c>
      <c r="P96" s="148">
        <v>895464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33081694.410000004</v>
      </c>
      <c r="L99" s="185">
        <v>0</v>
      </c>
      <c r="M99" s="203">
        <v>33081694</v>
      </c>
      <c r="N99" s="178"/>
      <c r="O99" s="203">
        <v>0</v>
      </c>
      <c r="P99" s="203">
        <v>33081694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37150416.880000003</v>
      </c>
      <c r="L101" s="265">
        <v>0</v>
      </c>
      <c r="M101" s="204">
        <v>37150416</v>
      </c>
      <c r="N101" s="183"/>
      <c r="O101" s="70">
        <v>48224</v>
      </c>
      <c r="P101" s="70">
        <v>37198640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1570934</v>
      </c>
      <c r="L105" s="244">
        <v>0</v>
      </c>
      <c r="M105" s="148">
        <v>1570934</v>
      </c>
      <c r="N105" s="178"/>
      <c r="O105" s="245">
        <v>0</v>
      </c>
      <c r="P105" s="148">
        <v>1570934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887931</v>
      </c>
      <c r="L106" s="244">
        <v>0</v>
      </c>
      <c r="M106" s="148">
        <v>887931</v>
      </c>
      <c r="N106" s="178"/>
      <c r="O106" s="245">
        <v>0</v>
      </c>
      <c r="P106" s="148">
        <v>887931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59995</v>
      </c>
      <c r="L107" s="244"/>
      <c r="M107" s="148">
        <v>59995</v>
      </c>
      <c r="N107" s="178"/>
      <c r="O107" s="245">
        <v>0</v>
      </c>
      <c r="P107" s="148">
        <v>59995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2518860</v>
      </c>
      <c r="L112" s="259">
        <v>0</v>
      </c>
      <c r="M112" s="240">
        <v>2518860</v>
      </c>
      <c r="N112" s="239"/>
      <c r="O112" s="240">
        <v>0</v>
      </c>
      <c r="P112" s="81">
        <v>2518860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39669276.880000003</v>
      </c>
      <c r="L113" s="240">
        <v>0</v>
      </c>
      <c r="M113" s="240">
        <v>39669276</v>
      </c>
      <c r="N113" s="239"/>
      <c r="O113" s="240">
        <v>48224</v>
      </c>
      <c r="P113" s="240">
        <v>39717500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88256211.420000002</v>
      </c>
      <c r="L116" s="244">
        <v>0</v>
      </c>
      <c r="M116" s="148">
        <v>88256211.420000002</v>
      </c>
      <c r="N116" s="178"/>
      <c r="O116" s="245">
        <v>32782</v>
      </c>
      <c r="P116" s="148">
        <v>88288993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18670604</v>
      </c>
      <c r="P119" s="148">
        <v>18670604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4618289.96</v>
      </c>
      <c r="L122" s="244">
        <v>0</v>
      </c>
      <c r="M122" s="148">
        <v>4618289.96</v>
      </c>
      <c r="N122" s="178"/>
      <c r="O122" s="245">
        <v>1310810</v>
      </c>
      <c r="P122" s="148">
        <v>5929100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1552034.52</v>
      </c>
      <c r="L123" s="244">
        <v>0</v>
      </c>
      <c r="M123" s="148">
        <v>1552034.52</v>
      </c>
      <c r="N123" s="178"/>
      <c r="O123" s="245">
        <v>10841903</v>
      </c>
      <c r="P123" s="148">
        <v>12393938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1960787.0100000002</v>
      </c>
      <c r="L124" s="244">
        <v>0</v>
      </c>
      <c r="M124" s="148">
        <v>1960787.0100000002</v>
      </c>
      <c r="N124" s="178"/>
      <c r="O124" s="245">
        <v>11625</v>
      </c>
      <c r="P124" s="148">
        <v>1972412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4194904</v>
      </c>
      <c r="P126" s="148">
        <v>4194904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-21492119.989999998</v>
      </c>
      <c r="L127" s="257">
        <v>0</v>
      </c>
      <c r="M127" s="251">
        <v>-21492119.989999998</v>
      </c>
      <c r="N127" s="178"/>
      <c r="O127" s="266">
        <v>1672121</v>
      </c>
      <c r="P127" s="251">
        <v>-19819998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74895202.920000002</v>
      </c>
      <c r="L129" s="265">
        <v>0</v>
      </c>
      <c r="M129" s="204">
        <v>74895203</v>
      </c>
      <c r="N129" s="183"/>
      <c r="O129" s="204">
        <v>36734749</v>
      </c>
      <c r="P129" s="204">
        <v>111629953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114564479.80000001</v>
      </c>
      <c r="L131" s="259">
        <v>0</v>
      </c>
      <c r="M131" s="240">
        <v>114564479</v>
      </c>
      <c r="N131" s="239"/>
      <c r="O131" s="240">
        <v>36782973</v>
      </c>
      <c r="P131" s="240">
        <v>151347453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19" priority="24" operator="notEqual">
      <formula>0</formula>
    </cfRule>
    <cfRule type="containsBlanks" dxfId="118" priority="25">
      <formula>LEN(TRIM(M12))=0</formula>
    </cfRule>
  </conditionalFormatting>
  <conditionalFormatting sqref="O12">
    <cfRule type="cellIs" dxfId="117" priority="23" operator="notEqual">
      <formula>O25</formula>
    </cfRule>
  </conditionalFormatting>
  <conditionalFormatting sqref="M55">
    <cfRule type="cellIs" dxfId="116" priority="22" operator="notEqual">
      <formula>M77</formula>
    </cfRule>
  </conditionalFormatting>
  <conditionalFormatting sqref="O55">
    <cfRule type="cellIs" dxfId="115" priority="21" operator="notEqual">
      <formula>O77</formula>
    </cfRule>
  </conditionalFormatting>
  <conditionalFormatting sqref="M92:M95 K92:K95">
    <cfRule type="cellIs" dxfId="114" priority="20" operator="notEqual">
      <formula>K103</formula>
    </cfRule>
  </conditionalFormatting>
  <conditionalFormatting sqref="O87">
    <cfRule type="cellIs" dxfId="113" priority="19" operator="notEqual">
      <formula>O101</formula>
    </cfRule>
  </conditionalFormatting>
  <conditionalFormatting sqref="M135 O135">
    <cfRule type="cellIs" dxfId="112" priority="13" operator="notEqual">
      <formula>0</formula>
    </cfRule>
    <cfRule type="cellIs" dxfId="111" priority="14" operator="equal">
      <formula>0</formula>
    </cfRule>
  </conditionalFormatting>
  <conditionalFormatting sqref="P135">
    <cfRule type="cellIs" dxfId="110" priority="11" operator="notEqual">
      <formula>0</formula>
    </cfRule>
    <cfRule type="cellIs" dxfId="109" priority="12" operator="equal">
      <formula>0</formula>
    </cfRule>
  </conditionalFormatting>
  <conditionalFormatting sqref="K135">
    <cfRule type="cellIs" dxfId="108" priority="3" operator="notEqual">
      <formula>0</formula>
    </cfRule>
    <cfRule type="cellIs" dxfId="107" priority="4" operator="equal">
      <formula>0</formula>
    </cfRule>
  </conditionalFormatting>
  <conditionalFormatting sqref="L135">
    <cfRule type="cellIs" dxfId="106" priority="1" operator="notEqual">
      <formula>0</formula>
    </cfRule>
    <cfRule type="cellIs" dxfId="10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245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16177287.799999999</v>
      </c>
      <c r="L12" s="248"/>
      <c r="M12" s="148">
        <v>16177287.799999999</v>
      </c>
      <c r="N12" s="249"/>
      <c r="O12" s="247">
        <v>1663562</v>
      </c>
      <c r="P12" s="148">
        <v>17840850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407716.74</v>
      </c>
      <c r="L13" s="245">
        <v>0</v>
      </c>
      <c r="M13" s="148">
        <v>407716.74</v>
      </c>
      <c r="N13" s="177"/>
      <c r="O13" s="245">
        <v>0</v>
      </c>
      <c r="P13" s="148">
        <v>407717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1204798</v>
      </c>
      <c r="P14" s="148">
        <v>1204798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938313.44</v>
      </c>
      <c r="L16" s="245">
        <v>0</v>
      </c>
      <c r="M16" s="148">
        <v>938313.44</v>
      </c>
      <c r="N16" s="177"/>
      <c r="O16" s="245">
        <v>0</v>
      </c>
      <c r="P16" s="148">
        <v>938313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5004333.1899999995</v>
      </c>
      <c r="L18" s="245">
        <v>0</v>
      </c>
      <c r="M18" s="148">
        <v>5004333.1899999995</v>
      </c>
      <c r="N18" s="177"/>
      <c r="O18" s="245">
        <v>0</v>
      </c>
      <c r="P18" s="148">
        <v>5004333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26301.84</v>
      </c>
      <c r="L19" s="245">
        <v>0</v>
      </c>
      <c r="M19" s="148">
        <v>26301.84</v>
      </c>
      <c r="N19" s="177"/>
      <c r="O19" s="245">
        <v>0</v>
      </c>
      <c r="P19" s="148">
        <v>26302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678618.76</v>
      </c>
      <c r="L20" s="245">
        <v>0</v>
      </c>
      <c r="M20" s="148">
        <v>678618.76</v>
      </c>
      <c r="N20" s="177"/>
      <c r="O20" s="245">
        <v>0</v>
      </c>
      <c r="P20" s="148">
        <v>678619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8494.2000000000007</v>
      </c>
      <c r="L21" s="245">
        <v>0</v>
      </c>
      <c r="M21" s="148">
        <v>8494.2000000000007</v>
      </c>
      <c r="N21" s="177"/>
      <c r="O21" s="245">
        <v>0</v>
      </c>
      <c r="P21" s="148">
        <v>8494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7241.34</v>
      </c>
      <c r="L22" s="245">
        <v>0</v>
      </c>
      <c r="M22" s="148">
        <v>7241.34</v>
      </c>
      <c r="N22" s="177"/>
      <c r="O22" s="245">
        <v>0</v>
      </c>
      <c r="P22" s="148">
        <v>7241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23248307.310000002</v>
      </c>
      <c r="L25" s="252">
        <v>0</v>
      </c>
      <c r="M25" s="253">
        <v>23248307</v>
      </c>
      <c r="N25" s="178"/>
      <c r="O25" s="253">
        <v>2868360</v>
      </c>
      <c r="P25" s="253">
        <v>26116667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8958759.1600000001</v>
      </c>
      <c r="L28" s="254">
        <v>0</v>
      </c>
      <c r="M28" s="148">
        <v>8958759.1600000001</v>
      </c>
      <c r="N28" s="177"/>
      <c r="O28" s="245">
        <v>0</v>
      </c>
      <c r="P28" s="148">
        <v>8958759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3126887</v>
      </c>
      <c r="P29" s="148">
        <v>3126887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46740563.580000006</v>
      </c>
      <c r="L33" s="245">
        <v>0</v>
      </c>
      <c r="M33" s="148">
        <v>46740563.580000006</v>
      </c>
      <c r="N33" s="177"/>
      <c r="O33" s="245">
        <v>0</v>
      </c>
      <c r="P33" s="148">
        <v>46740564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1741073.0299999998</v>
      </c>
      <c r="L34" s="245">
        <v>0</v>
      </c>
      <c r="M34" s="148">
        <v>1741073.0299999998</v>
      </c>
      <c r="N34" s="177"/>
      <c r="O34" s="245">
        <v>0</v>
      </c>
      <c r="P34" s="148">
        <v>1741073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96050</v>
      </c>
      <c r="P35" s="251">
        <v>96050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57440395.770000011</v>
      </c>
      <c r="L37" s="252">
        <v>0</v>
      </c>
      <c r="M37" s="185">
        <v>57440396</v>
      </c>
      <c r="N37" s="177"/>
      <c r="O37" s="185">
        <v>3222937</v>
      </c>
      <c r="P37" s="185">
        <v>60663333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80688703.080000013</v>
      </c>
      <c r="L39" s="256">
        <v>0</v>
      </c>
      <c r="M39" s="204">
        <v>80688703</v>
      </c>
      <c r="N39" s="183"/>
      <c r="O39" s="70">
        <v>6091297</v>
      </c>
      <c r="P39" s="70">
        <v>86780000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6089364.0800000001</v>
      </c>
      <c r="L43" s="244">
        <v>0</v>
      </c>
      <c r="M43" s="148">
        <v>6089364.0800000001</v>
      </c>
      <c r="N43" s="177"/>
      <c r="O43" s="245">
        <v>0</v>
      </c>
      <c r="P43" s="148">
        <v>6089364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1160898.48</v>
      </c>
      <c r="L44" s="244">
        <v>0</v>
      </c>
      <c r="M44" s="148">
        <v>1160898.48</v>
      </c>
      <c r="N44" s="177"/>
      <c r="O44" s="245">
        <v>0</v>
      </c>
      <c r="P44" s="148">
        <v>1160898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437766</v>
      </c>
      <c r="L45" s="244">
        <v>0</v>
      </c>
      <c r="M45" s="148">
        <v>437766</v>
      </c>
      <c r="N45" s="177"/>
      <c r="O45" s="245">
        <v>0</v>
      </c>
      <c r="P45" s="148">
        <v>437766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7688028.5600000005</v>
      </c>
      <c r="L50" s="259">
        <v>0</v>
      </c>
      <c r="M50" s="240">
        <v>7688029</v>
      </c>
      <c r="N50" s="239"/>
      <c r="O50" s="240">
        <v>0</v>
      </c>
      <c r="P50" s="240">
        <v>7688028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88376731.640000015</v>
      </c>
      <c r="L51" s="259">
        <v>0</v>
      </c>
      <c r="M51" s="240">
        <v>88376732</v>
      </c>
      <c r="N51" s="239"/>
      <c r="O51" s="240">
        <v>6091297</v>
      </c>
      <c r="P51" s="70">
        <v>94468028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130981.03000000001</v>
      </c>
      <c r="L55" s="244">
        <v>0</v>
      </c>
      <c r="M55" s="260">
        <v>130981.03000000001</v>
      </c>
      <c r="N55" s="249"/>
      <c r="O55" s="247">
        <v>147086</v>
      </c>
      <c r="P55" s="148">
        <v>278067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1447498.68</v>
      </c>
      <c r="L57" s="244">
        <v>0</v>
      </c>
      <c r="M57" s="148">
        <v>1447498.68</v>
      </c>
      <c r="N57" s="178"/>
      <c r="O57" s="245">
        <v>0</v>
      </c>
      <c r="P57" s="148">
        <v>1447499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76436.45</v>
      </c>
      <c r="L58" s="244">
        <v>0</v>
      </c>
      <c r="M58" s="148">
        <v>76436.45</v>
      </c>
      <c r="N58" s="178"/>
      <c r="O58" s="245">
        <v>0</v>
      </c>
      <c r="P58" s="148">
        <v>76436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116822.65</v>
      </c>
      <c r="L61" s="244">
        <v>0</v>
      </c>
      <c r="M61" s="148">
        <v>116822.65</v>
      </c>
      <c r="N61" s="178"/>
      <c r="O61" s="245">
        <v>0</v>
      </c>
      <c r="P61" s="148">
        <v>116823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25716.28</v>
      </c>
      <c r="L63" s="244">
        <v>0</v>
      </c>
      <c r="M63" s="148">
        <v>25716.28</v>
      </c>
      <c r="N63" s="178"/>
      <c r="O63" s="245">
        <v>0</v>
      </c>
      <c r="P63" s="148">
        <v>25716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229726.76</v>
      </c>
      <c r="L71" s="244">
        <v>0</v>
      </c>
      <c r="M71" s="148">
        <v>229726.76</v>
      </c>
      <c r="N71" s="181"/>
      <c r="O71" s="245">
        <v>0</v>
      </c>
      <c r="P71" s="148">
        <v>229727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105157</v>
      </c>
      <c r="L73" s="244">
        <v>0</v>
      </c>
      <c r="M73" s="148">
        <v>105157</v>
      </c>
      <c r="N73" s="181"/>
      <c r="O73" s="245">
        <v>0</v>
      </c>
      <c r="P73" s="148">
        <v>105157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437766</v>
      </c>
      <c r="L74" s="244">
        <v>0</v>
      </c>
      <c r="M74" s="148">
        <v>437766</v>
      </c>
      <c r="N74" s="181"/>
      <c r="O74" s="245">
        <v>0</v>
      </c>
      <c r="P74" s="148">
        <v>437766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2570104.8499999996</v>
      </c>
      <c r="L77" s="264">
        <v>0</v>
      </c>
      <c r="M77" s="70">
        <v>2570105</v>
      </c>
      <c r="N77" s="178"/>
      <c r="O77" s="70">
        <v>147086</v>
      </c>
      <c r="P77" s="70">
        <v>2717191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245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2013758.06</v>
      </c>
      <c r="L93" s="244">
        <v>0</v>
      </c>
      <c r="M93" s="148">
        <v>2013758.06</v>
      </c>
      <c r="N93" s="178"/>
      <c r="O93" s="245">
        <v>0</v>
      </c>
      <c r="P93" s="148">
        <v>2013758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14559845</v>
      </c>
      <c r="L94" s="244">
        <v>0</v>
      </c>
      <c r="M94" s="148">
        <v>14559845</v>
      </c>
      <c r="N94" s="178"/>
      <c r="O94" s="245">
        <v>0</v>
      </c>
      <c r="P94" s="148">
        <v>14559845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6092507</v>
      </c>
      <c r="L95" s="244">
        <v>0</v>
      </c>
      <c r="M95" s="148">
        <v>6092507</v>
      </c>
      <c r="N95" s="178"/>
      <c r="O95" s="245">
        <v>0</v>
      </c>
      <c r="P95" s="148">
        <v>6092507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1564431</v>
      </c>
      <c r="L96" s="244">
        <v>0</v>
      </c>
      <c r="M96" s="148">
        <v>1564431</v>
      </c>
      <c r="N96" s="181"/>
      <c r="O96" s="245">
        <v>0</v>
      </c>
      <c r="P96" s="148">
        <v>1564431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92128</v>
      </c>
      <c r="P97" s="251">
        <v>92128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24230541.060000002</v>
      </c>
      <c r="L99" s="185">
        <v>0</v>
      </c>
      <c r="M99" s="203">
        <v>24230541</v>
      </c>
      <c r="N99" s="178"/>
      <c r="O99" s="203">
        <v>92128</v>
      </c>
      <c r="P99" s="203">
        <v>24322669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26800645.910000004</v>
      </c>
      <c r="L101" s="265">
        <v>0</v>
      </c>
      <c r="M101" s="204">
        <v>26800646</v>
      </c>
      <c r="N101" s="183"/>
      <c r="O101" s="70">
        <v>239214</v>
      </c>
      <c r="P101" s="70">
        <v>27039860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1178328</v>
      </c>
      <c r="L105" s="244">
        <v>0</v>
      </c>
      <c r="M105" s="148">
        <v>1178328</v>
      </c>
      <c r="N105" s="178"/>
      <c r="O105" s="245">
        <v>0</v>
      </c>
      <c r="P105" s="148">
        <v>1178328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814621</v>
      </c>
      <c r="L106" s="244">
        <v>0</v>
      </c>
      <c r="M106" s="148">
        <v>814621</v>
      </c>
      <c r="N106" s="178"/>
      <c r="O106" s="245">
        <v>0</v>
      </c>
      <c r="P106" s="148">
        <v>814621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165167</v>
      </c>
      <c r="L107" s="244"/>
      <c r="M107" s="148">
        <v>165167</v>
      </c>
      <c r="N107" s="178"/>
      <c r="O107" s="245">
        <v>0</v>
      </c>
      <c r="P107" s="148">
        <v>165167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106323</v>
      </c>
      <c r="P108" s="148">
        <v>106323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2158116</v>
      </c>
      <c r="L112" s="259">
        <v>0</v>
      </c>
      <c r="M112" s="240">
        <v>2158116</v>
      </c>
      <c r="N112" s="239"/>
      <c r="O112" s="240">
        <v>106323</v>
      </c>
      <c r="P112" s="81">
        <v>2264439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28958761.910000004</v>
      </c>
      <c r="L113" s="240">
        <v>0</v>
      </c>
      <c r="M113" s="240">
        <v>28958762</v>
      </c>
      <c r="N113" s="239"/>
      <c r="O113" s="240">
        <v>345537</v>
      </c>
      <c r="P113" s="240">
        <v>29304299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48481636.609999999</v>
      </c>
      <c r="L116" s="244">
        <v>0</v>
      </c>
      <c r="M116" s="148">
        <v>48481636.609999999</v>
      </c>
      <c r="N116" s="178"/>
      <c r="O116" s="245">
        <v>0</v>
      </c>
      <c r="P116" s="148">
        <v>48481637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3013886</v>
      </c>
      <c r="P119" s="148">
        <v>3013886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172054.46</v>
      </c>
      <c r="L122" s="244">
        <v>0</v>
      </c>
      <c r="M122" s="148">
        <v>172054.46</v>
      </c>
      <c r="N122" s="178"/>
      <c r="O122" s="245">
        <v>0</v>
      </c>
      <c r="P122" s="148">
        <v>172054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189304.94</v>
      </c>
      <c r="L123" s="244">
        <v>0</v>
      </c>
      <c r="M123" s="148">
        <v>189304.94</v>
      </c>
      <c r="N123" s="178"/>
      <c r="O123" s="245">
        <v>1478924</v>
      </c>
      <c r="P123" s="148">
        <v>1668229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14000271.01</v>
      </c>
      <c r="L124" s="244">
        <v>0</v>
      </c>
      <c r="M124" s="148">
        <v>14000271.01</v>
      </c>
      <c r="N124" s="178"/>
      <c r="O124" s="245">
        <v>0</v>
      </c>
      <c r="P124" s="148">
        <v>14000271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-3425297.29</v>
      </c>
      <c r="L127" s="257">
        <v>0</v>
      </c>
      <c r="M127" s="251">
        <v>-3425297.29</v>
      </c>
      <c r="N127" s="178"/>
      <c r="O127" s="266">
        <v>1252950</v>
      </c>
      <c r="P127" s="251">
        <v>-2172348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59417969.729999997</v>
      </c>
      <c r="L129" s="265">
        <v>0</v>
      </c>
      <c r="M129" s="204">
        <v>59417970</v>
      </c>
      <c r="N129" s="183"/>
      <c r="O129" s="204">
        <v>5745760</v>
      </c>
      <c r="P129" s="204">
        <v>65163729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88376731.640000001</v>
      </c>
      <c r="L131" s="259">
        <v>0</v>
      </c>
      <c r="M131" s="240">
        <v>88376732</v>
      </c>
      <c r="N131" s="239"/>
      <c r="O131" s="240">
        <v>6091297</v>
      </c>
      <c r="P131" s="240">
        <v>94468028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04" priority="24" operator="notEqual">
      <formula>0</formula>
    </cfRule>
    <cfRule type="containsBlanks" dxfId="103" priority="25">
      <formula>LEN(TRIM(M12))=0</formula>
    </cfRule>
  </conditionalFormatting>
  <conditionalFormatting sqref="O12">
    <cfRule type="cellIs" dxfId="102" priority="23" operator="notEqual">
      <formula>O25</formula>
    </cfRule>
  </conditionalFormatting>
  <conditionalFormatting sqref="M55">
    <cfRule type="cellIs" dxfId="101" priority="22" operator="notEqual">
      <formula>M77</formula>
    </cfRule>
  </conditionalFormatting>
  <conditionalFormatting sqref="O55">
    <cfRule type="cellIs" dxfId="100" priority="21" operator="notEqual">
      <formula>O77</formula>
    </cfRule>
  </conditionalFormatting>
  <conditionalFormatting sqref="M92:M95 K92:K95">
    <cfRule type="cellIs" dxfId="99" priority="20" operator="notEqual">
      <formula>K103</formula>
    </cfRule>
  </conditionalFormatting>
  <conditionalFormatting sqref="O87">
    <cfRule type="cellIs" dxfId="98" priority="19" operator="notEqual">
      <formula>O101</formula>
    </cfRule>
  </conditionalFormatting>
  <conditionalFormatting sqref="M135 O135">
    <cfRule type="cellIs" dxfId="97" priority="13" operator="notEqual">
      <formula>0</formula>
    </cfRule>
    <cfRule type="cellIs" dxfId="96" priority="14" operator="equal">
      <formula>0</formula>
    </cfRule>
  </conditionalFormatting>
  <conditionalFormatting sqref="P135">
    <cfRule type="cellIs" dxfId="95" priority="11" operator="notEqual">
      <formula>0</formula>
    </cfRule>
    <cfRule type="cellIs" dxfId="94" priority="12" operator="equal">
      <formula>0</formula>
    </cfRule>
  </conditionalFormatting>
  <conditionalFormatting sqref="K135">
    <cfRule type="cellIs" dxfId="93" priority="3" operator="notEqual">
      <formula>0</formula>
    </cfRule>
    <cfRule type="cellIs" dxfId="92" priority="4" operator="equal">
      <formula>0</formula>
    </cfRule>
  </conditionalFormatting>
  <conditionalFormatting sqref="L135">
    <cfRule type="cellIs" dxfId="91" priority="1" operator="notEqual">
      <formula>0</formula>
    </cfRule>
    <cfRule type="cellIs" dxfId="9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5703125" style="141" customWidth="1"/>
    <col min="9" max="9" width="1.7109375" style="141" customWidth="1"/>
    <col min="10" max="10" width="21" style="141" hidden="1" customWidth="1"/>
    <col min="11" max="11" width="18.5703125" style="141" customWidth="1"/>
    <col min="12" max="12" width="19" style="150" customWidth="1"/>
    <col min="13" max="13" width="15.7109375" style="141" customWidth="1"/>
    <col min="14" max="14" width="0.85546875" style="141" customWidth="1"/>
    <col min="15" max="15" width="20.28515625" style="141" customWidth="1"/>
    <col min="16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246</v>
      </c>
      <c r="L3" s="298"/>
      <c r="M3" s="298"/>
      <c r="N3" s="298"/>
      <c r="O3" s="298"/>
      <c r="P3" s="298"/>
    </row>
    <row r="4" spans="1:16" ht="13.1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3.1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3.1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27540493.109999999</v>
      </c>
      <c r="L12" s="248"/>
      <c r="M12" s="148">
        <v>27540493.109999999</v>
      </c>
      <c r="N12" s="249"/>
      <c r="O12" s="247">
        <v>2318110</v>
      </c>
      <c r="P12" s="148">
        <v>29858603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11828177.290000001</v>
      </c>
      <c r="L13" s="245">
        <v>0</v>
      </c>
      <c r="M13" s="148">
        <v>11828177.290000001</v>
      </c>
      <c r="N13" s="177"/>
      <c r="O13" s="245">
        <v>0</v>
      </c>
      <c r="P13" s="148">
        <v>11828177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229254.99</v>
      </c>
      <c r="L14" s="245">
        <v>0</v>
      </c>
      <c r="M14" s="148">
        <v>229254.99</v>
      </c>
      <c r="N14" s="177"/>
      <c r="O14" s="245">
        <v>28361819</v>
      </c>
      <c r="P14" s="148">
        <v>28591074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721194.67999999993</v>
      </c>
      <c r="L15" s="245">
        <v>0</v>
      </c>
      <c r="M15" s="148">
        <v>721194.67999999993</v>
      </c>
      <c r="N15" s="177"/>
      <c r="O15" s="245">
        <v>0</v>
      </c>
      <c r="P15" s="148">
        <v>721195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1989670.3999999997</v>
      </c>
      <c r="L16" s="245">
        <v>0</v>
      </c>
      <c r="M16" s="148">
        <v>1989670.3999999997</v>
      </c>
      <c r="N16" s="177"/>
      <c r="O16" s="245">
        <v>1676</v>
      </c>
      <c r="P16" s="148">
        <v>1991346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6875824.3399999999</v>
      </c>
      <c r="L18" s="245">
        <v>0</v>
      </c>
      <c r="M18" s="148">
        <v>6875824.3399999999</v>
      </c>
      <c r="N18" s="177"/>
      <c r="O18" s="245">
        <v>0</v>
      </c>
      <c r="P18" s="148">
        <v>6875824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194814.19</v>
      </c>
      <c r="L19" s="245">
        <v>0</v>
      </c>
      <c r="M19" s="148">
        <v>194814.19</v>
      </c>
      <c r="N19" s="177"/>
      <c r="O19" s="245">
        <v>242343</v>
      </c>
      <c r="P19" s="148">
        <v>437157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72144</v>
      </c>
      <c r="L20" s="245">
        <v>0</v>
      </c>
      <c r="M20" s="148">
        <v>72144</v>
      </c>
      <c r="N20" s="177"/>
      <c r="O20" s="245">
        <v>6904</v>
      </c>
      <c r="P20" s="148">
        <v>79048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32720.42</v>
      </c>
      <c r="L21" s="245">
        <v>0</v>
      </c>
      <c r="M21" s="148">
        <v>32720.42</v>
      </c>
      <c r="N21" s="177"/>
      <c r="O21" s="245">
        <v>0</v>
      </c>
      <c r="P21" s="148">
        <v>32720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49484293.420000002</v>
      </c>
      <c r="L25" s="252">
        <v>0</v>
      </c>
      <c r="M25" s="253">
        <v>49484293</v>
      </c>
      <c r="N25" s="178"/>
      <c r="O25" s="253">
        <v>30930852</v>
      </c>
      <c r="P25" s="253">
        <v>80415144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9490325.2200000007</v>
      </c>
      <c r="L28" s="254">
        <v>0</v>
      </c>
      <c r="M28" s="148">
        <v>9490325.2200000007</v>
      </c>
      <c r="N28" s="177"/>
      <c r="O28" s="245">
        <v>0</v>
      </c>
      <c r="P28" s="148">
        <v>9490325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1746214.68</v>
      </c>
      <c r="L29" s="245">
        <v>0</v>
      </c>
      <c r="M29" s="148">
        <v>1746214.68</v>
      </c>
      <c r="N29" s="177"/>
      <c r="O29" s="245">
        <v>31489971</v>
      </c>
      <c r="P29" s="148">
        <v>33236186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3000488.71</v>
      </c>
      <c r="L30" s="245">
        <v>0</v>
      </c>
      <c r="M30" s="148">
        <v>3000488.71</v>
      </c>
      <c r="N30" s="177"/>
      <c r="O30" s="245">
        <v>0</v>
      </c>
      <c r="P30" s="148">
        <v>3000489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1034464</v>
      </c>
      <c r="P32" s="148">
        <v>1034464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227815978.41</v>
      </c>
      <c r="L33" s="245">
        <v>0</v>
      </c>
      <c r="M33" s="148">
        <v>227815978.41</v>
      </c>
      <c r="N33" s="177"/>
      <c r="O33" s="245">
        <v>0</v>
      </c>
      <c r="P33" s="148">
        <v>227815978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47722851.439999998</v>
      </c>
      <c r="L34" s="245">
        <v>0</v>
      </c>
      <c r="M34" s="148">
        <v>47722851.439999998</v>
      </c>
      <c r="N34" s="177"/>
      <c r="O34" s="245">
        <v>0</v>
      </c>
      <c r="P34" s="148">
        <v>47722851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6387874</v>
      </c>
      <c r="P35" s="251">
        <v>6387874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289775858.45999998</v>
      </c>
      <c r="L37" s="252">
        <v>0</v>
      </c>
      <c r="M37" s="185">
        <v>289775858</v>
      </c>
      <c r="N37" s="177"/>
      <c r="O37" s="185">
        <v>38912309</v>
      </c>
      <c r="P37" s="185">
        <v>328688167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339260151.88</v>
      </c>
      <c r="L39" s="256">
        <v>0</v>
      </c>
      <c r="M39" s="204">
        <v>339260151</v>
      </c>
      <c r="N39" s="183"/>
      <c r="O39" s="70">
        <v>69843161</v>
      </c>
      <c r="P39" s="70">
        <v>409103311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21192011.300000001</v>
      </c>
      <c r="L43" s="244">
        <v>0</v>
      </c>
      <c r="M43" s="148">
        <v>21192011.300000001</v>
      </c>
      <c r="N43" s="177"/>
      <c r="O43" s="245">
        <v>0</v>
      </c>
      <c r="P43" s="148">
        <v>21192011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4466897.55</v>
      </c>
      <c r="L44" s="244">
        <v>0</v>
      </c>
      <c r="M44" s="148">
        <v>4466897.55</v>
      </c>
      <c r="N44" s="177"/>
      <c r="O44" s="245">
        <v>0</v>
      </c>
      <c r="P44" s="148">
        <v>4466898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1025969</v>
      </c>
      <c r="L45" s="244">
        <v>0</v>
      </c>
      <c r="M45" s="148">
        <v>1025969</v>
      </c>
      <c r="N45" s="177"/>
      <c r="O45" s="245">
        <v>0</v>
      </c>
      <c r="P45" s="148">
        <v>1025969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26684877.850000001</v>
      </c>
      <c r="L50" s="259">
        <v>0</v>
      </c>
      <c r="M50" s="240">
        <v>26684878</v>
      </c>
      <c r="N50" s="239"/>
      <c r="O50" s="240">
        <v>0</v>
      </c>
      <c r="P50" s="240">
        <v>26684878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365945029.73000002</v>
      </c>
      <c r="L51" s="259">
        <v>0</v>
      </c>
      <c r="M51" s="240">
        <v>365945029</v>
      </c>
      <c r="N51" s="239"/>
      <c r="O51" s="240">
        <v>69843161</v>
      </c>
      <c r="P51" s="70">
        <v>435788189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2375526.6599999997</v>
      </c>
      <c r="L55" s="244">
        <v>0</v>
      </c>
      <c r="M55" s="260">
        <v>2375526.6599999997</v>
      </c>
      <c r="N55" s="249"/>
      <c r="O55" s="247">
        <v>31623</v>
      </c>
      <c r="P55" s="148">
        <v>2407150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2308745.6800000002</v>
      </c>
      <c r="L57" s="244">
        <v>0</v>
      </c>
      <c r="M57" s="148">
        <v>2308745.6800000002</v>
      </c>
      <c r="N57" s="178"/>
      <c r="O57" s="245">
        <v>0</v>
      </c>
      <c r="P57" s="148">
        <v>2308746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1282797.6100000001</v>
      </c>
      <c r="L58" s="244">
        <v>0</v>
      </c>
      <c r="M58" s="148">
        <v>1282797.6100000001</v>
      </c>
      <c r="N58" s="178"/>
      <c r="O58" s="245">
        <v>0</v>
      </c>
      <c r="P58" s="148">
        <v>1282798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6338905.1299999999</v>
      </c>
      <c r="L60" s="244">
        <v>-6338905</v>
      </c>
      <c r="M60" s="148">
        <v>0.12999999988824129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251172.46</v>
      </c>
      <c r="L61" s="244">
        <v>0</v>
      </c>
      <c r="M61" s="148">
        <v>251172.46</v>
      </c>
      <c r="N61" s="178"/>
      <c r="O61" s="245">
        <v>17516</v>
      </c>
      <c r="P61" s="148">
        <v>268688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1482806.66</v>
      </c>
      <c r="L62" s="244">
        <v>0</v>
      </c>
      <c r="M62" s="148">
        <v>1482806.66</v>
      </c>
      <c r="N62" s="178"/>
      <c r="O62" s="245">
        <v>0</v>
      </c>
      <c r="P62" s="148">
        <v>1482807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1660590.43</v>
      </c>
      <c r="L63" s="244">
        <v>0</v>
      </c>
      <c r="M63" s="148">
        <v>1660590.43</v>
      </c>
      <c r="N63" s="178"/>
      <c r="O63" s="245">
        <v>0</v>
      </c>
      <c r="P63" s="148">
        <v>1660590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1575000</v>
      </c>
      <c r="L65" s="244">
        <v>0</v>
      </c>
      <c r="M65" s="148">
        <v>1575000</v>
      </c>
      <c r="N65" s="178"/>
      <c r="O65" s="245">
        <v>0</v>
      </c>
      <c r="P65" s="148">
        <v>1575000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533114</v>
      </c>
      <c r="L68" s="244">
        <v>0</v>
      </c>
      <c r="M68" s="148">
        <v>533114</v>
      </c>
      <c r="N68" s="178"/>
      <c r="O68" s="245">
        <v>0</v>
      </c>
      <c r="P68" s="148">
        <v>533114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1147077.74</v>
      </c>
      <c r="L71" s="244">
        <v>0</v>
      </c>
      <c r="M71" s="148">
        <v>1147077.74</v>
      </c>
      <c r="N71" s="181"/>
      <c r="O71" s="245">
        <v>0</v>
      </c>
      <c r="P71" s="148">
        <v>1147078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1108442</v>
      </c>
      <c r="L73" s="244">
        <v>0</v>
      </c>
      <c r="M73" s="148">
        <v>1108442</v>
      </c>
      <c r="N73" s="181"/>
      <c r="O73" s="245">
        <v>0</v>
      </c>
      <c r="P73" s="148">
        <v>1108442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169865</v>
      </c>
      <c r="L74" s="244">
        <v>0</v>
      </c>
      <c r="M74" s="148">
        <v>169865</v>
      </c>
      <c r="N74" s="181"/>
      <c r="O74" s="245">
        <v>0</v>
      </c>
      <c r="P74" s="148">
        <v>169865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/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20234043.370000001</v>
      </c>
      <c r="L77" s="264">
        <v>-6338905</v>
      </c>
      <c r="M77" s="70">
        <v>13895138</v>
      </c>
      <c r="N77" s="178"/>
      <c r="O77" s="70">
        <v>49139</v>
      </c>
      <c r="P77" s="70">
        <v>13944278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246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3.1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13393000</v>
      </c>
      <c r="L87" s="244">
        <v>0</v>
      </c>
      <c r="M87" s="260">
        <v>13393000</v>
      </c>
      <c r="N87" s="249"/>
      <c r="O87" s="247">
        <v>0</v>
      </c>
      <c r="P87" s="148">
        <v>13393000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2063626.77</v>
      </c>
      <c r="L90" s="244">
        <v>0</v>
      </c>
      <c r="M90" s="148">
        <v>2063626.77</v>
      </c>
      <c r="N90" s="178"/>
      <c r="O90" s="245">
        <v>0</v>
      </c>
      <c r="P90" s="148">
        <v>2063627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10323699.67</v>
      </c>
      <c r="L93" s="244">
        <v>0</v>
      </c>
      <c r="M93" s="148">
        <v>10323699.67</v>
      </c>
      <c r="N93" s="178"/>
      <c r="O93" s="245">
        <v>0</v>
      </c>
      <c r="P93" s="148">
        <v>10323700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51454037.710000001</v>
      </c>
      <c r="L94" s="244">
        <v>0</v>
      </c>
      <c r="M94" s="148">
        <v>51454037.710000001</v>
      </c>
      <c r="N94" s="178"/>
      <c r="O94" s="245">
        <v>0</v>
      </c>
      <c r="P94" s="148">
        <v>51454038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21539512.239999998</v>
      </c>
      <c r="L95" s="244">
        <v>0</v>
      </c>
      <c r="M95" s="148">
        <v>21539512.239999998</v>
      </c>
      <c r="N95" s="178"/>
      <c r="O95" s="245">
        <v>0</v>
      </c>
      <c r="P95" s="148">
        <v>21539512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32479324</v>
      </c>
      <c r="L96" s="244">
        <v>0</v>
      </c>
      <c r="M96" s="148">
        <v>32479324</v>
      </c>
      <c r="N96" s="181"/>
      <c r="O96" s="245">
        <v>0</v>
      </c>
      <c r="P96" s="148">
        <v>32479324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6338905</v>
      </c>
      <c r="M97" s="251">
        <v>6338905</v>
      </c>
      <c r="N97" s="178"/>
      <c r="O97" s="250">
        <v>0</v>
      </c>
      <c r="P97" s="251">
        <v>6338905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131253200.39</v>
      </c>
      <c r="L99" s="185">
        <v>6338905</v>
      </c>
      <c r="M99" s="203">
        <v>137592106</v>
      </c>
      <c r="N99" s="178"/>
      <c r="O99" s="203">
        <v>0</v>
      </c>
      <c r="P99" s="203">
        <v>137592106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151487243.75999999</v>
      </c>
      <c r="L101" s="265">
        <v>0</v>
      </c>
      <c r="M101" s="204">
        <v>151487244</v>
      </c>
      <c r="N101" s="183"/>
      <c r="O101" s="70">
        <v>49139</v>
      </c>
      <c r="P101" s="70">
        <v>151536384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6368036.8200000003</v>
      </c>
      <c r="L105" s="244">
        <v>0</v>
      </c>
      <c r="M105" s="148">
        <v>6368036.8200000003</v>
      </c>
      <c r="N105" s="178"/>
      <c r="O105" s="245">
        <v>0</v>
      </c>
      <c r="P105" s="148">
        <v>6368037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4680594.74</v>
      </c>
      <c r="L106" s="244">
        <v>0</v>
      </c>
      <c r="M106" s="148">
        <v>4680594.74</v>
      </c>
      <c r="N106" s="178"/>
      <c r="O106" s="245">
        <v>0</v>
      </c>
      <c r="P106" s="148">
        <v>4680595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7679013</v>
      </c>
      <c r="L107" s="244"/>
      <c r="M107" s="148">
        <v>7679013</v>
      </c>
      <c r="N107" s="178"/>
      <c r="O107" s="245">
        <v>0</v>
      </c>
      <c r="P107" s="148">
        <v>7679013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18727644.560000002</v>
      </c>
      <c r="L112" s="259">
        <v>0</v>
      </c>
      <c r="M112" s="240">
        <v>18727645</v>
      </c>
      <c r="N112" s="239"/>
      <c r="O112" s="240">
        <v>0</v>
      </c>
      <c r="P112" s="81">
        <v>18727645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170214888.31999999</v>
      </c>
      <c r="L113" s="240">
        <v>0</v>
      </c>
      <c r="M113" s="240">
        <v>170214889</v>
      </c>
      <c r="N113" s="239"/>
      <c r="O113" s="240">
        <v>49139</v>
      </c>
      <c r="P113" s="240">
        <v>170264029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257974089.25</v>
      </c>
      <c r="L116" s="244">
        <v>0</v>
      </c>
      <c r="M116" s="148">
        <v>257974089.25</v>
      </c>
      <c r="N116" s="178"/>
      <c r="O116" s="245">
        <v>0</v>
      </c>
      <c r="P116" s="148">
        <v>257974089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31830512</v>
      </c>
      <c r="P119" s="148">
        <v>31830512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5768666.5800000001</v>
      </c>
      <c r="L122" s="244">
        <v>0</v>
      </c>
      <c r="M122" s="148">
        <v>5768666.5800000001</v>
      </c>
      <c r="N122" s="178"/>
      <c r="O122" s="245">
        <v>24546853</v>
      </c>
      <c r="P122" s="148">
        <v>30315520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115115.59</v>
      </c>
      <c r="L123" s="244">
        <v>0</v>
      </c>
      <c r="M123" s="148">
        <v>115115.59</v>
      </c>
      <c r="N123" s="178"/>
      <c r="O123" s="245">
        <v>8460156</v>
      </c>
      <c r="P123" s="148">
        <v>8575272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16732677.209999999</v>
      </c>
      <c r="L124" s="244">
        <v>0</v>
      </c>
      <c r="M124" s="148">
        <v>16732677.209999999</v>
      </c>
      <c r="N124" s="178"/>
      <c r="O124" s="245">
        <v>0</v>
      </c>
      <c r="P124" s="148">
        <v>16732677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298627.90999999997</v>
      </c>
      <c r="L125" s="244">
        <v>0</v>
      </c>
      <c r="M125" s="148">
        <v>298627.90999999997</v>
      </c>
      <c r="N125" s="178"/>
      <c r="O125" s="245">
        <v>0</v>
      </c>
      <c r="P125" s="148">
        <v>298628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92873</v>
      </c>
      <c r="P126" s="148">
        <v>92873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-85159035.129999995</v>
      </c>
      <c r="L127" s="257">
        <v>0</v>
      </c>
      <c r="M127" s="251">
        <v>-85159035.129999995</v>
      </c>
      <c r="N127" s="178"/>
      <c r="O127" s="266">
        <v>4863628</v>
      </c>
      <c r="P127" s="251">
        <v>-80295411</v>
      </c>
    </row>
    <row r="128" spans="1:16" s="146" customFormat="1" ht="9.4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195730141.41000003</v>
      </c>
      <c r="L129" s="265">
        <v>0</v>
      </c>
      <c r="M129" s="204">
        <v>195730142</v>
      </c>
      <c r="N129" s="183"/>
      <c r="O129" s="204">
        <v>69794022</v>
      </c>
      <c r="P129" s="204">
        <v>265524160</v>
      </c>
    </row>
    <row r="130" spans="1:16" s="146" customFormat="1" ht="9.4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365945029.73000002</v>
      </c>
      <c r="L131" s="259">
        <v>0</v>
      </c>
      <c r="M131" s="240">
        <v>365945031</v>
      </c>
      <c r="N131" s="239"/>
      <c r="O131" s="240">
        <v>69843161</v>
      </c>
      <c r="P131" s="240">
        <v>435788189</v>
      </c>
    </row>
    <row r="132" spans="1:16" s="146" customFormat="1" ht="14.2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.4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3.15" customHeight="1">
      <c r="K135" s="142">
        <v>0</v>
      </c>
      <c r="L135" s="142">
        <v>0</v>
      </c>
      <c r="M135" s="142">
        <v>-2</v>
      </c>
      <c r="N135" s="163"/>
      <c r="O135" s="142">
        <v>0</v>
      </c>
      <c r="P135" s="142">
        <v>0</v>
      </c>
    </row>
    <row r="136" spans="1:16" ht="13.1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89" priority="24" operator="notEqual">
      <formula>0</formula>
    </cfRule>
    <cfRule type="containsBlanks" dxfId="88" priority="25">
      <formula>LEN(TRIM(M12))=0</formula>
    </cfRule>
  </conditionalFormatting>
  <conditionalFormatting sqref="O12">
    <cfRule type="cellIs" dxfId="87" priority="23" operator="notEqual">
      <formula>O25</formula>
    </cfRule>
  </conditionalFormatting>
  <conditionalFormatting sqref="M55">
    <cfRule type="cellIs" dxfId="86" priority="22" operator="notEqual">
      <formula>M77</formula>
    </cfRule>
  </conditionalFormatting>
  <conditionalFormatting sqref="O55">
    <cfRule type="cellIs" dxfId="85" priority="21" operator="notEqual">
      <formula>O77</formula>
    </cfRule>
  </conditionalFormatting>
  <conditionalFormatting sqref="M92:M95 K92:K95">
    <cfRule type="cellIs" dxfId="84" priority="20" operator="notEqual">
      <formula>K103</formula>
    </cfRule>
  </conditionalFormatting>
  <conditionalFormatting sqref="O87">
    <cfRule type="cellIs" dxfId="83" priority="19" operator="notEqual">
      <formula>O101</formula>
    </cfRule>
  </conditionalFormatting>
  <conditionalFormatting sqref="M135 O135">
    <cfRule type="cellIs" dxfId="82" priority="13" operator="notEqual">
      <formula>0</formula>
    </cfRule>
    <cfRule type="cellIs" dxfId="81" priority="14" operator="equal">
      <formula>0</formula>
    </cfRule>
  </conditionalFormatting>
  <conditionalFormatting sqref="P135">
    <cfRule type="cellIs" dxfId="80" priority="11" operator="notEqual">
      <formula>0</formula>
    </cfRule>
    <cfRule type="cellIs" dxfId="79" priority="12" operator="equal">
      <formula>0</formula>
    </cfRule>
  </conditionalFormatting>
  <conditionalFormatting sqref="K135">
    <cfRule type="cellIs" dxfId="78" priority="3" operator="notEqual">
      <formula>0</formula>
    </cfRule>
    <cfRule type="cellIs" dxfId="77" priority="4" operator="equal">
      <formula>0</formula>
    </cfRule>
  </conditionalFormatting>
  <conditionalFormatting sqref="L135">
    <cfRule type="cellIs" dxfId="76" priority="1" operator="notEqual">
      <formula>0</formula>
    </cfRule>
    <cfRule type="cellIs" dxfId="75" priority="2" operator="equal">
      <formula>0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7.5703125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247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22105060.140000001</v>
      </c>
      <c r="L12" s="248">
        <v>557608.93999999762</v>
      </c>
      <c r="M12" s="148">
        <v>22662669.079999998</v>
      </c>
      <c r="N12" s="249"/>
      <c r="O12" s="247">
        <v>11067</v>
      </c>
      <c r="P12" s="148">
        <v>22673736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82773381.230000004</v>
      </c>
      <c r="L13" s="245">
        <v>-557608.93999999762</v>
      </c>
      <c r="M13" s="148">
        <v>82215772.290000007</v>
      </c>
      <c r="N13" s="177"/>
      <c r="O13" s="245">
        <v>1060014</v>
      </c>
      <c r="P13" s="148">
        <v>83275786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783872.99</v>
      </c>
      <c r="L14" s="245">
        <v>0</v>
      </c>
      <c r="M14" s="148">
        <v>783872.99</v>
      </c>
      <c r="N14" s="177"/>
      <c r="O14" s="245">
        <v>316800</v>
      </c>
      <c r="P14" s="148">
        <v>1100673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510768.4</v>
      </c>
      <c r="L15" s="245">
        <v>0</v>
      </c>
      <c r="M15" s="148">
        <v>510768.4</v>
      </c>
      <c r="N15" s="177"/>
      <c r="O15" s="245">
        <v>20799569</v>
      </c>
      <c r="P15" s="148">
        <v>21310337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992572.11</v>
      </c>
      <c r="L16" s="245">
        <v>0</v>
      </c>
      <c r="M16" s="148">
        <v>992572.11</v>
      </c>
      <c r="N16" s="177"/>
      <c r="O16" s="245">
        <v>30598</v>
      </c>
      <c r="P16" s="148">
        <v>1023170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13156598.869999999</v>
      </c>
      <c r="L18" s="245">
        <v>0</v>
      </c>
      <c r="M18" s="148">
        <v>13156598.869999999</v>
      </c>
      <c r="N18" s="177"/>
      <c r="O18" s="245">
        <v>0</v>
      </c>
      <c r="P18" s="148">
        <v>13156599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8909.64</v>
      </c>
      <c r="L19" s="245">
        <v>0</v>
      </c>
      <c r="M19" s="148">
        <v>8909.64</v>
      </c>
      <c r="N19" s="177"/>
      <c r="O19" s="245">
        <v>0</v>
      </c>
      <c r="P19" s="148">
        <v>8910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100954.85</v>
      </c>
      <c r="L20" s="245">
        <v>0</v>
      </c>
      <c r="M20" s="148">
        <v>100954.85</v>
      </c>
      <c r="N20" s="177"/>
      <c r="O20" s="245">
        <v>0</v>
      </c>
      <c r="P20" s="148">
        <v>100955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153357.03</v>
      </c>
      <c r="L21" s="245">
        <v>0</v>
      </c>
      <c r="M21" s="148">
        <v>153357.03</v>
      </c>
      <c r="N21" s="177"/>
      <c r="O21" s="245">
        <v>0</v>
      </c>
      <c r="P21" s="148">
        <v>153357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90956.03</v>
      </c>
      <c r="L22" s="245">
        <v>0</v>
      </c>
      <c r="M22" s="148">
        <v>90956.03</v>
      </c>
      <c r="N22" s="177"/>
      <c r="O22" s="245">
        <v>0</v>
      </c>
      <c r="P22" s="148">
        <v>90956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120676431.29000001</v>
      </c>
      <c r="L25" s="252">
        <v>0</v>
      </c>
      <c r="M25" s="253">
        <v>120676431</v>
      </c>
      <c r="N25" s="178"/>
      <c r="O25" s="253">
        <v>22218048</v>
      </c>
      <c r="P25" s="253">
        <v>142894479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37839246.879999995</v>
      </c>
      <c r="L28" s="254">
        <v>0</v>
      </c>
      <c r="M28" s="148">
        <v>37839246.879999995</v>
      </c>
      <c r="N28" s="177"/>
      <c r="O28" s="245">
        <v>0</v>
      </c>
      <c r="P28" s="148">
        <v>37839247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8327653.0899999999</v>
      </c>
      <c r="L29" s="245">
        <v>0</v>
      </c>
      <c r="M29" s="148">
        <v>8327653.0899999999</v>
      </c>
      <c r="N29" s="177"/>
      <c r="O29" s="245">
        <v>1218949</v>
      </c>
      <c r="P29" s="148">
        <v>9546602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17548967.300000001</v>
      </c>
      <c r="L30" s="245">
        <v>0</v>
      </c>
      <c r="M30" s="148">
        <v>17548967.300000001</v>
      </c>
      <c r="N30" s="177"/>
      <c r="O30" s="245">
        <v>26664697</v>
      </c>
      <c r="P30" s="148">
        <v>44213664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71179105.039999977</v>
      </c>
      <c r="L33" s="245">
        <v>0</v>
      </c>
      <c r="M33" s="148">
        <v>71179105.039999977</v>
      </c>
      <c r="N33" s="177"/>
      <c r="O33" s="245">
        <v>5193228</v>
      </c>
      <c r="P33" s="148">
        <v>76372333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9382574.1400000006</v>
      </c>
      <c r="L34" s="245">
        <v>0</v>
      </c>
      <c r="M34" s="148">
        <v>9382574.1400000006</v>
      </c>
      <c r="N34" s="177"/>
      <c r="O34" s="245">
        <v>3285027</v>
      </c>
      <c r="P34" s="148">
        <v>12667601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2680289.1</v>
      </c>
      <c r="L35" s="250">
        <v>0</v>
      </c>
      <c r="M35" s="251">
        <v>2680289.1</v>
      </c>
      <c r="N35" s="177"/>
      <c r="O35" s="250">
        <v>0</v>
      </c>
      <c r="P35" s="251">
        <v>2680289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146957835.54999998</v>
      </c>
      <c r="L37" s="252">
        <v>0</v>
      </c>
      <c r="M37" s="185">
        <v>146957836</v>
      </c>
      <c r="N37" s="177"/>
      <c r="O37" s="185">
        <v>36361901</v>
      </c>
      <c r="P37" s="185">
        <v>183319736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267634266.83999997</v>
      </c>
      <c r="L39" s="256">
        <v>0</v>
      </c>
      <c r="M39" s="204">
        <v>267634267</v>
      </c>
      <c r="N39" s="183"/>
      <c r="O39" s="70">
        <v>58579949</v>
      </c>
      <c r="P39" s="70">
        <v>326214215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13197530.689999999</v>
      </c>
      <c r="L43" s="244">
        <v>0</v>
      </c>
      <c r="M43" s="148">
        <v>13197530.689999999</v>
      </c>
      <c r="N43" s="177"/>
      <c r="O43" s="245">
        <v>0</v>
      </c>
      <c r="P43" s="148">
        <v>13197531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2613956.09</v>
      </c>
      <c r="L44" s="244">
        <v>0</v>
      </c>
      <c r="M44" s="148">
        <v>2613956.09</v>
      </c>
      <c r="N44" s="177"/>
      <c r="O44" s="245">
        <v>0</v>
      </c>
      <c r="P44" s="148">
        <v>2613956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446723</v>
      </c>
      <c r="L45" s="244">
        <v>0</v>
      </c>
      <c r="M45" s="148">
        <v>446723</v>
      </c>
      <c r="N45" s="177"/>
      <c r="O45" s="245">
        <v>0</v>
      </c>
      <c r="P45" s="148">
        <v>446723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16258209.779999999</v>
      </c>
      <c r="L50" s="259">
        <v>0</v>
      </c>
      <c r="M50" s="240">
        <v>16258210</v>
      </c>
      <c r="N50" s="239"/>
      <c r="O50" s="240">
        <v>0</v>
      </c>
      <c r="P50" s="240">
        <v>16258210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283892476.61999995</v>
      </c>
      <c r="L51" s="259">
        <v>0</v>
      </c>
      <c r="M51" s="240">
        <v>283892477</v>
      </c>
      <c r="N51" s="239"/>
      <c r="O51" s="240">
        <v>58579949</v>
      </c>
      <c r="P51" s="70">
        <v>342472425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1501514.1800000002</v>
      </c>
      <c r="L55" s="244">
        <v>0</v>
      </c>
      <c r="M55" s="260">
        <v>1501514.1800000002</v>
      </c>
      <c r="N55" s="249"/>
      <c r="O55" s="247">
        <v>76407</v>
      </c>
      <c r="P55" s="148">
        <v>1577921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4702433.9000000004</v>
      </c>
      <c r="L57" s="244">
        <v>0</v>
      </c>
      <c r="M57" s="148">
        <v>4702433.9000000004</v>
      </c>
      <c r="N57" s="178"/>
      <c r="O57" s="245">
        <v>0</v>
      </c>
      <c r="P57" s="148">
        <v>4702434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84747.46</v>
      </c>
      <c r="L58" s="244">
        <v>0</v>
      </c>
      <c r="M58" s="148">
        <v>84747.46</v>
      </c>
      <c r="N58" s="178"/>
      <c r="O58" s="245">
        <v>0</v>
      </c>
      <c r="P58" s="148">
        <v>84747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18426.060000000001</v>
      </c>
      <c r="L59" s="244">
        <v>0</v>
      </c>
      <c r="M59" s="148">
        <v>18426.060000000001</v>
      </c>
      <c r="N59" s="178"/>
      <c r="O59" s="245">
        <v>0</v>
      </c>
      <c r="P59" s="148">
        <v>18426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8285.5499999999993</v>
      </c>
      <c r="L60" s="244"/>
      <c r="M60" s="148">
        <v>8285.5499999999993</v>
      </c>
      <c r="N60" s="178"/>
      <c r="O60" s="245">
        <v>0</v>
      </c>
      <c r="P60" s="148">
        <v>8286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1345101.9100000001</v>
      </c>
      <c r="L61" s="244">
        <v>0</v>
      </c>
      <c r="M61" s="148">
        <v>1345101.9100000001</v>
      </c>
      <c r="N61" s="178"/>
      <c r="O61" s="245">
        <v>0</v>
      </c>
      <c r="P61" s="148">
        <v>1345102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80387979.150000006</v>
      </c>
      <c r="L63" s="244">
        <v>0</v>
      </c>
      <c r="M63" s="148">
        <v>80387979.150000006</v>
      </c>
      <c r="N63" s="178"/>
      <c r="O63" s="245">
        <v>0</v>
      </c>
      <c r="P63" s="148">
        <v>80387979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730000</v>
      </c>
      <c r="L65" s="244">
        <v>0</v>
      </c>
      <c r="M65" s="148">
        <v>730000</v>
      </c>
      <c r="N65" s="178"/>
      <c r="O65" s="245">
        <v>0</v>
      </c>
      <c r="P65" s="148">
        <v>730000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816557.9</v>
      </c>
      <c r="L71" s="244">
        <v>0</v>
      </c>
      <c r="M71" s="148">
        <v>816557.9</v>
      </c>
      <c r="N71" s="181"/>
      <c r="O71" s="245">
        <v>0</v>
      </c>
      <c r="P71" s="148">
        <v>816558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213429.01</v>
      </c>
      <c r="L73" s="244">
        <v>0</v>
      </c>
      <c r="M73" s="148">
        <v>213429.01</v>
      </c>
      <c r="N73" s="181"/>
      <c r="O73" s="245">
        <v>0</v>
      </c>
      <c r="P73" s="148">
        <v>213429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92653</v>
      </c>
      <c r="L74" s="244">
        <v>0</v>
      </c>
      <c r="M74" s="148">
        <v>92653</v>
      </c>
      <c r="N74" s="181"/>
      <c r="O74" s="245">
        <v>0</v>
      </c>
      <c r="P74" s="148">
        <v>92653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89901128.12000002</v>
      </c>
      <c r="L77" s="264">
        <v>0</v>
      </c>
      <c r="M77" s="70">
        <v>89901128</v>
      </c>
      <c r="N77" s="178"/>
      <c r="O77" s="70">
        <v>76407</v>
      </c>
      <c r="P77" s="70">
        <v>89977535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5220000</v>
      </c>
      <c r="L87" s="244">
        <v>0</v>
      </c>
      <c r="M87" s="260">
        <v>5220000</v>
      </c>
      <c r="N87" s="249"/>
      <c r="O87" s="247">
        <v>0</v>
      </c>
      <c r="P87" s="148">
        <v>5220000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9163487.8699999992</v>
      </c>
      <c r="L93" s="244">
        <v>0</v>
      </c>
      <c r="M93" s="148">
        <v>9163487.8699999992</v>
      </c>
      <c r="N93" s="178"/>
      <c r="O93" s="245">
        <v>0</v>
      </c>
      <c r="P93" s="148">
        <v>9163488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31165430</v>
      </c>
      <c r="L94" s="244">
        <v>0</v>
      </c>
      <c r="M94" s="148">
        <v>31165430</v>
      </c>
      <c r="N94" s="178"/>
      <c r="O94" s="245">
        <v>0</v>
      </c>
      <c r="P94" s="148">
        <v>31165430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12365534.99</v>
      </c>
      <c r="L95" s="244">
        <v>0</v>
      </c>
      <c r="M95" s="148">
        <v>12365534.99</v>
      </c>
      <c r="N95" s="178"/>
      <c r="O95" s="245">
        <v>0</v>
      </c>
      <c r="P95" s="148">
        <v>12365535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1650191</v>
      </c>
      <c r="L96" s="244">
        <v>0</v>
      </c>
      <c r="M96" s="148">
        <v>1650191</v>
      </c>
      <c r="N96" s="181"/>
      <c r="O96" s="245">
        <v>0</v>
      </c>
      <c r="P96" s="148">
        <v>1650191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20229256.399999999</v>
      </c>
      <c r="L97" s="257">
        <v>0</v>
      </c>
      <c r="M97" s="251">
        <v>20229256.399999999</v>
      </c>
      <c r="N97" s="178"/>
      <c r="O97" s="250">
        <v>341622</v>
      </c>
      <c r="P97" s="251">
        <v>20570878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79793900.25999999</v>
      </c>
      <c r="L99" s="185">
        <v>0</v>
      </c>
      <c r="M99" s="203">
        <v>79793900</v>
      </c>
      <c r="N99" s="178"/>
      <c r="O99" s="203">
        <v>341622</v>
      </c>
      <c r="P99" s="203">
        <v>80135522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169695028.38</v>
      </c>
      <c r="L101" s="265">
        <v>0</v>
      </c>
      <c r="M101" s="204">
        <v>169695028</v>
      </c>
      <c r="N101" s="183"/>
      <c r="O101" s="70">
        <v>418029</v>
      </c>
      <c r="P101" s="70">
        <v>170113057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2682332</v>
      </c>
      <c r="L105" s="244">
        <v>0</v>
      </c>
      <c r="M105" s="148">
        <v>2682332</v>
      </c>
      <c r="N105" s="178"/>
      <c r="O105" s="245">
        <v>0</v>
      </c>
      <c r="P105" s="148">
        <v>2682332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1258471</v>
      </c>
      <c r="L106" s="244">
        <v>0</v>
      </c>
      <c r="M106" s="148">
        <v>1258471</v>
      </c>
      <c r="N106" s="178"/>
      <c r="O106" s="245">
        <v>0</v>
      </c>
      <c r="P106" s="148">
        <v>1258471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52851</v>
      </c>
      <c r="L107" s="244"/>
      <c r="M107" s="148">
        <v>52851</v>
      </c>
      <c r="N107" s="178"/>
      <c r="O107" s="245">
        <v>0</v>
      </c>
      <c r="P107" s="148">
        <v>52851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686365</v>
      </c>
      <c r="P108" s="148">
        <v>686365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3993654</v>
      </c>
      <c r="L112" s="259">
        <v>0</v>
      </c>
      <c r="M112" s="240">
        <v>3993654</v>
      </c>
      <c r="N112" s="239"/>
      <c r="O112" s="240">
        <v>686365</v>
      </c>
      <c r="P112" s="81">
        <v>4680019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173688682.38</v>
      </c>
      <c r="L113" s="240">
        <v>0</v>
      </c>
      <c r="M113" s="240">
        <v>173688682</v>
      </c>
      <c r="N113" s="239"/>
      <c r="O113" s="240">
        <v>1104394</v>
      </c>
      <c r="P113" s="240">
        <v>174793076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74611679.180000007</v>
      </c>
      <c r="L116" s="244">
        <v>0</v>
      </c>
      <c r="M116" s="148">
        <v>74611679.180000007</v>
      </c>
      <c r="N116" s="178"/>
      <c r="O116" s="245">
        <v>8478255</v>
      </c>
      <c r="P116" s="148">
        <v>83089934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33602844</v>
      </c>
      <c r="P119" s="148">
        <v>33602844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2012977.26</v>
      </c>
      <c r="L122" s="244">
        <v>0</v>
      </c>
      <c r="M122" s="148">
        <v>2012977.26</v>
      </c>
      <c r="N122" s="178"/>
      <c r="O122" s="245">
        <v>0</v>
      </c>
      <c r="P122" s="148">
        <v>2012977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0</v>
      </c>
      <c r="L123" s="244">
        <v>0</v>
      </c>
      <c r="M123" s="148">
        <v>0</v>
      </c>
      <c r="N123" s="178"/>
      <c r="O123" s="245">
        <v>4107515</v>
      </c>
      <c r="P123" s="148">
        <v>4107515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49949392.219999999</v>
      </c>
      <c r="L124" s="244">
        <v>0</v>
      </c>
      <c r="M124" s="148">
        <v>49949392.219999999</v>
      </c>
      <c r="N124" s="178"/>
      <c r="O124" s="245">
        <v>0</v>
      </c>
      <c r="P124" s="148">
        <v>49949392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9736763</v>
      </c>
      <c r="P126" s="148">
        <v>9736763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-16370254.42</v>
      </c>
      <c r="L127" s="257">
        <v>0</v>
      </c>
      <c r="M127" s="251">
        <v>-16370254.42</v>
      </c>
      <c r="N127" s="178"/>
      <c r="O127" s="266">
        <v>1550178</v>
      </c>
      <c r="P127" s="251">
        <v>-14820076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110203794.24000001</v>
      </c>
      <c r="L129" s="265">
        <v>0</v>
      </c>
      <c r="M129" s="204">
        <v>110203794</v>
      </c>
      <c r="N129" s="183"/>
      <c r="O129" s="204">
        <v>57475555</v>
      </c>
      <c r="P129" s="204">
        <v>167679349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283892476.62</v>
      </c>
      <c r="L131" s="259">
        <v>0</v>
      </c>
      <c r="M131" s="240">
        <v>283892476</v>
      </c>
      <c r="N131" s="239"/>
      <c r="O131" s="240">
        <v>58579949</v>
      </c>
      <c r="P131" s="240">
        <v>342472425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74" priority="24" operator="notEqual">
      <formula>0</formula>
    </cfRule>
    <cfRule type="containsBlanks" dxfId="73" priority="25">
      <formula>LEN(TRIM(M12))=0</formula>
    </cfRule>
  </conditionalFormatting>
  <conditionalFormatting sqref="O12">
    <cfRule type="cellIs" dxfId="72" priority="23" operator="notEqual">
      <formula>O25</formula>
    </cfRule>
  </conditionalFormatting>
  <conditionalFormatting sqref="M55">
    <cfRule type="cellIs" dxfId="71" priority="22" operator="notEqual">
      <formula>M77</formula>
    </cfRule>
  </conditionalFormatting>
  <conditionalFormatting sqref="O55">
    <cfRule type="cellIs" dxfId="70" priority="21" operator="notEqual">
      <formula>O77</formula>
    </cfRule>
  </conditionalFormatting>
  <conditionalFormatting sqref="M92:M95 K92:K95">
    <cfRule type="cellIs" dxfId="69" priority="20" operator="notEqual">
      <formula>K103</formula>
    </cfRule>
  </conditionalFormatting>
  <conditionalFormatting sqref="O87">
    <cfRule type="cellIs" dxfId="68" priority="19" operator="notEqual">
      <formula>O101</formula>
    </cfRule>
  </conditionalFormatting>
  <conditionalFormatting sqref="M135 O135">
    <cfRule type="cellIs" dxfId="67" priority="13" operator="notEqual">
      <formula>0</formula>
    </cfRule>
    <cfRule type="cellIs" dxfId="66" priority="14" operator="equal">
      <formula>0</formula>
    </cfRule>
  </conditionalFormatting>
  <conditionalFormatting sqref="P135">
    <cfRule type="cellIs" dxfId="65" priority="11" operator="notEqual">
      <formula>0</formula>
    </cfRule>
    <cfRule type="cellIs" dxfId="64" priority="12" operator="equal">
      <formula>0</formula>
    </cfRule>
  </conditionalFormatting>
  <conditionalFormatting sqref="K135">
    <cfRule type="cellIs" dxfId="63" priority="3" operator="notEqual">
      <formula>0</formula>
    </cfRule>
    <cfRule type="cellIs" dxfId="62" priority="4" operator="equal">
      <formula>0</formula>
    </cfRule>
  </conditionalFormatting>
  <conditionalFormatting sqref="L135">
    <cfRule type="cellIs" dxfId="61" priority="1" operator="notEqual">
      <formula>0</formula>
    </cfRule>
    <cfRule type="cellIs" dxfId="6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248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12691600</v>
      </c>
      <c r="L12" s="248"/>
      <c r="M12" s="148">
        <v>12691600</v>
      </c>
      <c r="N12" s="249"/>
      <c r="O12" s="247">
        <v>708607</v>
      </c>
      <c r="P12" s="148">
        <v>13400207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2818037</v>
      </c>
      <c r="L13" s="245">
        <v>0</v>
      </c>
      <c r="M13" s="148">
        <v>2818037</v>
      </c>
      <c r="N13" s="177"/>
      <c r="O13" s="245">
        <v>1676586</v>
      </c>
      <c r="P13" s="148">
        <v>4494623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6298668</v>
      </c>
      <c r="L16" s="245">
        <v>0</v>
      </c>
      <c r="M16" s="148">
        <v>6298668</v>
      </c>
      <c r="N16" s="177"/>
      <c r="O16" s="245">
        <v>825731</v>
      </c>
      <c r="P16" s="148">
        <v>7124399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782342</v>
      </c>
      <c r="L18" s="245">
        <v>0</v>
      </c>
      <c r="M18" s="148">
        <v>782342</v>
      </c>
      <c r="N18" s="177"/>
      <c r="O18" s="245">
        <v>0</v>
      </c>
      <c r="P18" s="148">
        <v>782342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350928</v>
      </c>
      <c r="L19" s="245">
        <v>0</v>
      </c>
      <c r="M19" s="148">
        <v>350928</v>
      </c>
      <c r="N19" s="177"/>
      <c r="O19" s="245">
        <v>0</v>
      </c>
      <c r="P19" s="148">
        <v>350928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205525</v>
      </c>
      <c r="L21" s="245">
        <v>0</v>
      </c>
      <c r="M21" s="148">
        <v>205525</v>
      </c>
      <c r="N21" s="177"/>
      <c r="O21" s="245">
        <v>0</v>
      </c>
      <c r="P21" s="148">
        <v>205525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16061</v>
      </c>
      <c r="L22" s="245">
        <v>0</v>
      </c>
      <c r="M22" s="148">
        <v>16061</v>
      </c>
      <c r="N22" s="177"/>
      <c r="O22" s="245">
        <v>0</v>
      </c>
      <c r="P22" s="148">
        <v>16061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23163161</v>
      </c>
      <c r="L25" s="252">
        <v>0</v>
      </c>
      <c r="M25" s="253">
        <v>23163161</v>
      </c>
      <c r="N25" s="178"/>
      <c r="O25" s="253">
        <v>3210924</v>
      </c>
      <c r="P25" s="253">
        <v>26374085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12732840</v>
      </c>
      <c r="L28" s="254">
        <v>0</v>
      </c>
      <c r="M28" s="148">
        <v>12732840</v>
      </c>
      <c r="N28" s="177"/>
      <c r="O28" s="245">
        <v>0</v>
      </c>
      <c r="P28" s="148">
        <v>12732840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1895767</v>
      </c>
      <c r="P29" s="148">
        <v>1895767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13153</v>
      </c>
      <c r="L30" s="245">
        <v>0</v>
      </c>
      <c r="M30" s="148">
        <v>13153</v>
      </c>
      <c r="N30" s="177"/>
      <c r="O30" s="245">
        <v>20893897</v>
      </c>
      <c r="P30" s="148">
        <v>20907050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24277</v>
      </c>
      <c r="L31" s="245">
        <v>0</v>
      </c>
      <c r="M31" s="148">
        <v>24277</v>
      </c>
      <c r="N31" s="177"/>
      <c r="O31" s="245">
        <v>0</v>
      </c>
      <c r="P31" s="148">
        <v>24277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164227417</v>
      </c>
      <c r="L33" s="245">
        <v>0</v>
      </c>
      <c r="M33" s="148">
        <v>164227417</v>
      </c>
      <c r="N33" s="177"/>
      <c r="O33" s="245">
        <v>1777004</v>
      </c>
      <c r="P33" s="148">
        <v>166004421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36450128</v>
      </c>
      <c r="L34" s="245">
        <v>0</v>
      </c>
      <c r="M34" s="148">
        <v>36450128</v>
      </c>
      <c r="N34" s="177"/>
      <c r="O34" s="245">
        <v>3328049</v>
      </c>
      <c r="P34" s="148">
        <v>39778177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1462229</v>
      </c>
      <c r="P35" s="251">
        <v>1462229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213447815</v>
      </c>
      <c r="L37" s="252">
        <v>0</v>
      </c>
      <c r="M37" s="185">
        <v>213447815</v>
      </c>
      <c r="N37" s="177"/>
      <c r="O37" s="185">
        <v>29356946</v>
      </c>
      <c r="P37" s="185">
        <v>242804761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236610976</v>
      </c>
      <c r="L39" s="256">
        <v>0</v>
      </c>
      <c r="M39" s="204">
        <v>236610976</v>
      </c>
      <c r="N39" s="183"/>
      <c r="O39" s="70">
        <v>32567870</v>
      </c>
      <c r="P39" s="70">
        <v>269178846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13570135</v>
      </c>
      <c r="L43" s="244">
        <v>0</v>
      </c>
      <c r="M43" s="148">
        <v>13570135</v>
      </c>
      <c r="N43" s="177"/>
      <c r="O43" s="245">
        <v>0</v>
      </c>
      <c r="P43" s="148">
        <v>13570135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3120483</v>
      </c>
      <c r="L44" s="244">
        <v>0</v>
      </c>
      <c r="M44" s="148">
        <v>3120483</v>
      </c>
      <c r="N44" s="177"/>
      <c r="O44" s="245">
        <v>0</v>
      </c>
      <c r="P44" s="148">
        <v>3120483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44112</v>
      </c>
      <c r="L45" s="244">
        <v>0</v>
      </c>
      <c r="M45" s="148">
        <v>44112</v>
      </c>
      <c r="N45" s="177"/>
      <c r="O45" s="245">
        <v>0</v>
      </c>
      <c r="P45" s="148">
        <v>44112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16734730</v>
      </c>
      <c r="L50" s="259">
        <v>0</v>
      </c>
      <c r="M50" s="240">
        <v>16734730</v>
      </c>
      <c r="N50" s="239"/>
      <c r="O50" s="240">
        <v>0</v>
      </c>
      <c r="P50" s="240">
        <v>16734730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253345706</v>
      </c>
      <c r="L51" s="259">
        <v>0</v>
      </c>
      <c r="M51" s="240">
        <v>253345706</v>
      </c>
      <c r="N51" s="239"/>
      <c r="O51" s="240">
        <v>32567870</v>
      </c>
      <c r="P51" s="70">
        <v>285913576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2025989</v>
      </c>
      <c r="L55" s="244">
        <v>0</v>
      </c>
      <c r="M55" s="260">
        <v>2025989</v>
      </c>
      <c r="N55" s="249"/>
      <c r="O55" s="247">
        <v>46521</v>
      </c>
      <c r="P55" s="148">
        <v>2072510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282</v>
      </c>
      <c r="L56" s="244">
        <v>0</v>
      </c>
      <c r="M56" s="148">
        <v>282</v>
      </c>
      <c r="N56" s="178"/>
      <c r="O56" s="245">
        <v>0</v>
      </c>
      <c r="P56" s="148">
        <v>282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1572937</v>
      </c>
      <c r="L57" s="244">
        <v>0</v>
      </c>
      <c r="M57" s="148">
        <v>1572937</v>
      </c>
      <c r="N57" s="178"/>
      <c r="O57" s="245">
        <v>0</v>
      </c>
      <c r="P57" s="148">
        <v>1572937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296518</v>
      </c>
      <c r="L58" s="244">
        <v>0</v>
      </c>
      <c r="M58" s="148">
        <v>296518</v>
      </c>
      <c r="N58" s="178"/>
      <c r="O58" s="245">
        <v>0</v>
      </c>
      <c r="P58" s="148">
        <v>296518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350928</v>
      </c>
      <c r="P60" s="148">
        <v>350928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4636086</v>
      </c>
      <c r="L61" s="244">
        <v>0</v>
      </c>
      <c r="M61" s="148">
        <v>4636086</v>
      </c>
      <c r="N61" s="178"/>
      <c r="O61" s="245">
        <v>0</v>
      </c>
      <c r="P61" s="148">
        <v>4636086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127784</v>
      </c>
      <c r="L63" s="244">
        <v>0</v>
      </c>
      <c r="M63" s="148">
        <v>127784</v>
      </c>
      <c r="N63" s="178"/>
      <c r="O63" s="245">
        <v>19360</v>
      </c>
      <c r="P63" s="148">
        <v>147144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352000</v>
      </c>
      <c r="L65" s="244">
        <v>0</v>
      </c>
      <c r="M65" s="148">
        <v>352000</v>
      </c>
      <c r="N65" s="178"/>
      <c r="O65" s="245">
        <v>0</v>
      </c>
      <c r="P65" s="148">
        <v>352000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294267</v>
      </c>
      <c r="L68" s="244">
        <v>0</v>
      </c>
      <c r="M68" s="148">
        <v>294267</v>
      </c>
      <c r="N68" s="178"/>
      <c r="O68" s="245">
        <v>0</v>
      </c>
      <c r="P68" s="148">
        <v>294267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166923</v>
      </c>
      <c r="L71" s="244">
        <v>0</v>
      </c>
      <c r="M71" s="148">
        <v>166923</v>
      </c>
      <c r="N71" s="181"/>
      <c r="O71" s="245">
        <v>0</v>
      </c>
      <c r="P71" s="148">
        <v>166923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240261</v>
      </c>
      <c r="L73" s="244">
        <v>0</v>
      </c>
      <c r="M73" s="148">
        <v>240261</v>
      </c>
      <c r="N73" s="181"/>
      <c r="O73" s="245">
        <v>0</v>
      </c>
      <c r="P73" s="148">
        <v>240261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44112</v>
      </c>
      <c r="L74" s="244">
        <v>0</v>
      </c>
      <c r="M74" s="148">
        <v>44112</v>
      </c>
      <c r="N74" s="181"/>
      <c r="O74" s="245">
        <v>0</v>
      </c>
      <c r="P74" s="148">
        <v>44112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9757159</v>
      </c>
      <c r="L77" s="264">
        <v>0</v>
      </c>
      <c r="M77" s="70">
        <v>9757159</v>
      </c>
      <c r="N77" s="178"/>
      <c r="O77" s="70">
        <v>416809</v>
      </c>
      <c r="P77" s="70">
        <v>10173968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248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2188000</v>
      </c>
      <c r="L87" s="244">
        <v>0</v>
      </c>
      <c r="M87" s="260">
        <v>2188000</v>
      </c>
      <c r="N87" s="249"/>
      <c r="O87" s="247">
        <v>0</v>
      </c>
      <c r="P87" s="148">
        <v>2188000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1115687</v>
      </c>
      <c r="L90" s="244">
        <v>0</v>
      </c>
      <c r="M90" s="148">
        <v>1115687</v>
      </c>
      <c r="N90" s="178"/>
      <c r="O90" s="245">
        <v>0</v>
      </c>
      <c r="P90" s="148">
        <v>1115687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6840252</v>
      </c>
      <c r="L93" s="244">
        <v>0</v>
      </c>
      <c r="M93" s="148">
        <v>6840252</v>
      </c>
      <c r="N93" s="178"/>
      <c r="O93" s="245">
        <v>0</v>
      </c>
      <c r="P93" s="148">
        <v>6840252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32674225</v>
      </c>
      <c r="L94" s="244">
        <v>0</v>
      </c>
      <c r="M94" s="148">
        <v>32674225</v>
      </c>
      <c r="N94" s="178"/>
      <c r="O94" s="245">
        <v>0</v>
      </c>
      <c r="P94" s="148">
        <v>32674225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13920104</v>
      </c>
      <c r="L95" s="244">
        <v>0</v>
      </c>
      <c r="M95" s="148">
        <v>13920104</v>
      </c>
      <c r="N95" s="178"/>
      <c r="O95" s="245">
        <v>0</v>
      </c>
      <c r="P95" s="148">
        <v>13920104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1912974</v>
      </c>
      <c r="L96" s="244">
        <v>0</v>
      </c>
      <c r="M96" s="148">
        <v>1912974</v>
      </c>
      <c r="N96" s="181"/>
      <c r="O96" s="245">
        <v>0</v>
      </c>
      <c r="P96" s="148">
        <v>1912974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58651242</v>
      </c>
      <c r="L99" s="185">
        <v>0</v>
      </c>
      <c r="M99" s="203">
        <v>58651242</v>
      </c>
      <c r="N99" s="178"/>
      <c r="O99" s="203">
        <v>0</v>
      </c>
      <c r="P99" s="203">
        <v>58651242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68408401</v>
      </c>
      <c r="L101" s="265">
        <v>0</v>
      </c>
      <c r="M101" s="204">
        <v>68408401</v>
      </c>
      <c r="N101" s="183"/>
      <c r="O101" s="70">
        <v>416809</v>
      </c>
      <c r="P101" s="70">
        <v>68825210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2314912</v>
      </c>
      <c r="L105" s="244">
        <v>0</v>
      </c>
      <c r="M105" s="148">
        <v>2314912</v>
      </c>
      <c r="N105" s="178"/>
      <c r="O105" s="245">
        <v>0</v>
      </c>
      <c r="P105" s="148">
        <v>2314912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1496828</v>
      </c>
      <c r="L106" s="244">
        <v>0</v>
      </c>
      <c r="M106" s="148">
        <v>1496828</v>
      </c>
      <c r="N106" s="178"/>
      <c r="O106" s="245">
        <v>0</v>
      </c>
      <c r="P106" s="148">
        <v>1496828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608352</v>
      </c>
      <c r="L107" s="244"/>
      <c r="M107" s="148">
        <v>608352</v>
      </c>
      <c r="N107" s="178"/>
      <c r="O107" s="245">
        <v>0</v>
      </c>
      <c r="P107" s="148">
        <v>608352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4420092</v>
      </c>
      <c r="L112" s="259">
        <v>0</v>
      </c>
      <c r="M112" s="240">
        <v>4420092</v>
      </c>
      <c r="N112" s="239"/>
      <c r="O112" s="240">
        <v>0</v>
      </c>
      <c r="P112" s="81">
        <v>4420092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72828493</v>
      </c>
      <c r="L113" s="240">
        <v>0</v>
      </c>
      <c r="M113" s="240">
        <v>72828493</v>
      </c>
      <c r="N113" s="239"/>
      <c r="O113" s="240">
        <v>416809</v>
      </c>
      <c r="P113" s="240">
        <v>73245302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196727591</v>
      </c>
      <c r="L116" s="244">
        <v>0</v>
      </c>
      <c r="M116" s="148">
        <v>196727591</v>
      </c>
      <c r="N116" s="178"/>
      <c r="O116" s="245">
        <v>5105053</v>
      </c>
      <c r="P116" s="148">
        <v>201832644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3960</v>
      </c>
      <c r="L119" s="244">
        <v>-3960</v>
      </c>
      <c r="M119" s="148">
        <v>0</v>
      </c>
      <c r="N119" s="178"/>
      <c r="O119" s="245">
        <v>12320918</v>
      </c>
      <c r="P119" s="148">
        <v>12320918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736936</v>
      </c>
      <c r="L122" s="244">
        <v>0</v>
      </c>
      <c r="M122" s="148">
        <v>736936</v>
      </c>
      <c r="N122" s="178"/>
      <c r="O122" s="245">
        <v>0</v>
      </c>
      <c r="P122" s="148">
        <v>736936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694946</v>
      </c>
      <c r="L123" s="244">
        <v>0</v>
      </c>
      <c r="M123" s="148">
        <v>694946</v>
      </c>
      <c r="N123" s="178"/>
      <c r="O123" s="245">
        <v>12253539</v>
      </c>
      <c r="P123" s="148">
        <v>12948485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12778319</v>
      </c>
      <c r="L124" s="244">
        <v>0</v>
      </c>
      <c r="M124" s="148">
        <v>12778319</v>
      </c>
      <c r="N124" s="178"/>
      <c r="O124" s="245">
        <v>0</v>
      </c>
      <c r="P124" s="148">
        <v>12778319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12871</v>
      </c>
      <c r="L125" s="244">
        <v>0</v>
      </c>
      <c r="M125" s="148">
        <v>12871</v>
      </c>
      <c r="N125" s="178"/>
      <c r="O125" s="245">
        <v>0</v>
      </c>
      <c r="P125" s="148">
        <v>12871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-30437410</v>
      </c>
      <c r="L127" s="257">
        <v>3960</v>
      </c>
      <c r="M127" s="251">
        <v>-30433450</v>
      </c>
      <c r="N127" s="178"/>
      <c r="O127" s="266">
        <v>2471551</v>
      </c>
      <c r="P127" s="251">
        <v>-27961899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180517213</v>
      </c>
      <c r="L129" s="265">
        <v>0</v>
      </c>
      <c r="M129" s="204">
        <v>180517213</v>
      </c>
      <c r="N129" s="183"/>
      <c r="O129" s="204">
        <v>32151061</v>
      </c>
      <c r="P129" s="204">
        <v>212668274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253345706</v>
      </c>
      <c r="L131" s="259">
        <v>0</v>
      </c>
      <c r="M131" s="240">
        <v>253345706</v>
      </c>
      <c r="N131" s="239"/>
      <c r="O131" s="240">
        <v>32567870</v>
      </c>
      <c r="P131" s="240">
        <v>285913576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59" priority="24" operator="notEqual">
      <formula>0</formula>
    </cfRule>
    <cfRule type="containsBlanks" dxfId="58" priority="25">
      <formula>LEN(TRIM(M12))=0</formula>
    </cfRule>
  </conditionalFormatting>
  <conditionalFormatting sqref="O12">
    <cfRule type="cellIs" dxfId="57" priority="23" operator="notEqual">
      <formula>O25</formula>
    </cfRule>
  </conditionalFormatting>
  <conditionalFormatting sqref="M55">
    <cfRule type="cellIs" dxfId="56" priority="22" operator="notEqual">
      <formula>M77</formula>
    </cfRule>
  </conditionalFormatting>
  <conditionalFormatting sqref="O55">
    <cfRule type="cellIs" dxfId="55" priority="21" operator="notEqual">
      <formula>O77</formula>
    </cfRule>
  </conditionalFormatting>
  <conditionalFormatting sqref="M92:M95 K92:K95">
    <cfRule type="cellIs" dxfId="54" priority="20" operator="notEqual">
      <formula>K103</formula>
    </cfRule>
  </conditionalFormatting>
  <conditionalFormatting sqref="O87">
    <cfRule type="cellIs" dxfId="53" priority="19" operator="notEqual">
      <formula>O101</formula>
    </cfRule>
  </conditionalFormatting>
  <conditionalFormatting sqref="M135 O135">
    <cfRule type="cellIs" dxfId="52" priority="13" operator="notEqual">
      <formula>0</formula>
    </cfRule>
    <cfRule type="cellIs" dxfId="51" priority="14" operator="equal">
      <formula>0</formula>
    </cfRule>
  </conditionalFormatting>
  <conditionalFormatting sqref="P135">
    <cfRule type="cellIs" dxfId="50" priority="11" operator="notEqual">
      <formula>0</formula>
    </cfRule>
    <cfRule type="cellIs" dxfId="49" priority="12" operator="equal">
      <formula>0</formula>
    </cfRule>
  </conditionalFormatting>
  <conditionalFormatting sqref="K135">
    <cfRule type="cellIs" dxfId="48" priority="3" operator="notEqual">
      <formula>0</formula>
    </cfRule>
    <cfRule type="cellIs" dxfId="47" priority="4" operator="equal">
      <formula>0</formula>
    </cfRule>
  </conditionalFormatting>
  <conditionalFormatting sqref="L135">
    <cfRule type="cellIs" dxfId="46" priority="1" operator="notEqual">
      <formula>0</formula>
    </cfRule>
    <cfRule type="cellIs" dxfId="4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7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7.28515625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249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4173878.6500000004</v>
      </c>
      <c r="L12" s="248"/>
      <c r="M12" s="148">
        <v>4173878.6500000004</v>
      </c>
      <c r="N12" s="249"/>
      <c r="O12" s="247">
        <v>786867</v>
      </c>
      <c r="P12" s="148">
        <v>4960746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2751119.0199999996</v>
      </c>
      <c r="L13" s="245">
        <v>0</v>
      </c>
      <c r="M13" s="148">
        <v>2751119.0199999996</v>
      </c>
      <c r="N13" s="177"/>
      <c r="O13" s="245">
        <v>0</v>
      </c>
      <c r="P13" s="148">
        <v>2751119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1437768</v>
      </c>
      <c r="P14" s="148">
        <v>1437768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459852.04</v>
      </c>
      <c r="L16" s="245">
        <v>0</v>
      </c>
      <c r="M16" s="148">
        <v>459852.04</v>
      </c>
      <c r="N16" s="177"/>
      <c r="O16" s="245">
        <v>35037</v>
      </c>
      <c r="P16" s="148">
        <v>494889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477372.92000000004</v>
      </c>
      <c r="L18" s="245">
        <v>0</v>
      </c>
      <c r="M18" s="148">
        <v>477372.92000000004</v>
      </c>
      <c r="N18" s="177"/>
      <c r="O18" s="245">
        <v>0</v>
      </c>
      <c r="P18" s="148">
        <v>477373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124415.29999999999</v>
      </c>
      <c r="L19" s="245">
        <v>0</v>
      </c>
      <c r="M19" s="148">
        <v>124415.29999999999</v>
      </c>
      <c r="N19" s="177"/>
      <c r="O19" s="245">
        <v>0</v>
      </c>
      <c r="P19" s="148">
        <v>124415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48097.43</v>
      </c>
      <c r="L20" s="245">
        <v>0</v>
      </c>
      <c r="M20" s="148">
        <v>48097.43</v>
      </c>
      <c r="N20" s="177"/>
      <c r="O20" s="245">
        <v>0</v>
      </c>
      <c r="P20" s="148">
        <v>48097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387435.21</v>
      </c>
      <c r="L21" s="245">
        <v>0</v>
      </c>
      <c r="M21" s="148">
        <v>387435.21</v>
      </c>
      <c r="N21" s="177"/>
      <c r="O21" s="245">
        <v>51991</v>
      </c>
      <c r="P21" s="148">
        <v>439426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27995.97</v>
      </c>
      <c r="L22" s="245">
        <v>0</v>
      </c>
      <c r="M22" s="148">
        <v>27995.97</v>
      </c>
      <c r="N22" s="177"/>
      <c r="O22" s="245">
        <v>0</v>
      </c>
      <c r="P22" s="148">
        <v>27996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8450166.540000001</v>
      </c>
      <c r="L25" s="252">
        <v>0</v>
      </c>
      <c r="M25" s="253">
        <v>8450167</v>
      </c>
      <c r="N25" s="178"/>
      <c r="O25" s="253">
        <v>2311663</v>
      </c>
      <c r="P25" s="253">
        <v>10761829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4004215.54</v>
      </c>
      <c r="L28" s="254">
        <v>0</v>
      </c>
      <c r="M28" s="148">
        <v>4004215.54</v>
      </c>
      <c r="N28" s="177"/>
      <c r="O28" s="245">
        <v>596070</v>
      </c>
      <c r="P28" s="148">
        <v>4600286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12334026</v>
      </c>
      <c r="P29" s="148">
        <v>12334026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100050</v>
      </c>
      <c r="P32" s="148">
        <v>100050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48505466.659999996</v>
      </c>
      <c r="L33" s="245">
        <v>0</v>
      </c>
      <c r="M33" s="148">
        <v>48505466.659999996</v>
      </c>
      <c r="N33" s="177"/>
      <c r="O33" s="245">
        <v>653964</v>
      </c>
      <c r="P33" s="148">
        <v>49159431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3624423.32</v>
      </c>
      <c r="L34" s="245">
        <v>0</v>
      </c>
      <c r="M34" s="148">
        <v>3624423.32</v>
      </c>
      <c r="N34" s="177"/>
      <c r="O34" s="245">
        <v>303220</v>
      </c>
      <c r="P34" s="148">
        <v>3927643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56134105.519999996</v>
      </c>
      <c r="L37" s="252">
        <v>0</v>
      </c>
      <c r="M37" s="185">
        <v>56134106</v>
      </c>
      <c r="N37" s="177"/>
      <c r="O37" s="185">
        <v>13987330</v>
      </c>
      <c r="P37" s="185">
        <v>70121436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64584272.059999995</v>
      </c>
      <c r="L39" s="256">
        <v>0</v>
      </c>
      <c r="M39" s="204">
        <v>64584273</v>
      </c>
      <c r="N39" s="183"/>
      <c r="O39" s="70">
        <v>16298993</v>
      </c>
      <c r="P39" s="70">
        <v>80883265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4437927.59</v>
      </c>
      <c r="L43" s="244"/>
      <c r="M43" s="148">
        <v>4437927.59</v>
      </c>
      <c r="N43" s="177"/>
      <c r="O43" s="245">
        <v>0</v>
      </c>
      <c r="P43" s="148">
        <v>4437928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767310.65</v>
      </c>
      <c r="L44" s="244"/>
      <c r="M44" s="148">
        <v>767310.65</v>
      </c>
      <c r="N44" s="177"/>
      <c r="O44" s="245">
        <v>0</v>
      </c>
      <c r="P44" s="148">
        <v>767311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29557</v>
      </c>
      <c r="L45" s="244">
        <v>0</v>
      </c>
      <c r="M45" s="148">
        <v>29557</v>
      </c>
      <c r="N45" s="177"/>
      <c r="O45" s="245">
        <v>0</v>
      </c>
      <c r="P45" s="148">
        <v>29557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5234795.24</v>
      </c>
      <c r="L50" s="259">
        <v>0</v>
      </c>
      <c r="M50" s="240">
        <v>5234795</v>
      </c>
      <c r="N50" s="239"/>
      <c r="O50" s="240">
        <v>0</v>
      </c>
      <c r="P50" s="240">
        <v>5234796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69819067.299999997</v>
      </c>
      <c r="L51" s="259">
        <v>0</v>
      </c>
      <c r="M51" s="240">
        <v>69819068</v>
      </c>
      <c r="N51" s="239"/>
      <c r="O51" s="240">
        <v>16298993</v>
      </c>
      <c r="P51" s="70">
        <v>86118061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273634.69</v>
      </c>
      <c r="L55" s="244">
        <v>0</v>
      </c>
      <c r="M55" s="260">
        <v>273634.69</v>
      </c>
      <c r="N55" s="249"/>
      <c r="O55" s="247">
        <v>174911</v>
      </c>
      <c r="P55" s="148">
        <v>448546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993841.44</v>
      </c>
      <c r="L57" s="244">
        <v>0</v>
      </c>
      <c r="M57" s="148">
        <v>993841.44</v>
      </c>
      <c r="N57" s="178"/>
      <c r="O57" s="245">
        <v>0</v>
      </c>
      <c r="P57" s="148">
        <v>993841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422.46</v>
      </c>
      <c r="L59" s="244">
        <v>0</v>
      </c>
      <c r="M59" s="148">
        <v>422.46</v>
      </c>
      <c r="N59" s="178"/>
      <c r="O59" s="245">
        <v>0</v>
      </c>
      <c r="P59" s="148">
        <v>422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1597966.92</v>
      </c>
      <c r="L61" s="244">
        <v>0</v>
      </c>
      <c r="M61" s="148">
        <v>1597966.92</v>
      </c>
      <c r="N61" s="178"/>
      <c r="O61" s="245">
        <v>469817</v>
      </c>
      <c r="P61" s="148">
        <v>2067784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247687.54000000004</v>
      </c>
      <c r="L63" s="244">
        <v>0</v>
      </c>
      <c r="M63" s="148">
        <v>247687.54000000004</v>
      </c>
      <c r="N63" s="178"/>
      <c r="O63" s="245">
        <v>0</v>
      </c>
      <c r="P63" s="148">
        <v>247688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227213</v>
      </c>
      <c r="L71" s="244">
        <v>0</v>
      </c>
      <c r="M71" s="148">
        <v>227213</v>
      </c>
      <c r="N71" s="181"/>
      <c r="O71" s="245">
        <v>0</v>
      </c>
      <c r="P71" s="148">
        <v>227213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73738.16</v>
      </c>
      <c r="L73" s="244">
        <v>0</v>
      </c>
      <c r="M73" s="148">
        <v>73738.16</v>
      </c>
      <c r="N73" s="181"/>
      <c r="O73" s="245">
        <v>0</v>
      </c>
      <c r="P73" s="148">
        <v>73738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27327</v>
      </c>
      <c r="L74" s="244">
        <v>0</v>
      </c>
      <c r="M74" s="148">
        <v>27327</v>
      </c>
      <c r="N74" s="181"/>
      <c r="O74" s="245">
        <v>0</v>
      </c>
      <c r="P74" s="148">
        <v>27327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3441831.21</v>
      </c>
      <c r="L77" s="264">
        <v>0</v>
      </c>
      <c r="M77" s="70">
        <v>3441831</v>
      </c>
      <c r="N77" s="178"/>
      <c r="O77" s="70">
        <v>644728</v>
      </c>
      <c r="P77" s="70">
        <v>4086559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249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2415824.0699999998</v>
      </c>
      <c r="L93" s="244">
        <v>0</v>
      </c>
      <c r="M93" s="148">
        <v>2415824.0699999998</v>
      </c>
      <c r="N93" s="178"/>
      <c r="O93" s="245">
        <v>0</v>
      </c>
      <c r="P93" s="148">
        <v>2415824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10597858</v>
      </c>
      <c r="L94" s="244">
        <v>0</v>
      </c>
      <c r="M94" s="148">
        <v>10597858</v>
      </c>
      <c r="N94" s="178"/>
      <c r="O94" s="245">
        <v>0</v>
      </c>
      <c r="P94" s="148">
        <v>10597858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4223987.84</v>
      </c>
      <c r="L95" s="244">
        <v>0</v>
      </c>
      <c r="M95" s="148">
        <v>4223987.84</v>
      </c>
      <c r="N95" s="178"/>
      <c r="O95" s="245">
        <v>0</v>
      </c>
      <c r="P95" s="148">
        <v>4223988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143069</v>
      </c>
      <c r="L96" s="244">
        <v>0</v>
      </c>
      <c r="M96" s="148">
        <v>143069</v>
      </c>
      <c r="N96" s="181"/>
      <c r="O96" s="245">
        <v>0</v>
      </c>
      <c r="P96" s="148">
        <v>143069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17380738.91</v>
      </c>
      <c r="L99" s="185">
        <v>0</v>
      </c>
      <c r="M99" s="203">
        <v>17380739</v>
      </c>
      <c r="N99" s="178"/>
      <c r="O99" s="203">
        <v>0</v>
      </c>
      <c r="P99" s="203">
        <v>17380739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20822570.120000001</v>
      </c>
      <c r="L101" s="265">
        <v>0</v>
      </c>
      <c r="M101" s="204">
        <v>20822570</v>
      </c>
      <c r="N101" s="183"/>
      <c r="O101" s="70">
        <v>644728</v>
      </c>
      <c r="P101" s="70">
        <v>21467298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1161273</v>
      </c>
      <c r="L105" s="244">
        <v>0</v>
      </c>
      <c r="M105" s="148">
        <v>1161273</v>
      </c>
      <c r="N105" s="178"/>
      <c r="O105" s="245">
        <v>0</v>
      </c>
      <c r="P105" s="148">
        <v>1161273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599399</v>
      </c>
      <c r="L106" s="244">
        <v>0</v>
      </c>
      <c r="M106" s="148">
        <v>599399</v>
      </c>
      <c r="N106" s="178"/>
      <c r="O106" s="245">
        <v>0</v>
      </c>
      <c r="P106" s="148">
        <v>599399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72588</v>
      </c>
      <c r="L107" s="244"/>
      <c r="M107" s="148">
        <v>72588</v>
      </c>
      <c r="N107" s="178"/>
      <c r="O107" s="245">
        <v>0</v>
      </c>
      <c r="P107" s="148">
        <v>72588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1833260</v>
      </c>
      <c r="L112" s="259">
        <v>0</v>
      </c>
      <c r="M112" s="240">
        <v>1833260</v>
      </c>
      <c r="N112" s="239"/>
      <c r="O112" s="240">
        <v>0</v>
      </c>
      <c r="P112" s="81">
        <v>1833260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22655830.120000001</v>
      </c>
      <c r="L113" s="240">
        <v>0</v>
      </c>
      <c r="M113" s="240">
        <v>22655830</v>
      </c>
      <c r="N113" s="239"/>
      <c r="O113" s="240">
        <v>644728</v>
      </c>
      <c r="P113" s="240">
        <v>23300558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52129889.979999997</v>
      </c>
      <c r="L116" s="244">
        <v>0</v>
      </c>
      <c r="M116" s="148">
        <v>52129889.979999997</v>
      </c>
      <c r="N116" s="178"/>
      <c r="O116" s="245">
        <v>957184</v>
      </c>
      <c r="P116" s="148">
        <v>53087074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66025.89</v>
      </c>
      <c r="L119" s="244">
        <v>-66025.89</v>
      </c>
      <c r="M119" s="148">
        <v>0</v>
      </c>
      <c r="N119" s="178"/>
      <c r="O119" s="245">
        <v>13030144</v>
      </c>
      <c r="P119" s="148">
        <v>13030144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176826.41000000003</v>
      </c>
      <c r="L122" s="244">
        <v>66025.89</v>
      </c>
      <c r="M122" s="148">
        <v>242852.30000000005</v>
      </c>
      <c r="N122" s="178"/>
      <c r="O122" s="245">
        <v>0</v>
      </c>
      <c r="P122" s="148">
        <v>242852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229355.8</v>
      </c>
      <c r="L123" s="244">
        <v>0</v>
      </c>
      <c r="M123" s="148">
        <v>229355.8</v>
      </c>
      <c r="N123" s="178"/>
      <c r="O123" s="245">
        <v>0</v>
      </c>
      <c r="P123" s="148">
        <v>229356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4139629.83</v>
      </c>
      <c r="L124" s="244">
        <v>0</v>
      </c>
      <c r="M124" s="148">
        <v>4139629.83</v>
      </c>
      <c r="N124" s="178"/>
      <c r="O124" s="245">
        <v>0</v>
      </c>
      <c r="P124" s="148">
        <v>4139630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-9578490.7300000004</v>
      </c>
      <c r="L127" s="257">
        <v>0</v>
      </c>
      <c r="M127" s="251">
        <v>-9578490.7300000004</v>
      </c>
      <c r="N127" s="178"/>
      <c r="O127" s="266">
        <v>1666937</v>
      </c>
      <c r="P127" s="251">
        <v>-7911553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47163237.179999992</v>
      </c>
      <c r="L129" s="265">
        <v>0</v>
      </c>
      <c r="M129" s="204">
        <v>47163237</v>
      </c>
      <c r="N129" s="183"/>
      <c r="O129" s="204">
        <v>15654265</v>
      </c>
      <c r="P129" s="204">
        <v>62817503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69819067.299999997</v>
      </c>
      <c r="L131" s="259">
        <v>0</v>
      </c>
      <c r="M131" s="240">
        <v>69819067</v>
      </c>
      <c r="N131" s="239"/>
      <c r="O131" s="240">
        <v>16298993</v>
      </c>
      <c r="P131" s="240">
        <v>86118061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44" priority="24" operator="notEqual">
      <formula>0</formula>
    </cfRule>
    <cfRule type="containsBlanks" dxfId="43" priority="25">
      <formula>LEN(TRIM(M12))=0</formula>
    </cfRule>
  </conditionalFormatting>
  <conditionalFormatting sqref="O12">
    <cfRule type="cellIs" dxfId="42" priority="23" operator="notEqual">
      <formula>O25</formula>
    </cfRule>
  </conditionalFormatting>
  <conditionalFormatting sqref="M55">
    <cfRule type="cellIs" dxfId="41" priority="22" operator="notEqual">
      <formula>M77</formula>
    </cfRule>
  </conditionalFormatting>
  <conditionalFormatting sqref="O55">
    <cfRule type="cellIs" dxfId="40" priority="21" operator="notEqual">
      <formula>O77</formula>
    </cfRule>
  </conditionalFormatting>
  <conditionalFormatting sqref="M92:M95 K92:K95">
    <cfRule type="cellIs" dxfId="39" priority="20" operator="notEqual">
      <formula>K103</formula>
    </cfRule>
  </conditionalFormatting>
  <conditionalFormatting sqref="O87">
    <cfRule type="cellIs" dxfId="38" priority="19" operator="notEqual">
      <formula>O101</formula>
    </cfRule>
  </conditionalFormatting>
  <conditionalFormatting sqref="M135 O135">
    <cfRule type="cellIs" dxfId="37" priority="13" operator="notEqual">
      <formula>0</formula>
    </cfRule>
    <cfRule type="cellIs" dxfId="36" priority="14" operator="equal">
      <formula>0</formula>
    </cfRule>
  </conditionalFormatting>
  <conditionalFormatting sqref="P135">
    <cfRule type="cellIs" dxfId="35" priority="11" operator="notEqual">
      <formula>0</formula>
    </cfRule>
    <cfRule type="cellIs" dxfId="34" priority="12" operator="equal">
      <formula>0</formula>
    </cfRule>
  </conditionalFormatting>
  <conditionalFormatting sqref="K135">
    <cfRule type="cellIs" dxfId="33" priority="3" operator="notEqual">
      <formula>0</formula>
    </cfRule>
    <cfRule type="cellIs" dxfId="32" priority="4" operator="equal">
      <formula>0</formula>
    </cfRule>
  </conditionalFormatting>
  <conditionalFormatting sqref="L135">
    <cfRule type="cellIs" dxfId="31" priority="1" operator="notEqual">
      <formula>0</formula>
    </cfRule>
    <cfRule type="cellIs" dxfId="3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7" width="1.28515625" style="141" customWidth="1"/>
    <col min="18" max="16384" width="11.140625" style="141"/>
  </cols>
  <sheetData>
    <row r="1" spans="1:20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  <c r="Q1" s="220"/>
      <c r="R1" s="209"/>
    </row>
    <row r="2" spans="1:20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  <c r="Q2" s="150"/>
      <c r="R2" s="210"/>
    </row>
    <row r="3" spans="1:20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250</v>
      </c>
      <c r="L3" s="298"/>
      <c r="M3" s="298"/>
      <c r="N3" s="298"/>
      <c r="O3" s="298"/>
      <c r="P3" s="298"/>
      <c r="Q3" s="224"/>
      <c r="R3" s="210"/>
      <c r="T3" s="208"/>
    </row>
    <row r="4" spans="1:20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  <c r="Q4" s="224"/>
      <c r="R4" s="210"/>
    </row>
    <row r="5" spans="1:20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  <c r="Q5" s="215"/>
      <c r="R5" s="210"/>
    </row>
    <row r="6" spans="1:20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  <c r="Q6" s="225"/>
      <c r="R6" s="211"/>
    </row>
    <row r="7" spans="1:20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  <c r="Q7" s="217"/>
      <c r="R7" s="211"/>
    </row>
    <row r="8" spans="1:20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  <c r="Q8" s="221"/>
      <c r="R8" s="211"/>
    </row>
    <row r="9" spans="1:20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  <c r="Q9" s="216"/>
      <c r="R9" s="211"/>
    </row>
    <row r="10" spans="1:20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  <c r="Q10" s="226"/>
    </row>
    <row r="11" spans="1:20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  <c r="Q11" s="226"/>
    </row>
    <row r="12" spans="1:20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10383840.16</v>
      </c>
      <c r="L12" s="248"/>
      <c r="M12" s="148">
        <v>10383840.16</v>
      </c>
      <c r="N12" s="249"/>
      <c r="O12" s="247">
        <v>110293</v>
      </c>
      <c r="P12" s="148">
        <v>10494133</v>
      </c>
      <c r="Q12" s="231"/>
    </row>
    <row r="13" spans="1:20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1045066.5100000002</v>
      </c>
      <c r="L13" s="245">
        <v>0</v>
      </c>
      <c r="M13" s="148">
        <v>1045066.5100000002</v>
      </c>
      <c r="N13" s="177"/>
      <c r="O13" s="245">
        <v>0</v>
      </c>
      <c r="P13" s="148">
        <v>1045067</v>
      </c>
      <c r="Q13" s="148"/>
    </row>
    <row r="14" spans="1:20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580627.57999999996</v>
      </c>
      <c r="L14" s="245">
        <v>0</v>
      </c>
      <c r="M14" s="148">
        <v>580627.57999999996</v>
      </c>
      <c r="N14" s="177"/>
      <c r="O14" s="245">
        <v>1988729</v>
      </c>
      <c r="P14" s="148">
        <v>2569357</v>
      </c>
      <c r="Q14" s="148"/>
    </row>
    <row r="15" spans="1:20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  <c r="Q15" s="148"/>
    </row>
    <row r="16" spans="1:20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2587244.81</v>
      </c>
      <c r="L16" s="245">
        <v>0</v>
      </c>
      <c r="M16" s="148">
        <v>2587244.81</v>
      </c>
      <c r="N16" s="177"/>
      <c r="O16" s="245">
        <v>1074297</v>
      </c>
      <c r="P16" s="148">
        <v>3661542</v>
      </c>
      <c r="Q16" s="148"/>
    </row>
    <row r="17" spans="1:17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27465.599999999999</v>
      </c>
      <c r="L17" s="245">
        <v>0</v>
      </c>
      <c r="M17" s="148">
        <v>27465.599999999999</v>
      </c>
      <c r="N17" s="177"/>
      <c r="O17" s="245">
        <v>0</v>
      </c>
      <c r="P17" s="148">
        <v>27466</v>
      </c>
      <c r="Q17" s="148"/>
    </row>
    <row r="18" spans="1:17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1064876.67</v>
      </c>
      <c r="L18" s="245">
        <v>0</v>
      </c>
      <c r="M18" s="148">
        <v>1064876.67</v>
      </c>
      <c r="N18" s="177"/>
      <c r="O18" s="245">
        <v>0</v>
      </c>
      <c r="P18" s="148">
        <v>1064877</v>
      </c>
      <c r="Q18" s="148"/>
    </row>
    <row r="19" spans="1:17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0</v>
      </c>
      <c r="P19" s="148">
        <v>0</v>
      </c>
      <c r="Q19" s="148"/>
    </row>
    <row r="20" spans="1:17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50333.98</v>
      </c>
      <c r="L20" s="245">
        <v>0</v>
      </c>
      <c r="M20" s="148">
        <v>50333.98</v>
      </c>
      <c r="N20" s="177"/>
      <c r="O20" s="245">
        <v>0</v>
      </c>
      <c r="P20" s="148">
        <v>50334</v>
      </c>
      <c r="Q20" s="148"/>
    </row>
    <row r="21" spans="1:17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2400</v>
      </c>
      <c r="P21" s="148">
        <v>2400</v>
      </c>
      <c r="Q21" s="148"/>
    </row>
    <row r="22" spans="1:17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1000</v>
      </c>
      <c r="L22" s="245">
        <v>0</v>
      </c>
      <c r="M22" s="148">
        <v>1000</v>
      </c>
      <c r="N22" s="177"/>
      <c r="O22" s="245">
        <v>0</v>
      </c>
      <c r="P22" s="148">
        <v>1000</v>
      </c>
      <c r="Q22" s="148"/>
    </row>
    <row r="23" spans="1:17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  <c r="Q23" s="148"/>
    </row>
    <row r="24" spans="1:17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  <c r="Q24" s="217"/>
    </row>
    <row r="25" spans="1:17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15740455.310000001</v>
      </c>
      <c r="L25" s="252">
        <v>0</v>
      </c>
      <c r="M25" s="253">
        <v>15740455</v>
      </c>
      <c r="N25" s="178"/>
      <c r="O25" s="253">
        <v>3175719</v>
      </c>
      <c r="P25" s="253">
        <v>18916176</v>
      </c>
      <c r="Q25" s="148"/>
    </row>
    <row r="26" spans="1:17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  <c r="Q26" s="227"/>
    </row>
    <row r="27" spans="1:17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  <c r="Q27" s="222"/>
    </row>
    <row r="28" spans="1:17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11337527.909999998</v>
      </c>
      <c r="L28" s="254">
        <v>0</v>
      </c>
      <c r="M28" s="148">
        <v>11337527.909999998</v>
      </c>
      <c r="N28" s="177"/>
      <c r="O28" s="245">
        <v>43291</v>
      </c>
      <c r="P28" s="148">
        <v>11380819</v>
      </c>
      <c r="Q28" s="148"/>
    </row>
    <row r="29" spans="1:17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  <c r="Q29" s="148"/>
    </row>
    <row r="30" spans="1:17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49462.21</v>
      </c>
      <c r="L30" s="245">
        <v>0</v>
      </c>
      <c r="M30" s="148">
        <v>49462.21</v>
      </c>
      <c r="N30" s="177"/>
      <c r="O30" s="245">
        <v>12111165</v>
      </c>
      <c r="P30" s="148">
        <v>12160627</v>
      </c>
      <c r="Q30" s="148"/>
    </row>
    <row r="31" spans="1:17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  <c r="Q31" s="148"/>
    </row>
    <row r="32" spans="1:17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  <c r="Q32" s="148"/>
    </row>
    <row r="33" spans="1:17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106552734.06999999</v>
      </c>
      <c r="L33" s="245">
        <v>0</v>
      </c>
      <c r="M33" s="148">
        <v>106552734.06999999</v>
      </c>
      <c r="N33" s="177"/>
      <c r="O33" s="245">
        <v>5436642</v>
      </c>
      <c r="P33" s="148">
        <v>111989376</v>
      </c>
      <c r="Q33" s="148"/>
    </row>
    <row r="34" spans="1:17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16263604.16</v>
      </c>
      <c r="L34" s="245">
        <v>0</v>
      </c>
      <c r="M34" s="148">
        <v>16263604.16</v>
      </c>
      <c r="N34" s="177"/>
      <c r="O34" s="245">
        <v>0</v>
      </c>
      <c r="P34" s="148">
        <v>16263604</v>
      </c>
      <c r="Q34" s="148"/>
    </row>
    <row r="35" spans="1:17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350655</v>
      </c>
      <c r="P35" s="251">
        <v>350655</v>
      </c>
      <c r="Q35" s="148"/>
    </row>
    <row r="36" spans="1:17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  <c r="Q36" s="148"/>
    </row>
    <row r="37" spans="1:17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134203328.34999999</v>
      </c>
      <c r="L37" s="252">
        <v>0</v>
      </c>
      <c r="M37" s="185">
        <v>134203328</v>
      </c>
      <c r="N37" s="177"/>
      <c r="O37" s="185">
        <v>17941753</v>
      </c>
      <c r="P37" s="185">
        <v>152145081</v>
      </c>
      <c r="Q37" s="148"/>
    </row>
    <row r="38" spans="1:17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  <c r="Q38" s="217"/>
    </row>
    <row r="39" spans="1:17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149943783.66</v>
      </c>
      <c r="L39" s="256">
        <v>0</v>
      </c>
      <c r="M39" s="204">
        <v>149943783</v>
      </c>
      <c r="N39" s="183"/>
      <c r="O39" s="70">
        <v>21117472</v>
      </c>
      <c r="P39" s="70">
        <v>171061257</v>
      </c>
      <c r="Q39" s="223"/>
    </row>
    <row r="40" spans="1:17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  <c r="Q40" s="223"/>
    </row>
    <row r="41" spans="1:17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  <c r="Q41" s="223"/>
    </row>
    <row r="42" spans="1:17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  <c r="Q42" s="223"/>
    </row>
    <row r="43" spans="1:17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11857997</v>
      </c>
      <c r="L43" s="244">
        <v>0</v>
      </c>
      <c r="M43" s="148">
        <v>11857997</v>
      </c>
      <c r="N43" s="177"/>
      <c r="O43" s="245">
        <v>0</v>
      </c>
      <c r="P43" s="148">
        <v>11857997</v>
      </c>
      <c r="Q43" s="223"/>
    </row>
    <row r="44" spans="1:17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2185491.67</v>
      </c>
      <c r="L44" s="244">
        <v>0</v>
      </c>
      <c r="M44" s="148">
        <v>2185491.67</v>
      </c>
      <c r="N44" s="177"/>
      <c r="O44" s="245">
        <v>0</v>
      </c>
      <c r="P44" s="148">
        <v>2185492</v>
      </c>
      <c r="Q44" s="223"/>
    </row>
    <row r="45" spans="1:17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4263517</v>
      </c>
      <c r="L45" s="244">
        <v>0</v>
      </c>
      <c r="M45" s="148">
        <v>4263517</v>
      </c>
      <c r="N45" s="177"/>
      <c r="O45" s="245">
        <v>0</v>
      </c>
      <c r="P45" s="148">
        <v>4263517</v>
      </c>
      <c r="Q45" s="223"/>
    </row>
    <row r="46" spans="1:17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  <c r="Q46" s="223"/>
    </row>
    <row r="47" spans="1:17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  <c r="Q47" s="223"/>
    </row>
    <row r="48" spans="1:17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  <c r="Q48" s="223"/>
    </row>
    <row r="49" spans="1:17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  <c r="Q49" s="223"/>
    </row>
    <row r="50" spans="1:17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18307005.670000002</v>
      </c>
      <c r="L50" s="259">
        <v>0</v>
      </c>
      <c r="M50" s="240">
        <v>18307006</v>
      </c>
      <c r="N50" s="239"/>
      <c r="O50" s="240">
        <v>0</v>
      </c>
      <c r="P50" s="240">
        <v>18307006</v>
      </c>
      <c r="Q50" s="223"/>
    </row>
    <row r="51" spans="1:17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168250789.32999998</v>
      </c>
      <c r="L51" s="259">
        <v>0</v>
      </c>
      <c r="M51" s="240">
        <v>168250789</v>
      </c>
      <c r="N51" s="239"/>
      <c r="O51" s="240">
        <v>21117472</v>
      </c>
      <c r="P51" s="70">
        <v>189368263</v>
      </c>
      <c r="Q51" s="217"/>
    </row>
    <row r="52" spans="1:17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  <c r="Q52" s="217"/>
    </row>
    <row r="53" spans="1:17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  <c r="Q53" s="228"/>
    </row>
    <row r="54" spans="1:17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  <c r="Q54" s="228"/>
    </row>
    <row r="55" spans="1:17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516346.95</v>
      </c>
      <c r="L55" s="244">
        <v>0</v>
      </c>
      <c r="M55" s="260">
        <v>516346.95</v>
      </c>
      <c r="N55" s="249"/>
      <c r="O55" s="247">
        <v>44654</v>
      </c>
      <c r="P55" s="148">
        <v>561001</v>
      </c>
      <c r="Q55" s="231"/>
    </row>
    <row r="56" spans="1:17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  <c r="Q56" s="148"/>
    </row>
    <row r="57" spans="1:17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2602007.0900000003</v>
      </c>
      <c r="L57" s="244">
        <v>0</v>
      </c>
      <c r="M57" s="148">
        <v>2602007.0900000003</v>
      </c>
      <c r="N57" s="178"/>
      <c r="O57" s="245">
        <v>0</v>
      </c>
      <c r="P57" s="148">
        <v>2602007</v>
      </c>
      <c r="Q57" s="148"/>
    </row>
    <row r="58" spans="1:17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  <c r="Q58" s="148"/>
    </row>
    <row r="59" spans="1:17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  <c r="Q59" s="148"/>
    </row>
    <row r="60" spans="1:17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  <c r="Q60" s="148"/>
    </row>
    <row r="61" spans="1:17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420518.24</v>
      </c>
      <c r="L61" s="244">
        <v>0</v>
      </c>
      <c r="M61" s="148">
        <v>420518.24</v>
      </c>
      <c r="N61" s="178"/>
      <c r="O61" s="245">
        <v>0</v>
      </c>
      <c r="P61" s="148">
        <v>420518</v>
      </c>
      <c r="Q61" s="148"/>
    </row>
    <row r="62" spans="1:17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  <c r="Q62" s="148"/>
    </row>
    <row r="63" spans="1:17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841497.21999999986</v>
      </c>
      <c r="L63" s="244">
        <v>0</v>
      </c>
      <c r="M63" s="148">
        <v>841497.21999999986</v>
      </c>
      <c r="N63" s="178"/>
      <c r="O63" s="245">
        <v>0</v>
      </c>
      <c r="P63" s="148">
        <v>841497</v>
      </c>
      <c r="Q63" s="148"/>
    </row>
    <row r="64" spans="1:17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  <c r="Q64" s="148"/>
    </row>
    <row r="65" spans="1:17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792000</v>
      </c>
      <c r="L65" s="244">
        <v>0</v>
      </c>
      <c r="M65" s="148">
        <v>792000</v>
      </c>
      <c r="N65" s="178"/>
      <c r="O65" s="245">
        <v>0</v>
      </c>
      <c r="P65" s="148">
        <v>792000</v>
      </c>
      <c r="Q65" s="148"/>
    </row>
    <row r="66" spans="1:17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151000</v>
      </c>
      <c r="L66" s="244">
        <v>0</v>
      </c>
      <c r="M66" s="148">
        <v>151000</v>
      </c>
      <c r="N66" s="178"/>
      <c r="O66" s="245">
        <v>598881</v>
      </c>
      <c r="P66" s="148">
        <v>749881</v>
      </c>
      <c r="Q66" s="148"/>
    </row>
    <row r="67" spans="1:17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  <c r="Q67" s="148"/>
    </row>
    <row r="68" spans="1:17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399152.75</v>
      </c>
      <c r="L68" s="244">
        <v>0</v>
      </c>
      <c r="M68" s="148">
        <v>399152.75</v>
      </c>
      <c r="N68" s="178"/>
      <c r="O68" s="245">
        <v>0</v>
      </c>
      <c r="P68" s="148">
        <v>399153</v>
      </c>
      <c r="Q68" s="148"/>
    </row>
    <row r="69" spans="1:17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  <c r="Q69" s="148"/>
    </row>
    <row r="70" spans="1:17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146136.51999999999</v>
      </c>
      <c r="L70" s="244">
        <v>0</v>
      </c>
      <c r="M70" s="148">
        <v>146136.51999999999</v>
      </c>
      <c r="N70" s="178"/>
      <c r="O70" s="245">
        <v>0</v>
      </c>
      <c r="P70" s="148">
        <v>146137</v>
      </c>
      <c r="Q70" s="148"/>
    </row>
    <row r="71" spans="1:17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723390.37</v>
      </c>
      <c r="L71" s="244">
        <v>0</v>
      </c>
      <c r="M71" s="148">
        <v>723390.37</v>
      </c>
      <c r="N71" s="181"/>
      <c r="O71" s="245">
        <v>0</v>
      </c>
      <c r="P71" s="148">
        <v>723390</v>
      </c>
      <c r="Q71" s="148"/>
    </row>
    <row r="72" spans="1:17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  <c r="Q72" s="148"/>
    </row>
    <row r="73" spans="1:17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208321.28</v>
      </c>
      <c r="L73" s="244">
        <v>0</v>
      </c>
      <c r="M73" s="148">
        <v>208321.28</v>
      </c>
      <c r="N73" s="181"/>
      <c r="O73" s="245">
        <v>0</v>
      </c>
      <c r="P73" s="148">
        <v>208321</v>
      </c>
      <c r="Q73" s="148"/>
    </row>
    <row r="74" spans="1:17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166758</v>
      </c>
      <c r="L74" s="244">
        <v>0</v>
      </c>
      <c r="M74" s="148">
        <v>166758</v>
      </c>
      <c r="N74" s="181"/>
      <c r="O74" s="245">
        <v>0</v>
      </c>
      <c r="P74" s="148">
        <v>166758</v>
      </c>
      <c r="Q74" s="148"/>
    </row>
    <row r="75" spans="1:17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  <c r="Q75" s="148"/>
    </row>
    <row r="76" spans="1:17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  <c r="Q76" s="217"/>
    </row>
    <row r="77" spans="1:17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6967128.4199999999</v>
      </c>
      <c r="L77" s="264">
        <v>0</v>
      </c>
      <c r="M77" s="70">
        <v>6967128</v>
      </c>
      <c r="N77" s="178"/>
      <c r="O77" s="70">
        <v>643535</v>
      </c>
      <c r="P77" s="70">
        <v>7610663</v>
      </c>
      <c r="Q77" s="148"/>
    </row>
    <row r="78" spans="1:17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  <c r="Q78" s="217"/>
    </row>
    <row r="79" spans="1:17">
      <c r="B79" s="158"/>
      <c r="C79" s="194"/>
      <c r="E79" s="305"/>
      <c r="F79" s="305"/>
      <c r="G79" s="305"/>
      <c r="H79" s="305"/>
      <c r="I79" s="305"/>
      <c r="J79" s="305"/>
      <c r="K79" s="306" t="s">
        <v>250</v>
      </c>
      <c r="L79" s="305"/>
      <c r="M79" s="305"/>
      <c r="N79" s="305"/>
      <c r="O79" s="305"/>
      <c r="P79" s="293"/>
      <c r="Q79" s="214"/>
    </row>
    <row r="80" spans="1:17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  <c r="Q80" s="214"/>
    </row>
    <row r="81" spans="1:17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  <c r="Q81" s="214"/>
    </row>
    <row r="82" spans="1:17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  <c r="Q82" s="229"/>
    </row>
    <row r="83" spans="1:17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  <c r="Q83" s="217"/>
    </row>
    <row r="84" spans="1:17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  <c r="Q84" s="216"/>
    </row>
    <row r="85" spans="1:17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  <c r="Q85" s="216"/>
    </row>
    <row r="86" spans="1:17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  <c r="Q86" s="218"/>
    </row>
    <row r="87" spans="1:17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6440000</v>
      </c>
      <c r="L87" s="244">
        <v>0</v>
      </c>
      <c r="M87" s="260">
        <v>6440000</v>
      </c>
      <c r="N87" s="249"/>
      <c r="O87" s="247">
        <v>0</v>
      </c>
      <c r="P87" s="148">
        <v>6440000</v>
      </c>
      <c r="Q87" s="231"/>
    </row>
    <row r="88" spans="1:17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312000</v>
      </c>
      <c r="L88" s="244">
        <v>0</v>
      </c>
      <c r="M88" s="148">
        <v>312000</v>
      </c>
      <c r="N88" s="178"/>
      <c r="O88" s="245">
        <v>2930062</v>
      </c>
      <c r="P88" s="148">
        <v>3242062</v>
      </c>
      <c r="Q88" s="148"/>
    </row>
    <row r="89" spans="1:17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  <c r="Q89" s="148"/>
    </row>
    <row r="90" spans="1:17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5848150.3499999996</v>
      </c>
      <c r="L90" s="244">
        <v>0</v>
      </c>
      <c r="M90" s="148">
        <v>5848150.3499999996</v>
      </c>
      <c r="N90" s="178"/>
      <c r="O90" s="245">
        <v>0</v>
      </c>
      <c r="P90" s="148">
        <v>5848150</v>
      </c>
      <c r="Q90" s="148"/>
    </row>
    <row r="91" spans="1:17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  <c r="Q91" s="148"/>
    </row>
    <row r="92" spans="1:17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312620.89</v>
      </c>
      <c r="L92" s="244">
        <v>0</v>
      </c>
      <c r="M92" s="148">
        <v>312620.89</v>
      </c>
      <c r="N92" s="178"/>
      <c r="O92" s="245">
        <v>0</v>
      </c>
      <c r="P92" s="148">
        <v>312621</v>
      </c>
      <c r="Q92" s="148"/>
    </row>
    <row r="93" spans="1:17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4223134.6500000004</v>
      </c>
      <c r="L93" s="244">
        <v>0</v>
      </c>
      <c r="M93" s="148">
        <v>4223134.6500000004</v>
      </c>
      <c r="N93" s="178"/>
      <c r="O93" s="245">
        <v>0</v>
      </c>
      <c r="P93" s="148">
        <v>4223135</v>
      </c>
      <c r="Q93" s="148"/>
    </row>
    <row r="94" spans="1:17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29531686</v>
      </c>
      <c r="L94" s="244">
        <v>0</v>
      </c>
      <c r="M94" s="148">
        <v>29531686</v>
      </c>
      <c r="N94" s="178"/>
      <c r="O94" s="245">
        <v>0</v>
      </c>
      <c r="P94" s="148">
        <v>29531686</v>
      </c>
      <c r="Q94" s="148"/>
    </row>
    <row r="95" spans="1:17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12056975.720000001</v>
      </c>
      <c r="L95" s="244">
        <v>0</v>
      </c>
      <c r="M95" s="148">
        <v>12056975.720000001</v>
      </c>
      <c r="N95" s="178"/>
      <c r="O95" s="245">
        <v>0</v>
      </c>
      <c r="P95" s="148">
        <v>12056976</v>
      </c>
      <c r="Q95" s="148"/>
    </row>
    <row r="96" spans="1:17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7371860</v>
      </c>
      <c r="L96" s="244">
        <v>0</v>
      </c>
      <c r="M96" s="148">
        <v>7371860</v>
      </c>
      <c r="N96" s="181"/>
      <c r="O96" s="245">
        <v>0</v>
      </c>
      <c r="P96" s="148">
        <v>7371860</v>
      </c>
      <c r="Q96" s="148"/>
    </row>
    <row r="97" spans="1:17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  <c r="Q97" s="148"/>
    </row>
    <row r="98" spans="1:17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  <c r="Q98" s="219"/>
    </row>
    <row r="99" spans="1:17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66096427.609999999</v>
      </c>
      <c r="L99" s="185">
        <v>0</v>
      </c>
      <c r="M99" s="203">
        <v>66096428</v>
      </c>
      <c r="N99" s="178"/>
      <c r="O99" s="203">
        <v>2930062</v>
      </c>
      <c r="P99" s="203">
        <v>69026490</v>
      </c>
      <c r="Q99" s="148"/>
    </row>
    <row r="100" spans="1:17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  <c r="Q100" s="217"/>
    </row>
    <row r="101" spans="1:17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73063556.030000001</v>
      </c>
      <c r="L101" s="265">
        <v>0</v>
      </c>
      <c r="M101" s="204">
        <v>73063556</v>
      </c>
      <c r="N101" s="183"/>
      <c r="O101" s="70">
        <v>3573597</v>
      </c>
      <c r="P101" s="70">
        <v>76637153</v>
      </c>
      <c r="Q101" s="148"/>
    </row>
    <row r="102" spans="1:17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  <c r="Q102" s="148"/>
    </row>
    <row r="103" spans="1:17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  <c r="Q103" s="223"/>
    </row>
    <row r="104" spans="1:17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  <c r="Q104" s="223"/>
    </row>
    <row r="105" spans="1:17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3219727</v>
      </c>
      <c r="L105" s="244">
        <v>0</v>
      </c>
      <c r="M105" s="148">
        <v>3219727</v>
      </c>
      <c r="N105" s="178"/>
      <c r="O105" s="245">
        <v>0</v>
      </c>
      <c r="P105" s="148">
        <v>3219727</v>
      </c>
      <c r="Q105" s="223"/>
    </row>
    <row r="106" spans="1:17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2067507</v>
      </c>
      <c r="L106" s="244">
        <v>0</v>
      </c>
      <c r="M106" s="148">
        <v>2067507</v>
      </c>
      <c r="N106" s="178"/>
      <c r="O106" s="245">
        <v>0</v>
      </c>
      <c r="P106" s="148">
        <v>2067507</v>
      </c>
      <c r="Q106" s="223"/>
    </row>
    <row r="107" spans="1:17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2526944</v>
      </c>
      <c r="L107" s="244"/>
      <c r="M107" s="148">
        <v>2526944</v>
      </c>
      <c r="N107" s="178"/>
      <c r="O107" s="245">
        <v>0</v>
      </c>
      <c r="P107" s="148">
        <v>2526944</v>
      </c>
      <c r="Q107" s="223"/>
    </row>
    <row r="108" spans="1:17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  <c r="Q108" s="223"/>
    </row>
    <row r="109" spans="1:17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  <c r="Q109" s="223"/>
    </row>
    <row r="110" spans="1:17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  <c r="Q110" s="223"/>
    </row>
    <row r="111" spans="1:17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  <c r="Q111" s="223"/>
    </row>
    <row r="112" spans="1:17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7814178</v>
      </c>
      <c r="L112" s="259">
        <v>0</v>
      </c>
      <c r="M112" s="240">
        <v>7814178</v>
      </c>
      <c r="N112" s="239"/>
      <c r="O112" s="240">
        <v>0</v>
      </c>
      <c r="P112" s="81">
        <v>7814178</v>
      </c>
      <c r="Q112" s="223"/>
    </row>
    <row r="113" spans="1:17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80877734.030000001</v>
      </c>
      <c r="L113" s="240">
        <v>0</v>
      </c>
      <c r="M113" s="240">
        <v>80877734</v>
      </c>
      <c r="N113" s="239"/>
      <c r="O113" s="240">
        <v>3573597</v>
      </c>
      <c r="P113" s="240">
        <v>84451331</v>
      </c>
      <c r="Q113" s="223"/>
    </row>
    <row r="114" spans="1:17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  <c r="Q114" s="217"/>
    </row>
    <row r="115" spans="1:17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  <c r="Q115" s="218"/>
    </row>
    <row r="116" spans="1:17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108393643.26000001</v>
      </c>
      <c r="L116" s="244">
        <v>0</v>
      </c>
      <c r="M116" s="148">
        <v>108393643.26000001</v>
      </c>
      <c r="N116" s="178"/>
      <c r="O116" s="245">
        <v>1907699</v>
      </c>
      <c r="P116" s="148">
        <v>110301342</v>
      </c>
      <c r="Q116" s="231"/>
    </row>
    <row r="117" spans="1:17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  <c r="Q117" s="222"/>
    </row>
    <row r="118" spans="1:17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  <c r="Q118" s="222"/>
    </row>
    <row r="119" spans="1:17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11291385</v>
      </c>
      <c r="P119" s="148">
        <v>11291385</v>
      </c>
      <c r="Q119" s="148"/>
    </row>
    <row r="120" spans="1:17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  <c r="Q120" s="148"/>
    </row>
    <row r="121" spans="1:17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  <c r="Q121" s="148"/>
    </row>
    <row r="122" spans="1:17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783874.67000000225</v>
      </c>
      <c r="L122" s="244">
        <v>0</v>
      </c>
      <c r="M122" s="148">
        <v>783874.67000000225</v>
      </c>
      <c r="N122" s="178"/>
      <c r="O122" s="245">
        <v>0</v>
      </c>
      <c r="P122" s="148">
        <v>783875</v>
      </c>
      <c r="Q122" s="148"/>
    </row>
    <row r="123" spans="1:17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516338.58999999985</v>
      </c>
      <c r="L123" s="244">
        <v>0</v>
      </c>
      <c r="M123" s="148">
        <v>516338.58999999985</v>
      </c>
      <c r="N123" s="178"/>
      <c r="O123" s="245">
        <v>3449912</v>
      </c>
      <c r="P123" s="148">
        <v>3966251</v>
      </c>
      <c r="Q123" s="148"/>
    </row>
    <row r="124" spans="1:17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11885307.589999998</v>
      </c>
      <c r="L124" s="244">
        <v>0</v>
      </c>
      <c r="M124" s="148">
        <v>11885307.589999998</v>
      </c>
      <c r="N124" s="178"/>
      <c r="O124" s="245">
        <v>0</v>
      </c>
      <c r="P124" s="148">
        <v>11885308</v>
      </c>
      <c r="Q124" s="148"/>
    </row>
    <row r="125" spans="1:17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78905.460000000428</v>
      </c>
      <c r="L125" s="244">
        <v>0</v>
      </c>
      <c r="M125" s="148">
        <v>78905.460000000428</v>
      </c>
      <c r="N125" s="178"/>
      <c r="O125" s="245">
        <v>0</v>
      </c>
      <c r="P125" s="148">
        <v>78905</v>
      </c>
      <c r="Q125" s="148"/>
    </row>
    <row r="126" spans="1:17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  <c r="Q126" s="148"/>
    </row>
    <row r="127" spans="1:17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-34285014.270000003</v>
      </c>
      <c r="L127" s="257">
        <v>0</v>
      </c>
      <c r="M127" s="251">
        <v>-34285014.270000003</v>
      </c>
      <c r="N127" s="178"/>
      <c r="O127" s="266">
        <v>894879</v>
      </c>
      <c r="P127" s="251">
        <v>-33390134</v>
      </c>
      <c r="Q127" s="148"/>
    </row>
    <row r="128" spans="1:17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  <c r="Q128" s="219"/>
    </row>
    <row r="129" spans="1:17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87373055.300000012</v>
      </c>
      <c r="L129" s="265">
        <v>0</v>
      </c>
      <c r="M129" s="204">
        <v>87373056</v>
      </c>
      <c r="N129" s="183"/>
      <c r="O129" s="204">
        <v>17543875</v>
      </c>
      <c r="P129" s="204">
        <v>104916932</v>
      </c>
      <c r="Q129" s="148"/>
    </row>
    <row r="130" spans="1:17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  <c r="Q130" s="217"/>
    </row>
    <row r="131" spans="1:17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168250789.33000001</v>
      </c>
      <c r="L131" s="259">
        <v>0</v>
      </c>
      <c r="M131" s="240">
        <v>168250790</v>
      </c>
      <c r="N131" s="239"/>
      <c r="O131" s="240">
        <v>21117472</v>
      </c>
      <c r="P131" s="240">
        <v>189368263</v>
      </c>
      <c r="Q131" s="223"/>
    </row>
    <row r="132" spans="1:17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  <c r="Q132" s="217"/>
    </row>
    <row r="133" spans="1:17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  <c r="Q133" s="230"/>
    </row>
    <row r="134" spans="1:17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  <c r="Q134" s="217"/>
    </row>
    <row r="135" spans="1:17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  <c r="Q135" s="206"/>
    </row>
    <row r="136" spans="1:17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  <c r="Q136" s="212"/>
    </row>
    <row r="137" spans="1:17">
      <c r="L137" s="213" t="s">
        <v>169</v>
      </c>
      <c r="M137" s="212"/>
      <c r="N137" s="212"/>
      <c r="O137" s="212"/>
      <c r="P137" s="212"/>
      <c r="Q137" s="212"/>
    </row>
    <row r="138" spans="1:17">
      <c r="M138" s="212"/>
      <c r="N138" s="212"/>
      <c r="O138" s="212"/>
      <c r="P138" s="212"/>
      <c r="Q138" s="212"/>
    </row>
    <row r="139" spans="1:17">
      <c r="M139" s="212"/>
      <c r="N139" s="212"/>
      <c r="O139" s="212"/>
      <c r="P139" s="212"/>
      <c r="Q139" s="212"/>
    </row>
    <row r="140" spans="1:17">
      <c r="M140" s="212"/>
      <c r="N140" s="212"/>
      <c r="O140" s="212"/>
      <c r="P140" s="212"/>
      <c r="Q140" s="212"/>
    </row>
    <row r="141" spans="1:17">
      <c r="M141" s="212"/>
      <c r="N141" s="212"/>
      <c r="O141" s="212"/>
      <c r="P141" s="212"/>
      <c r="Q141" s="212"/>
    </row>
    <row r="142" spans="1:17">
      <c r="M142" s="212"/>
      <c r="N142" s="212"/>
      <c r="O142" s="212"/>
      <c r="P142" s="212"/>
      <c r="Q142" s="212"/>
    </row>
    <row r="143" spans="1:17">
      <c r="M143" s="212"/>
      <c r="N143" s="212"/>
      <c r="O143" s="212"/>
      <c r="P143" s="212"/>
      <c r="Q143" s="212"/>
    </row>
    <row r="144" spans="1:17">
      <c r="M144" s="212"/>
      <c r="N144" s="212"/>
      <c r="O144" s="212"/>
      <c r="P144" s="212"/>
      <c r="Q144" s="212"/>
    </row>
    <row r="145" spans="13:17" s="141" customFormat="1">
      <c r="M145" s="212"/>
      <c r="N145" s="212"/>
      <c r="O145" s="212"/>
      <c r="P145" s="212"/>
      <c r="Q145" s="212"/>
    </row>
    <row r="146" spans="13:17" s="141" customFormat="1">
      <c r="M146" s="212"/>
      <c r="N146" s="212"/>
      <c r="O146" s="212"/>
      <c r="P146" s="212"/>
      <c r="Q146" s="212"/>
    </row>
    <row r="147" spans="13:17" s="141" customFormat="1">
      <c r="M147" s="212"/>
      <c r="N147" s="212"/>
      <c r="O147" s="212"/>
      <c r="P147" s="212"/>
      <c r="Q147" s="212"/>
    </row>
    <row r="148" spans="13:17" s="141" customFormat="1">
      <c r="M148" s="212"/>
      <c r="N148" s="212"/>
      <c r="O148" s="212"/>
      <c r="P148" s="212"/>
      <c r="Q148" s="212"/>
    </row>
    <row r="149" spans="13:17" s="141" customFormat="1">
      <c r="M149" s="212"/>
      <c r="N149" s="212"/>
      <c r="O149" s="212"/>
      <c r="P149" s="212"/>
      <c r="Q149" s="212"/>
    </row>
    <row r="150" spans="13:17" s="141" customFormat="1">
      <c r="M150" s="212"/>
      <c r="N150" s="212"/>
      <c r="O150" s="212"/>
      <c r="P150" s="212"/>
      <c r="Q150" s="212"/>
    </row>
    <row r="151" spans="13:17" s="141" customFormat="1">
      <c r="M151" s="212"/>
      <c r="N151" s="212"/>
      <c r="O151" s="212"/>
      <c r="P151" s="212"/>
      <c r="Q151" s="212"/>
    </row>
    <row r="152" spans="13:17" s="141" customFormat="1">
      <c r="M152" s="212"/>
      <c r="N152" s="212"/>
      <c r="O152" s="212"/>
      <c r="P152" s="212"/>
      <c r="Q152" s="212"/>
    </row>
    <row r="153" spans="13:17" s="141" customFormat="1">
      <c r="M153" s="212"/>
      <c r="N153" s="212"/>
      <c r="O153" s="212"/>
      <c r="P153" s="212"/>
      <c r="Q153" s="212"/>
    </row>
    <row r="154" spans="13:17" s="141" customFormat="1">
      <c r="M154" s="212"/>
      <c r="N154" s="212"/>
      <c r="O154" s="212"/>
      <c r="P154" s="212"/>
      <c r="Q154" s="212"/>
    </row>
    <row r="155" spans="13:17" s="141" customFormat="1">
      <c r="M155" s="212"/>
      <c r="N155" s="212"/>
      <c r="O155" s="212"/>
      <c r="P155" s="212"/>
      <c r="Q155" s="212"/>
    </row>
    <row r="156" spans="13:17" s="141" customFormat="1">
      <c r="M156" s="212"/>
      <c r="N156" s="212"/>
      <c r="O156" s="212"/>
      <c r="P156" s="212"/>
      <c r="Q156" s="212"/>
    </row>
    <row r="157" spans="13:17" s="141" customFormat="1">
      <c r="M157" s="212"/>
      <c r="N157" s="212"/>
      <c r="O157" s="212"/>
      <c r="P157" s="212"/>
      <c r="Q157" s="212"/>
    </row>
    <row r="168" spans="8:17" s="141" customFormat="1">
      <c r="H168" s="143"/>
      <c r="L168" s="150"/>
      <c r="O168" s="143"/>
      <c r="P168" s="143"/>
      <c r="Q168" s="143"/>
    </row>
    <row r="169" spans="8:17" s="141" customFormat="1">
      <c r="H169" s="143"/>
      <c r="L169" s="150"/>
      <c r="O169" s="143"/>
      <c r="P169" s="143"/>
      <c r="Q169" s="143"/>
    </row>
    <row r="170" spans="8:17" s="141" customFormat="1">
      <c r="H170" s="143"/>
      <c r="L170" s="150"/>
      <c r="O170" s="143"/>
      <c r="P170" s="143"/>
      <c r="Q170" s="143"/>
    </row>
    <row r="171" spans="8:17" s="141" customFormat="1">
      <c r="H171" s="143"/>
      <c r="L171" s="150"/>
      <c r="O171" s="143"/>
      <c r="P171" s="143"/>
      <c r="Q171" s="143"/>
    </row>
    <row r="172" spans="8:17" s="141" customFormat="1">
      <c r="H172" s="143"/>
      <c r="L172" s="150"/>
      <c r="O172" s="143"/>
      <c r="P172" s="143"/>
      <c r="Q172" s="143"/>
    </row>
    <row r="173" spans="8:17" s="141" customFormat="1">
      <c r="H173" s="143"/>
      <c r="L173" s="150"/>
      <c r="O173" s="143"/>
      <c r="P173" s="143"/>
      <c r="Q173" s="143"/>
    </row>
    <row r="174" spans="8:17" s="141" customFormat="1">
      <c r="H174" s="143"/>
      <c r="L174" s="150"/>
      <c r="O174" s="143"/>
      <c r="P174" s="143"/>
      <c r="Q174" s="143"/>
    </row>
    <row r="175" spans="8:17" s="141" customFormat="1">
      <c r="H175" s="143"/>
      <c r="L175" s="150"/>
      <c r="O175" s="143"/>
      <c r="P175" s="143"/>
      <c r="Q175" s="143"/>
    </row>
    <row r="176" spans="8:17" s="141" customFormat="1">
      <c r="H176" s="143"/>
      <c r="L176" s="150"/>
      <c r="O176" s="143"/>
      <c r="P176" s="143"/>
      <c r="Q176" s="143"/>
    </row>
    <row r="177" spans="8:17" s="141" customFormat="1">
      <c r="H177" s="143"/>
      <c r="L177" s="150"/>
      <c r="O177" s="143"/>
      <c r="P177" s="143"/>
      <c r="Q177" s="143"/>
    </row>
    <row r="178" spans="8:17" s="141" customFormat="1">
      <c r="H178" s="143"/>
      <c r="L178" s="150"/>
      <c r="O178" s="143"/>
      <c r="P178" s="143"/>
      <c r="Q178" s="143"/>
    </row>
    <row r="179" spans="8:17" s="141" customFormat="1">
      <c r="H179" s="143"/>
      <c r="L179" s="150"/>
      <c r="O179" s="143"/>
      <c r="P179" s="143"/>
      <c r="Q179" s="143"/>
    </row>
  </sheetData>
  <sheetProtection formatColumns="0" formatRows="0"/>
  <conditionalFormatting sqref="O119 M119 O12:O23 M116 O121:O126 O116 O87:O97 M87:M97 M121:M127 M28:M35 O28:O35 M13:M23 O55:O75 M55:M75">
    <cfRule type="cellIs" dxfId="29" priority="24" operator="notEqual">
      <formula>0</formula>
    </cfRule>
    <cfRule type="containsBlanks" dxfId="28" priority="25">
      <formula>LEN(TRIM(M12))=0</formula>
    </cfRule>
  </conditionalFormatting>
  <conditionalFormatting sqref="O12">
    <cfRule type="cellIs" dxfId="27" priority="23" operator="notEqual">
      <formula>O25</formula>
    </cfRule>
  </conditionalFormatting>
  <conditionalFormatting sqref="M55">
    <cfRule type="cellIs" dxfId="26" priority="22" operator="notEqual">
      <formula>M77</formula>
    </cfRule>
  </conditionalFormatting>
  <conditionalFormatting sqref="O55">
    <cfRule type="cellIs" dxfId="25" priority="21" operator="notEqual">
      <formula>O77</formula>
    </cfRule>
  </conditionalFormatting>
  <conditionalFormatting sqref="M92:M95 K92:K95">
    <cfRule type="cellIs" dxfId="24" priority="20" operator="notEqual">
      <formula>K103</formula>
    </cfRule>
  </conditionalFormatting>
  <conditionalFormatting sqref="O87">
    <cfRule type="cellIs" dxfId="23" priority="19" operator="notEqual">
      <formula>O101</formula>
    </cfRule>
  </conditionalFormatting>
  <conditionalFormatting sqref="M135 O135">
    <cfRule type="cellIs" dxfId="22" priority="13" operator="notEqual">
      <formula>0</formula>
    </cfRule>
    <cfRule type="cellIs" dxfId="21" priority="14" operator="equal">
      <formula>0</formula>
    </cfRule>
  </conditionalFormatting>
  <conditionalFormatting sqref="P135">
    <cfRule type="cellIs" dxfId="20" priority="11" operator="notEqual">
      <formula>0</formula>
    </cfRule>
    <cfRule type="cellIs" dxfId="19" priority="12" operator="equal">
      <formula>0</formula>
    </cfRule>
  </conditionalFormatting>
  <conditionalFormatting sqref="K135">
    <cfRule type="cellIs" dxfId="18" priority="3" operator="notEqual">
      <formula>0</formula>
    </cfRule>
    <cfRule type="cellIs" dxfId="17" priority="4" operator="equal">
      <formula>0</formula>
    </cfRule>
  </conditionalFormatting>
  <conditionalFormatting sqref="L135">
    <cfRule type="cellIs" dxfId="16" priority="1" operator="notEqual">
      <formula>0</formula>
    </cfRule>
    <cfRule type="cellIs" dxfId="1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42578125" defaultRowHeight="12.75"/>
  <cols>
    <col min="1" max="1" width="3.42578125" style="151" hidden="1" customWidth="1"/>
    <col min="2" max="2" width="7.42578125" style="155" hidden="1" customWidth="1"/>
    <col min="3" max="3" width="2.5703125" style="155" hidden="1" customWidth="1"/>
    <col min="4" max="4" width="5.42578125" style="141" customWidth="1"/>
    <col min="5" max="5" width="2" style="141" customWidth="1"/>
    <col min="6" max="7" width="11.42578125" style="141"/>
    <col min="8" max="8" width="16.140625" style="141" customWidth="1"/>
    <col min="9" max="9" width="1.5703125" style="141" customWidth="1"/>
    <col min="10" max="10" width="18.42578125" style="141" customWidth="1"/>
    <col min="11" max="11" width="17.42578125" style="141" customWidth="1"/>
    <col min="12" max="12" width="19" style="150" customWidth="1"/>
    <col min="13" max="13" width="15.5703125" style="141" customWidth="1"/>
    <col min="14" max="14" width="0.5703125" style="141" customWidth="1"/>
    <col min="15" max="16" width="14.5703125" style="141" customWidth="1"/>
    <col min="17" max="16384" width="11.425781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251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40288448.439999998</v>
      </c>
      <c r="L12" s="248"/>
      <c r="M12" s="148">
        <v>40288448.439999998</v>
      </c>
      <c r="N12" s="249"/>
      <c r="O12" s="247">
        <v>2018500</v>
      </c>
      <c r="P12" s="148">
        <v>42306948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1867237.5900000005</v>
      </c>
      <c r="L13" s="245">
        <v>0</v>
      </c>
      <c r="M13" s="148">
        <v>1867237.5900000005</v>
      </c>
      <c r="N13" s="177"/>
      <c r="O13" s="245">
        <v>0</v>
      </c>
      <c r="P13" s="148">
        <v>1867238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4175867.9</v>
      </c>
      <c r="L14" s="245">
        <v>0</v>
      </c>
      <c r="M14" s="148">
        <v>4175867.9</v>
      </c>
      <c r="N14" s="177"/>
      <c r="O14" s="245">
        <v>0</v>
      </c>
      <c r="P14" s="148">
        <v>4175868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5987021.1499999994</v>
      </c>
      <c r="L16" s="245">
        <v>0</v>
      </c>
      <c r="M16" s="148">
        <v>5987021.1499999994</v>
      </c>
      <c r="N16" s="177"/>
      <c r="O16" s="245">
        <v>1842492</v>
      </c>
      <c r="P16" s="148">
        <v>7829513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5045643.0199999996</v>
      </c>
      <c r="L18" s="245">
        <v>0</v>
      </c>
      <c r="M18" s="148">
        <v>5045643.0199999996</v>
      </c>
      <c r="N18" s="177"/>
      <c r="O18" s="245">
        <v>0</v>
      </c>
      <c r="P18" s="148">
        <v>5045643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603426.23</v>
      </c>
      <c r="L19" s="245">
        <v>0</v>
      </c>
      <c r="M19" s="148">
        <v>603426.23</v>
      </c>
      <c r="N19" s="177"/>
      <c r="O19" s="245">
        <v>73314</v>
      </c>
      <c r="P19" s="148">
        <v>676740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1916652.74</v>
      </c>
      <c r="L20" s="245">
        <v>0</v>
      </c>
      <c r="M20" s="148">
        <v>1916652.74</v>
      </c>
      <c r="N20" s="177"/>
      <c r="O20" s="245">
        <v>0</v>
      </c>
      <c r="P20" s="148">
        <v>1916653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2290124.4700000002</v>
      </c>
      <c r="L21" s="245">
        <v>0</v>
      </c>
      <c r="M21" s="148">
        <v>2290124.4700000002</v>
      </c>
      <c r="N21" s="177"/>
      <c r="O21" s="245">
        <v>0</v>
      </c>
      <c r="P21" s="148">
        <v>2290124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169</v>
      </c>
      <c r="L22" s="245">
        <v>0</v>
      </c>
      <c r="M22" s="148">
        <v>169</v>
      </c>
      <c r="N22" s="177"/>
      <c r="O22" s="245">
        <v>0</v>
      </c>
      <c r="P22" s="148">
        <v>169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5381366</v>
      </c>
      <c r="P23" s="251">
        <v>5381366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62174590.539999992</v>
      </c>
      <c r="L25" s="252">
        <v>0</v>
      </c>
      <c r="M25" s="253">
        <v>62174591</v>
      </c>
      <c r="N25" s="178"/>
      <c r="O25" s="253">
        <v>9315672</v>
      </c>
      <c r="P25" s="253">
        <v>71490262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19620201.119999997</v>
      </c>
      <c r="L28" s="254">
        <v>0</v>
      </c>
      <c r="M28" s="148">
        <v>19620201.119999997</v>
      </c>
      <c r="N28" s="177"/>
      <c r="O28" s="245">
        <v>0</v>
      </c>
      <c r="P28" s="148">
        <v>19620201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10849090.469999999</v>
      </c>
      <c r="L29" s="245">
        <v>0</v>
      </c>
      <c r="M29" s="148">
        <v>10849090.469999999</v>
      </c>
      <c r="N29" s="177"/>
      <c r="O29" s="245">
        <v>0</v>
      </c>
      <c r="P29" s="148">
        <v>10849090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37659.490000000224</v>
      </c>
      <c r="L30" s="245">
        <v>0</v>
      </c>
      <c r="M30" s="148">
        <v>37659.490000000224</v>
      </c>
      <c r="N30" s="177"/>
      <c r="O30" s="245">
        <v>69517388</v>
      </c>
      <c r="P30" s="148">
        <v>69555047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232950160.55000001</v>
      </c>
      <c r="L33" s="245">
        <v>0</v>
      </c>
      <c r="M33" s="148">
        <v>232950160.55000001</v>
      </c>
      <c r="N33" s="177"/>
      <c r="O33" s="245">
        <v>5247823</v>
      </c>
      <c r="P33" s="148">
        <v>238197984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49061271.310000002</v>
      </c>
      <c r="L34" s="245">
        <v>0</v>
      </c>
      <c r="M34" s="148">
        <v>49061271.310000002</v>
      </c>
      <c r="N34" s="177"/>
      <c r="O34" s="245">
        <v>3084064</v>
      </c>
      <c r="P34" s="148">
        <v>52145335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312518382.94</v>
      </c>
      <c r="L37" s="252">
        <v>0</v>
      </c>
      <c r="M37" s="185">
        <v>312518383</v>
      </c>
      <c r="N37" s="177"/>
      <c r="O37" s="185">
        <v>77849275</v>
      </c>
      <c r="P37" s="185">
        <v>390367657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374692973.48000002</v>
      </c>
      <c r="L39" s="256">
        <v>0</v>
      </c>
      <c r="M39" s="204">
        <v>374692974</v>
      </c>
      <c r="N39" s="183"/>
      <c r="O39" s="70">
        <v>87164947</v>
      </c>
      <c r="P39" s="70">
        <v>461857919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32917905</v>
      </c>
      <c r="L43" s="244">
        <v>0</v>
      </c>
      <c r="M43" s="148">
        <v>32917905</v>
      </c>
      <c r="N43" s="177"/>
      <c r="O43" s="245">
        <v>0</v>
      </c>
      <c r="P43" s="148">
        <v>32917905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8408063</v>
      </c>
      <c r="L44" s="244">
        <v>0</v>
      </c>
      <c r="M44" s="148">
        <v>8408063</v>
      </c>
      <c r="N44" s="177"/>
      <c r="O44" s="245">
        <v>0</v>
      </c>
      <c r="P44" s="148">
        <v>8408063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143"/>
      <c r="K45" s="267">
        <v>2938969</v>
      </c>
      <c r="L45" s="244">
        <v>0</v>
      </c>
      <c r="M45" s="148">
        <v>2938969</v>
      </c>
      <c r="N45" s="177"/>
      <c r="O45" s="245">
        <v>0</v>
      </c>
      <c r="P45" s="148">
        <v>2938969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14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14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44264937</v>
      </c>
      <c r="L50" s="259">
        <v>0</v>
      </c>
      <c r="M50" s="240">
        <v>44264937</v>
      </c>
      <c r="N50" s="239"/>
      <c r="O50" s="240">
        <v>0</v>
      </c>
      <c r="P50" s="240">
        <v>44264937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418957910.48000002</v>
      </c>
      <c r="L51" s="259">
        <v>0</v>
      </c>
      <c r="M51" s="240">
        <v>418957911</v>
      </c>
      <c r="N51" s="239"/>
      <c r="O51" s="240">
        <v>87164947</v>
      </c>
      <c r="P51" s="70">
        <v>506122856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1639249.08</v>
      </c>
      <c r="L55" s="244">
        <v>0</v>
      </c>
      <c r="M55" s="260">
        <v>1639249.08</v>
      </c>
      <c r="N55" s="249"/>
      <c r="O55" s="247">
        <v>122073</v>
      </c>
      <c r="P55" s="148">
        <v>1761322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5697902.9000000004</v>
      </c>
      <c r="L57" s="244">
        <v>0</v>
      </c>
      <c r="M57" s="148">
        <v>5697902.9000000004</v>
      </c>
      <c r="N57" s="178"/>
      <c r="O57" s="245">
        <v>0</v>
      </c>
      <c r="P57" s="148">
        <v>5697903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670306.14</v>
      </c>
      <c r="L58" s="244">
        <v>0</v>
      </c>
      <c r="M58" s="148">
        <v>670306.14</v>
      </c>
      <c r="N58" s="178"/>
      <c r="O58" s="245">
        <v>0</v>
      </c>
      <c r="P58" s="148">
        <v>670306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1431513.28</v>
      </c>
      <c r="L59" s="244">
        <v>0</v>
      </c>
      <c r="M59" s="148">
        <v>1431513.28</v>
      </c>
      <c r="N59" s="178"/>
      <c r="O59" s="245">
        <v>0</v>
      </c>
      <c r="P59" s="148">
        <v>1431513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12162.69</v>
      </c>
      <c r="L60" s="244"/>
      <c r="M60" s="148">
        <v>12162.69</v>
      </c>
      <c r="N60" s="178"/>
      <c r="O60" s="245">
        <v>360803</v>
      </c>
      <c r="P60" s="148">
        <v>372966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483492.87</v>
      </c>
      <c r="L61" s="244">
        <v>0</v>
      </c>
      <c r="M61" s="148">
        <v>483492.87</v>
      </c>
      <c r="N61" s="178"/>
      <c r="O61" s="245">
        <v>114115</v>
      </c>
      <c r="P61" s="148">
        <v>597608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12329578.689999999</v>
      </c>
      <c r="L62" s="244">
        <v>0</v>
      </c>
      <c r="M62" s="148">
        <v>12329578.689999999</v>
      </c>
      <c r="N62" s="178"/>
      <c r="O62" s="245">
        <v>0</v>
      </c>
      <c r="P62" s="148">
        <v>12329579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520155.83000000007</v>
      </c>
      <c r="L63" s="244">
        <v>0</v>
      </c>
      <c r="M63" s="148">
        <v>520155.83000000007</v>
      </c>
      <c r="N63" s="178"/>
      <c r="O63" s="245">
        <v>0</v>
      </c>
      <c r="P63" s="148">
        <v>520156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132000</v>
      </c>
      <c r="L65" s="244">
        <v>0</v>
      </c>
      <c r="M65" s="148">
        <v>132000</v>
      </c>
      <c r="N65" s="178"/>
      <c r="O65" s="245">
        <v>0</v>
      </c>
      <c r="P65" s="148">
        <v>132000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395261.16</v>
      </c>
      <c r="L68" s="244">
        <v>0</v>
      </c>
      <c r="M68" s="148">
        <v>395261.16</v>
      </c>
      <c r="N68" s="178"/>
      <c r="O68" s="245">
        <v>0</v>
      </c>
      <c r="P68" s="148">
        <v>395261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32987.35</v>
      </c>
      <c r="L70" s="244">
        <v>0</v>
      </c>
      <c r="M70" s="148">
        <v>32987.35</v>
      </c>
      <c r="N70" s="178"/>
      <c r="O70" s="245">
        <v>0</v>
      </c>
      <c r="P70" s="148">
        <v>32987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1313758.8899999999</v>
      </c>
      <c r="L71" s="244">
        <v>0</v>
      </c>
      <c r="M71" s="148">
        <v>1313758.8899999999</v>
      </c>
      <c r="N71" s="181"/>
      <c r="O71" s="245">
        <v>0</v>
      </c>
      <c r="P71" s="148">
        <v>1313759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613564</v>
      </c>
      <c r="L73" s="244">
        <v>0</v>
      </c>
      <c r="M73" s="148">
        <v>613564</v>
      </c>
      <c r="N73" s="181"/>
      <c r="O73" s="245">
        <v>0</v>
      </c>
      <c r="P73" s="148">
        <v>613564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36"/>
      <c r="K74" s="267">
        <v>358974</v>
      </c>
      <c r="L74" s="244">
        <v>0</v>
      </c>
      <c r="M74" s="148">
        <v>358974</v>
      </c>
      <c r="N74" s="181"/>
      <c r="O74" s="245">
        <v>0</v>
      </c>
      <c r="P74" s="148">
        <v>358974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25630906.879999999</v>
      </c>
      <c r="L77" s="264">
        <v>0</v>
      </c>
      <c r="M77" s="70">
        <v>25630907</v>
      </c>
      <c r="N77" s="178"/>
      <c r="O77" s="70">
        <v>596991</v>
      </c>
      <c r="P77" s="70">
        <v>26227898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251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1463000</v>
      </c>
      <c r="L87" s="244">
        <v>0</v>
      </c>
      <c r="M87" s="260">
        <v>1463000</v>
      </c>
      <c r="N87" s="249"/>
      <c r="O87" s="247">
        <v>0</v>
      </c>
      <c r="P87" s="148">
        <v>1463000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14442946.859999999</v>
      </c>
      <c r="L90" s="244">
        <v>0</v>
      </c>
      <c r="M90" s="148">
        <v>14442946.859999999</v>
      </c>
      <c r="N90" s="178"/>
      <c r="O90" s="245">
        <v>0</v>
      </c>
      <c r="P90" s="148">
        <v>14442947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341848.78</v>
      </c>
      <c r="L92" s="244">
        <v>0</v>
      </c>
      <c r="M92" s="148">
        <v>341848.78</v>
      </c>
      <c r="N92" s="178"/>
      <c r="O92" s="245">
        <v>0</v>
      </c>
      <c r="P92" s="148">
        <v>341849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8961673.3499999996</v>
      </c>
      <c r="L93" s="244">
        <v>0</v>
      </c>
      <c r="M93" s="148">
        <v>8961673.3499999996</v>
      </c>
      <c r="N93" s="178"/>
      <c r="O93" s="245">
        <v>0</v>
      </c>
      <c r="P93" s="148">
        <v>8961673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70683688</v>
      </c>
      <c r="L94" s="244">
        <v>0</v>
      </c>
      <c r="M94" s="148">
        <v>70683688</v>
      </c>
      <c r="N94" s="178"/>
      <c r="O94" s="245">
        <v>0</v>
      </c>
      <c r="P94" s="148">
        <v>70683688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35548362</v>
      </c>
      <c r="L95" s="244">
        <v>0</v>
      </c>
      <c r="M95" s="148">
        <v>35548362</v>
      </c>
      <c r="N95" s="178"/>
      <c r="O95" s="245">
        <v>0</v>
      </c>
      <c r="P95" s="148">
        <v>35548362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36"/>
      <c r="K96" s="267">
        <v>6574129</v>
      </c>
      <c r="L96" s="244">
        <v>0</v>
      </c>
      <c r="M96" s="148">
        <v>6574129</v>
      </c>
      <c r="N96" s="181"/>
      <c r="O96" s="245">
        <v>0</v>
      </c>
      <c r="P96" s="148">
        <v>6574129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138015647.99000001</v>
      </c>
      <c r="L99" s="185">
        <v>0</v>
      </c>
      <c r="M99" s="203">
        <v>138015648</v>
      </c>
      <c r="N99" s="178"/>
      <c r="O99" s="203">
        <v>0</v>
      </c>
      <c r="P99" s="203">
        <v>138015648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163646554.87</v>
      </c>
      <c r="L101" s="265">
        <v>0</v>
      </c>
      <c r="M101" s="204">
        <v>163646555</v>
      </c>
      <c r="N101" s="183"/>
      <c r="O101" s="70">
        <v>596991</v>
      </c>
      <c r="P101" s="70">
        <v>164243546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4284264</v>
      </c>
      <c r="L105" s="244">
        <v>0</v>
      </c>
      <c r="M105" s="148">
        <v>4284264</v>
      </c>
      <c r="N105" s="178"/>
      <c r="O105" s="245">
        <v>0</v>
      </c>
      <c r="P105" s="148">
        <v>4284264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2999860</v>
      </c>
      <c r="L106" s="244">
        <v>0</v>
      </c>
      <c r="M106" s="148">
        <v>2999860</v>
      </c>
      <c r="N106" s="178"/>
      <c r="O106" s="245">
        <v>0</v>
      </c>
      <c r="P106" s="148">
        <v>2999860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143"/>
      <c r="K107" s="267">
        <v>301122</v>
      </c>
      <c r="L107" s="244"/>
      <c r="M107" s="148">
        <v>301122</v>
      </c>
      <c r="N107" s="178"/>
      <c r="O107" s="245">
        <v>0</v>
      </c>
      <c r="P107" s="148">
        <v>301122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14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14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7585246</v>
      </c>
      <c r="L112" s="259">
        <v>0</v>
      </c>
      <c r="M112" s="240">
        <v>7585246</v>
      </c>
      <c r="N112" s="239"/>
      <c r="O112" s="240">
        <v>0</v>
      </c>
      <c r="P112" s="81">
        <v>7585246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171231800.87</v>
      </c>
      <c r="L113" s="240">
        <v>0</v>
      </c>
      <c r="M113" s="240">
        <v>171231801</v>
      </c>
      <c r="N113" s="239"/>
      <c r="O113" s="240">
        <v>596991</v>
      </c>
      <c r="P113" s="240">
        <v>171828792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265578223.84</v>
      </c>
      <c r="L116" s="244">
        <v>0</v>
      </c>
      <c r="M116" s="148">
        <v>265578223.84</v>
      </c>
      <c r="N116" s="178"/>
      <c r="O116" s="245">
        <v>8331887</v>
      </c>
      <c r="P116" s="148">
        <v>273910111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34889113</v>
      </c>
      <c r="P119" s="148">
        <v>34889113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10533990.91</v>
      </c>
      <c r="L121" s="244">
        <v>0</v>
      </c>
      <c r="M121" s="148">
        <v>10533990.91</v>
      </c>
      <c r="N121" s="178"/>
      <c r="O121" s="245">
        <v>0</v>
      </c>
      <c r="P121" s="148">
        <v>10533991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1221489.5799999961</v>
      </c>
      <c r="L122" s="244">
        <v>0</v>
      </c>
      <c r="M122" s="148">
        <v>1221489.5799999961</v>
      </c>
      <c r="N122" s="178"/>
      <c r="O122" s="245">
        <v>35875169</v>
      </c>
      <c r="P122" s="148">
        <v>37096659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1998541.7000000202</v>
      </c>
      <c r="L123" s="244">
        <v>0</v>
      </c>
      <c r="M123" s="148">
        <v>1998541.7000000202</v>
      </c>
      <c r="N123" s="178"/>
      <c r="O123" s="245">
        <v>0</v>
      </c>
      <c r="P123" s="148">
        <v>1998542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19622480.929999996</v>
      </c>
      <c r="L124" s="244">
        <v>0</v>
      </c>
      <c r="M124" s="148">
        <v>19622480.929999996</v>
      </c>
      <c r="N124" s="178"/>
      <c r="O124" s="245">
        <v>0</v>
      </c>
      <c r="P124" s="148">
        <v>19622481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37659.489999999911</v>
      </c>
      <c r="L125" s="244">
        <v>0</v>
      </c>
      <c r="M125" s="148">
        <v>37659.489999999911</v>
      </c>
      <c r="N125" s="178"/>
      <c r="O125" s="245">
        <v>0</v>
      </c>
      <c r="P125" s="148">
        <v>37659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7471787</v>
      </c>
      <c r="P126" s="148">
        <v>7471787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-51266276.840000004</v>
      </c>
      <c r="L127" s="257">
        <v>0</v>
      </c>
      <c r="M127" s="251">
        <v>-51266276.840000004</v>
      </c>
      <c r="N127" s="178"/>
      <c r="O127" s="266">
        <v>0</v>
      </c>
      <c r="P127" s="251">
        <v>-51266279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247726109.61000004</v>
      </c>
      <c r="L129" s="265">
        <v>0</v>
      </c>
      <c r="M129" s="204">
        <v>247726110</v>
      </c>
      <c r="N129" s="183"/>
      <c r="O129" s="204">
        <v>86567956</v>
      </c>
      <c r="P129" s="204">
        <v>334294064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418957910.48000002</v>
      </c>
      <c r="L131" s="259">
        <v>0</v>
      </c>
      <c r="M131" s="240">
        <v>418957911</v>
      </c>
      <c r="N131" s="239"/>
      <c r="O131" s="240">
        <v>87164947</v>
      </c>
      <c r="P131" s="240">
        <v>506122856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4" priority="24" operator="notEqual">
      <formula>0</formula>
    </cfRule>
    <cfRule type="containsBlanks" dxfId="13" priority="25">
      <formula>LEN(TRIM(M12))=0</formula>
    </cfRule>
  </conditionalFormatting>
  <conditionalFormatting sqref="O12">
    <cfRule type="cellIs" dxfId="12" priority="23" operator="notEqual">
      <formula>O25</formula>
    </cfRule>
  </conditionalFormatting>
  <conditionalFormatting sqref="M55">
    <cfRule type="cellIs" dxfId="11" priority="22" operator="notEqual">
      <formula>M77</formula>
    </cfRule>
  </conditionalFormatting>
  <conditionalFormatting sqref="O55">
    <cfRule type="cellIs" dxfId="10" priority="21" operator="notEqual">
      <formula>O77</formula>
    </cfRule>
  </conditionalFormatting>
  <conditionalFormatting sqref="M92:M95 K92:K95">
    <cfRule type="cellIs" dxfId="9" priority="20" operator="notEqual">
      <formula>K103</formula>
    </cfRule>
  </conditionalFormatting>
  <conditionalFormatting sqref="O87">
    <cfRule type="cellIs" dxfId="8" priority="19" operator="notEqual">
      <formula>O101</formula>
    </cfRule>
  </conditionalFormatting>
  <conditionalFormatting sqref="M135 O135">
    <cfRule type="cellIs" dxfId="7" priority="13" operator="notEqual">
      <formula>0</formula>
    </cfRule>
    <cfRule type="cellIs" dxfId="6" priority="14" operator="equal">
      <formula>0</formula>
    </cfRule>
  </conditionalFormatting>
  <conditionalFormatting sqref="P135">
    <cfRule type="cellIs" dxfId="5" priority="11" operator="notEqual">
      <formula>0</formula>
    </cfRule>
    <cfRule type="cellIs" dxfId="4" priority="12" operator="equal">
      <formula>0</formula>
    </cfRule>
  </conditionalFormatting>
  <conditionalFormatting sqref="K135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L135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1.140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228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5047994</v>
      </c>
      <c r="L12" s="248"/>
      <c r="M12" s="148">
        <v>5047994</v>
      </c>
      <c r="N12" s="249"/>
      <c r="O12" s="247">
        <v>4033779</v>
      </c>
      <c r="P12" s="148">
        <v>9081773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387782</v>
      </c>
      <c r="L13" s="245">
        <v>0</v>
      </c>
      <c r="M13" s="148">
        <v>387782</v>
      </c>
      <c r="N13" s="177"/>
      <c r="O13" s="245">
        <v>0</v>
      </c>
      <c r="P13" s="148">
        <v>387782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9428026</v>
      </c>
      <c r="L16" s="245">
        <v>0</v>
      </c>
      <c r="M16" s="148">
        <v>9428026</v>
      </c>
      <c r="N16" s="177"/>
      <c r="O16" s="245">
        <v>3233706</v>
      </c>
      <c r="P16" s="148">
        <v>12661732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822239</v>
      </c>
      <c r="L17" s="245">
        <v>0</v>
      </c>
      <c r="M17" s="148">
        <v>822239</v>
      </c>
      <c r="N17" s="177"/>
      <c r="O17" s="245">
        <v>15444</v>
      </c>
      <c r="P17" s="148">
        <v>837683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12501546</v>
      </c>
      <c r="L18" s="245">
        <v>0</v>
      </c>
      <c r="M18" s="148">
        <v>12501546</v>
      </c>
      <c r="N18" s="177"/>
      <c r="O18" s="245">
        <v>0</v>
      </c>
      <c r="P18" s="148">
        <v>12501546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103073</v>
      </c>
      <c r="L19" s="245">
        <v>0</v>
      </c>
      <c r="M19" s="148">
        <v>103073</v>
      </c>
      <c r="N19" s="177"/>
      <c r="O19" s="245">
        <v>174654</v>
      </c>
      <c r="P19" s="148">
        <v>277727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21866</v>
      </c>
      <c r="L20" s="245">
        <v>0</v>
      </c>
      <c r="M20" s="148">
        <v>21866</v>
      </c>
      <c r="N20" s="177"/>
      <c r="O20" s="245">
        <v>0</v>
      </c>
      <c r="P20" s="148">
        <v>21866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1813666</v>
      </c>
      <c r="L21" s="245">
        <v>0</v>
      </c>
      <c r="M21" s="148">
        <v>1813666</v>
      </c>
      <c r="N21" s="177"/>
      <c r="O21" s="245">
        <v>17193</v>
      </c>
      <c r="P21" s="148">
        <v>1830859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680376</v>
      </c>
      <c r="L22" s="245">
        <v>0</v>
      </c>
      <c r="M22" s="148">
        <v>680376</v>
      </c>
      <c r="N22" s="177"/>
      <c r="O22" s="245">
        <v>0</v>
      </c>
      <c r="P22" s="148">
        <v>680376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30806568</v>
      </c>
      <c r="L25" s="252">
        <v>0</v>
      </c>
      <c r="M25" s="253">
        <v>30806568</v>
      </c>
      <c r="N25" s="178"/>
      <c r="O25" s="253">
        <v>7474776</v>
      </c>
      <c r="P25" s="253">
        <v>38281344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4560765</v>
      </c>
      <c r="L28" s="254">
        <v>0</v>
      </c>
      <c r="M28" s="148">
        <v>4560765</v>
      </c>
      <c r="N28" s="177"/>
      <c r="O28" s="245">
        <v>0</v>
      </c>
      <c r="P28" s="148">
        <v>4560765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50569185</v>
      </c>
      <c r="L29" s="245">
        <v>0</v>
      </c>
      <c r="M29" s="148">
        <v>50569185</v>
      </c>
      <c r="N29" s="177"/>
      <c r="O29" s="245">
        <v>81452301</v>
      </c>
      <c r="P29" s="148">
        <v>132021486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29452968</v>
      </c>
      <c r="L30" s="245">
        <v>0</v>
      </c>
      <c r="M30" s="148">
        <v>29452968</v>
      </c>
      <c r="N30" s="177"/>
      <c r="O30" s="245">
        <v>0</v>
      </c>
      <c r="P30" s="148">
        <v>29452968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212218458</v>
      </c>
      <c r="L33" s="245">
        <v>0</v>
      </c>
      <c r="M33" s="148">
        <v>212218458</v>
      </c>
      <c r="N33" s="177"/>
      <c r="O33" s="245">
        <v>0</v>
      </c>
      <c r="P33" s="148">
        <v>212218458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30162718</v>
      </c>
      <c r="L34" s="245">
        <v>0</v>
      </c>
      <c r="M34" s="148">
        <v>30162718</v>
      </c>
      <c r="N34" s="177"/>
      <c r="O34" s="245">
        <v>0</v>
      </c>
      <c r="P34" s="148">
        <v>30162718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326964094</v>
      </c>
      <c r="L37" s="252">
        <v>0</v>
      </c>
      <c r="M37" s="185">
        <v>326964094</v>
      </c>
      <c r="N37" s="177"/>
      <c r="O37" s="185">
        <v>81452301</v>
      </c>
      <c r="P37" s="185">
        <v>408416395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357770662</v>
      </c>
      <c r="L39" s="256">
        <v>0</v>
      </c>
      <c r="M39" s="204">
        <v>357770662</v>
      </c>
      <c r="N39" s="183"/>
      <c r="O39" s="70">
        <v>88927077</v>
      </c>
      <c r="P39" s="70">
        <v>446697739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28164877</v>
      </c>
      <c r="L43" s="244">
        <v>0</v>
      </c>
      <c r="M43" s="148">
        <v>28164877</v>
      </c>
      <c r="N43" s="177"/>
      <c r="O43" s="245">
        <v>0</v>
      </c>
      <c r="P43" s="148">
        <v>28164877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6980884</v>
      </c>
      <c r="L44" s="244">
        <v>0</v>
      </c>
      <c r="M44" s="148">
        <v>6980884</v>
      </c>
      <c r="N44" s="177"/>
      <c r="O44" s="245">
        <v>0</v>
      </c>
      <c r="P44" s="148">
        <v>6980884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1075798</v>
      </c>
      <c r="L45" s="244">
        <v>0</v>
      </c>
      <c r="M45" s="148">
        <v>1075798</v>
      </c>
      <c r="N45" s="177"/>
      <c r="O45" s="245">
        <v>0</v>
      </c>
      <c r="P45" s="148">
        <v>1075798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36221559</v>
      </c>
      <c r="L50" s="259">
        <v>0</v>
      </c>
      <c r="M50" s="240">
        <v>36221559</v>
      </c>
      <c r="N50" s="239"/>
      <c r="O50" s="240">
        <v>0</v>
      </c>
      <c r="P50" s="240">
        <v>36221559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393992221</v>
      </c>
      <c r="L51" s="259">
        <v>0</v>
      </c>
      <c r="M51" s="240">
        <v>393992221</v>
      </c>
      <c r="N51" s="239"/>
      <c r="O51" s="240">
        <v>88927077</v>
      </c>
      <c r="P51" s="70">
        <v>482919298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6759712</v>
      </c>
      <c r="L55" s="244">
        <v>0</v>
      </c>
      <c r="M55" s="260">
        <v>6759712</v>
      </c>
      <c r="N55" s="249"/>
      <c r="O55" s="247">
        <v>301841</v>
      </c>
      <c r="P55" s="148">
        <v>7061553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2109589</v>
      </c>
      <c r="L57" s="244">
        <v>0</v>
      </c>
      <c r="M57" s="148">
        <v>2109589</v>
      </c>
      <c r="N57" s="178"/>
      <c r="O57" s="245">
        <v>0</v>
      </c>
      <c r="P57" s="148">
        <v>2109589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1117485</v>
      </c>
      <c r="L58" s="244">
        <v>0</v>
      </c>
      <c r="M58" s="148">
        <v>1117485</v>
      </c>
      <c r="N58" s="178"/>
      <c r="O58" s="245">
        <v>0</v>
      </c>
      <c r="P58" s="148">
        <v>1117485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15128</v>
      </c>
      <c r="L59" s="244">
        <v>0</v>
      </c>
      <c r="M59" s="148">
        <v>15128</v>
      </c>
      <c r="N59" s="178"/>
      <c r="O59" s="245">
        <v>0</v>
      </c>
      <c r="P59" s="148">
        <v>15128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394000</v>
      </c>
      <c r="P60" s="148">
        <v>394000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3030386</v>
      </c>
      <c r="L61" s="244">
        <v>0</v>
      </c>
      <c r="M61" s="148">
        <v>3030386</v>
      </c>
      <c r="N61" s="178"/>
      <c r="O61" s="245">
        <v>11500</v>
      </c>
      <c r="P61" s="148">
        <v>3041886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4497349</v>
      </c>
      <c r="L62" s="244">
        <v>0</v>
      </c>
      <c r="M62" s="148">
        <v>4497349</v>
      </c>
      <c r="N62" s="178"/>
      <c r="O62" s="245">
        <v>0</v>
      </c>
      <c r="P62" s="148">
        <v>4497349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3698863</v>
      </c>
      <c r="L63" s="244">
        <v>0</v>
      </c>
      <c r="M63" s="148">
        <v>3698863</v>
      </c>
      <c r="N63" s="178"/>
      <c r="O63" s="245">
        <v>0</v>
      </c>
      <c r="P63" s="148">
        <v>3698863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915000</v>
      </c>
      <c r="L65" s="244">
        <v>0</v>
      </c>
      <c r="M65" s="148">
        <v>915000</v>
      </c>
      <c r="N65" s="178"/>
      <c r="O65" s="245">
        <v>0</v>
      </c>
      <c r="P65" s="148">
        <v>915000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2142857</v>
      </c>
      <c r="L66" s="244">
        <v>0</v>
      </c>
      <c r="M66" s="148">
        <v>2142857</v>
      </c>
      <c r="N66" s="178"/>
      <c r="O66" s="245">
        <v>0</v>
      </c>
      <c r="P66" s="148">
        <v>2142857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1253216</v>
      </c>
      <c r="L71" s="244">
        <v>0</v>
      </c>
      <c r="M71" s="148">
        <v>1253216</v>
      </c>
      <c r="N71" s="181"/>
      <c r="O71" s="245">
        <v>0</v>
      </c>
      <c r="P71" s="148">
        <v>1253216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505185</v>
      </c>
      <c r="L73" s="244">
        <v>0</v>
      </c>
      <c r="M73" s="148">
        <v>505185</v>
      </c>
      <c r="N73" s="181"/>
      <c r="O73" s="245">
        <v>0</v>
      </c>
      <c r="P73" s="148">
        <v>505185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448754</v>
      </c>
      <c r="L74" s="244">
        <v>0</v>
      </c>
      <c r="M74" s="148">
        <v>448754</v>
      </c>
      <c r="N74" s="181"/>
      <c r="O74" s="245">
        <v>0</v>
      </c>
      <c r="P74" s="148">
        <v>448754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26493524</v>
      </c>
      <c r="L77" s="264">
        <v>0</v>
      </c>
      <c r="M77" s="70">
        <v>26493524</v>
      </c>
      <c r="N77" s="178"/>
      <c r="O77" s="70">
        <v>707341</v>
      </c>
      <c r="P77" s="70">
        <v>27200865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228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7800000</v>
      </c>
      <c r="L87" s="244">
        <v>0</v>
      </c>
      <c r="M87" s="260">
        <v>7800000</v>
      </c>
      <c r="N87" s="249"/>
      <c r="O87" s="247">
        <v>0</v>
      </c>
      <c r="P87" s="148">
        <v>7800000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2142858</v>
      </c>
      <c r="L88" s="244">
        <v>0</v>
      </c>
      <c r="M88" s="148">
        <v>2142858</v>
      </c>
      <c r="N88" s="178"/>
      <c r="O88" s="245">
        <v>0</v>
      </c>
      <c r="P88" s="148">
        <v>2142858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9429426</v>
      </c>
      <c r="L93" s="244">
        <v>0</v>
      </c>
      <c r="M93" s="148">
        <v>9429426</v>
      </c>
      <c r="N93" s="178"/>
      <c r="O93" s="245">
        <v>0</v>
      </c>
      <c r="P93" s="148">
        <v>9429426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66707144</v>
      </c>
      <c r="L94" s="244">
        <v>0</v>
      </c>
      <c r="M94" s="148">
        <v>66707144</v>
      </c>
      <c r="N94" s="178"/>
      <c r="O94" s="245">
        <v>0</v>
      </c>
      <c r="P94" s="148">
        <v>66707144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29269118</v>
      </c>
      <c r="L95" s="244">
        <v>0</v>
      </c>
      <c r="M95" s="148">
        <v>29269118</v>
      </c>
      <c r="N95" s="178"/>
      <c r="O95" s="245">
        <v>0</v>
      </c>
      <c r="P95" s="148">
        <v>29269118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4030928</v>
      </c>
      <c r="L96" s="244">
        <v>0</v>
      </c>
      <c r="M96" s="148">
        <v>4030928</v>
      </c>
      <c r="N96" s="181"/>
      <c r="O96" s="245">
        <v>0</v>
      </c>
      <c r="P96" s="148">
        <v>4030928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119379474</v>
      </c>
      <c r="L99" s="185">
        <v>0</v>
      </c>
      <c r="M99" s="203">
        <v>119379474</v>
      </c>
      <c r="N99" s="178"/>
      <c r="O99" s="203">
        <v>0</v>
      </c>
      <c r="P99" s="203">
        <v>119379474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145872998</v>
      </c>
      <c r="L101" s="265">
        <v>0</v>
      </c>
      <c r="M101" s="204">
        <v>145872998</v>
      </c>
      <c r="N101" s="183"/>
      <c r="O101" s="70">
        <v>707341</v>
      </c>
      <c r="P101" s="70">
        <v>146580339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5125944</v>
      </c>
      <c r="L105" s="244">
        <v>0</v>
      </c>
      <c r="M105" s="148">
        <v>5125944</v>
      </c>
      <c r="N105" s="178"/>
      <c r="O105" s="245">
        <v>0</v>
      </c>
      <c r="P105" s="148">
        <v>5125944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3095779</v>
      </c>
      <c r="L106" s="244">
        <v>0</v>
      </c>
      <c r="M106" s="148">
        <v>3095779</v>
      </c>
      <c r="N106" s="178"/>
      <c r="O106" s="245">
        <v>0</v>
      </c>
      <c r="P106" s="148">
        <v>3095779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4522156</v>
      </c>
      <c r="L107" s="244"/>
      <c r="M107" s="148">
        <v>4522156</v>
      </c>
      <c r="N107" s="178"/>
      <c r="O107" s="245">
        <v>0</v>
      </c>
      <c r="P107" s="148">
        <v>4522156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12743879</v>
      </c>
      <c r="L112" s="259">
        <v>0</v>
      </c>
      <c r="M112" s="240">
        <v>12743879</v>
      </c>
      <c r="N112" s="239"/>
      <c r="O112" s="240">
        <v>0</v>
      </c>
      <c r="P112" s="81">
        <v>12743879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158616877</v>
      </c>
      <c r="L113" s="240">
        <v>0</v>
      </c>
      <c r="M113" s="240">
        <v>158616877</v>
      </c>
      <c r="N113" s="239"/>
      <c r="O113" s="240">
        <v>707341</v>
      </c>
      <c r="P113" s="240">
        <v>159324218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229380461</v>
      </c>
      <c r="L116" s="244">
        <v>0</v>
      </c>
      <c r="M116" s="148">
        <v>229380461</v>
      </c>
      <c r="N116" s="178"/>
      <c r="O116" s="245">
        <v>0</v>
      </c>
      <c r="P116" s="148">
        <v>229380461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1034417</v>
      </c>
      <c r="L119" s="244">
        <v>0</v>
      </c>
      <c r="M119" s="148">
        <v>1034417</v>
      </c>
      <c r="N119" s="178"/>
      <c r="O119" s="245">
        <v>41692955</v>
      </c>
      <c r="P119" s="148">
        <v>42727372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2406382</v>
      </c>
      <c r="L122" s="244">
        <v>0</v>
      </c>
      <c r="M122" s="148">
        <v>2406382</v>
      </c>
      <c r="N122" s="178"/>
      <c r="O122" s="245">
        <v>0</v>
      </c>
      <c r="P122" s="148">
        <v>2406382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-167935</v>
      </c>
      <c r="L123" s="244">
        <v>0</v>
      </c>
      <c r="M123" s="148">
        <v>-167935</v>
      </c>
      <c r="N123" s="178"/>
      <c r="O123" s="245">
        <v>33807532</v>
      </c>
      <c r="P123" s="148">
        <v>33639597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34662081</v>
      </c>
      <c r="L124" s="244">
        <v>0</v>
      </c>
      <c r="M124" s="148">
        <v>34662081</v>
      </c>
      <c r="N124" s="178"/>
      <c r="O124" s="245">
        <v>0</v>
      </c>
      <c r="P124" s="148">
        <v>34662081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31242</v>
      </c>
      <c r="L125" s="244">
        <v>0</v>
      </c>
      <c r="M125" s="148">
        <v>31242</v>
      </c>
      <c r="N125" s="178"/>
      <c r="O125" s="245">
        <v>0</v>
      </c>
      <c r="P125" s="148">
        <v>31242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-31971304</v>
      </c>
      <c r="L127" s="257">
        <v>0</v>
      </c>
      <c r="M127" s="251">
        <v>-31971304</v>
      </c>
      <c r="N127" s="178"/>
      <c r="O127" s="266">
        <v>12719249</v>
      </c>
      <c r="P127" s="251">
        <v>-19252055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235375344</v>
      </c>
      <c r="L129" s="265">
        <v>0</v>
      </c>
      <c r="M129" s="204">
        <v>235375344</v>
      </c>
      <c r="N129" s="183"/>
      <c r="O129" s="204">
        <v>88219736</v>
      </c>
      <c r="P129" s="204">
        <v>323595080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393992221</v>
      </c>
      <c r="L131" s="259">
        <v>0</v>
      </c>
      <c r="M131" s="240">
        <v>393992221</v>
      </c>
      <c r="N131" s="239"/>
      <c r="O131" s="240">
        <v>88927077</v>
      </c>
      <c r="P131" s="240">
        <v>482919298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408" priority="24" operator="notEqual">
      <formula>0</formula>
    </cfRule>
    <cfRule type="containsBlanks" dxfId="407" priority="25">
      <formula>LEN(TRIM(M12))=0</formula>
    </cfRule>
  </conditionalFormatting>
  <conditionalFormatting sqref="O12">
    <cfRule type="cellIs" dxfId="406" priority="23" operator="notEqual">
      <formula>O25</formula>
    </cfRule>
  </conditionalFormatting>
  <conditionalFormatting sqref="M55">
    <cfRule type="cellIs" dxfId="405" priority="22" operator="notEqual">
      <formula>M77</formula>
    </cfRule>
  </conditionalFormatting>
  <conditionalFormatting sqref="O55">
    <cfRule type="cellIs" dxfId="404" priority="21" operator="notEqual">
      <formula>O77</formula>
    </cfRule>
  </conditionalFormatting>
  <conditionalFormatting sqref="M92:M95 K92:K95">
    <cfRule type="cellIs" dxfId="403" priority="20" operator="notEqual">
      <formula>K103</formula>
    </cfRule>
  </conditionalFormatting>
  <conditionalFormatting sqref="O87">
    <cfRule type="cellIs" dxfId="402" priority="19" operator="notEqual">
      <formula>O101</formula>
    </cfRule>
  </conditionalFormatting>
  <conditionalFormatting sqref="M135 O135">
    <cfRule type="cellIs" dxfId="401" priority="13" operator="notEqual">
      <formula>0</formula>
    </cfRule>
    <cfRule type="cellIs" dxfId="400" priority="14" operator="equal">
      <formula>0</formula>
    </cfRule>
  </conditionalFormatting>
  <conditionalFormatting sqref="P135">
    <cfRule type="cellIs" dxfId="399" priority="11" operator="notEqual">
      <formula>0</formula>
    </cfRule>
    <cfRule type="cellIs" dxfId="398" priority="12" operator="equal">
      <formula>0</formula>
    </cfRule>
  </conditionalFormatting>
  <conditionalFormatting sqref="K135">
    <cfRule type="cellIs" dxfId="397" priority="3" operator="notEqual">
      <formula>0</formula>
    </cfRule>
    <cfRule type="cellIs" dxfId="396" priority="4" operator="equal">
      <formula>0</formula>
    </cfRule>
  </conditionalFormatting>
  <conditionalFormatting sqref="L135">
    <cfRule type="cellIs" dxfId="395" priority="1" operator="notEqual">
      <formula>0</formula>
    </cfRule>
    <cfRule type="cellIs" dxfId="394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40.5703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4.85546875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229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7637921.7300000004</v>
      </c>
      <c r="L12" s="248"/>
      <c r="M12" s="148">
        <v>7637921.7300000004</v>
      </c>
      <c r="N12" s="249"/>
      <c r="O12" s="247">
        <v>5804974</v>
      </c>
      <c r="P12" s="148">
        <v>13442896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2296667.1500000004</v>
      </c>
      <c r="L13" s="245">
        <v>0</v>
      </c>
      <c r="M13" s="148">
        <v>2296667.1500000004</v>
      </c>
      <c r="N13" s="177"/>
      <c r="O13" s="245">
        <v>0</v>
      </c>
      <c r="P13" s="148">
        <v>2296667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170229</v>
      </c>
      <c r="L15" s="245">
        <v>0</v>
      </c>
      <c r="M15" s="148">
        <v>170229</v>
      </c>
      <c r="N15" s="177"/>
      <c r="O15" s="245">
        <v>0</v>
      </c>
      <c r="P15" s="148">
        <v>170229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1493590.16</v>
      </c>
      <c r="L16" s="245">
        <v>0</v>
      </c>
      <c r="M16" s="148">
        <v>1493590.16</v>
      </c>
      <c r="N16" s="177"/>
      <c r="O16" s="245">
        <v>0</v>
      </c>
      <c r="P16" s="148">
        <v>1493590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6325530.75</v>
      </c>
      <c r="L18" s="245">
        <v>0</v>
      </c>
      <c r="M18" s="148">
        <v>6325530.75</v>
      </c>
      <c r="N18" s="177"/>
      <c r="O18" s="245">
        <v>0</v>
      </c>
      <c r="P18" s="148">
        <v>6325531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1337604.22</v>
      </c>
      <c r="L19" s="245">
        <v>0</v>
      </c>
      <c r="M19" s="148">
        <v>1337604.22</v>
      </c>
      <c r="N19" s="177"/>
      <c r="O19" s="245">
        <v>0</v>
      </c>
      <c r="P19" s="148">
        <v>1337604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27478.2</v>
      </c>
      <c r="L20" s="245">
        <v>0</v>
      </c>
      <c r="M20" s="148">
        <v>27478.2</v>
      </c>
      <c r="N20" s="177"/>
      <c r="O20" s="245">
        <v>0</v>
      </c>
      <c r="P20" s="148">
        <v>27478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750581.84000000008</v>
      </c>
      <c r="L21" s="245">
        <v>0</v>
      </c>
      <c r="M21" s="148">
        <v>750581.84000000008</v>
      </c>
      <c r="N21" s="177"/>
      <c r="O21" s="245">
        <v>127425</v>
      </c>
      <c r="P21" s="148">
        <v>878007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18191.45</v>
      </c>
      <c r="L22" s="245">
        <v>0</v>
      </c>
      <c r="M22" s="148">
        <v>18191.45</v>
      </c>
      <c r="N22" s="177"/>
      <c r="O22" s="245">
        <v>0</v>
      </c>
      <c r="P22" s="148">
        <v>18191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38200</v>
      </c>
      <c r="P23" s="251">
        <v>38200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20057794.499999996</v>
      </c>
      <c r="L25" s="252">
        <v>0</v>
      </c>
      <c r="M25" s="253">
        <v>20057795</v>
      </c>
      <c r="N25" s="178"/>
      <c r="O25" s="253">
        <v>5970599</v>
      </c>
      <c r="P25" s="253">
        <v>26028393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8304198.9499999993</v>
      </c>
      <c r="L28" s="254">
        <v>0</v>
      </c>
      <c r="M28" s="148">
        <v>8304198.9499999993</v>
      </c>
      <c r="N28" s="177"/>
      <c r="O28" s="245">
        <v>1041648</v>
      </c>
      <c r="P28" s="148">
        <v>9345847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76534913</v>
      </c>
      <c r="P29" s="148">
        <v>76534913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600000</v>
      </c>
      <c r="L30" s="245">
        <v>0</v>
      </c>
      <c r="M30" s="148">
        <v>600000</v>
      </c>
      <c r="N30" s="177"/>
      <c r="O30" s="245">
        <v>582911</v>
      </c>
      <c r="P30" s="148">
        <v>1182911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480343</v>
      </c>
      <c r="L32" s="245">
        <v>0</v>
      </c>
      <c r="M32" s="148">
        <v>480343</v>
      </c>
      <c r="N32" s="177"/>
      <c r="O32" s="245">
        <v>0</v>
      </c>
      <c r="P32" s="148">
        <v>480343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65928077.519999988</v>
      </c>
      <c r="L33" s="245">
        <v>0</v>
      </c>
      <c r="M33" s="148">
        <v>65928077.519999988</v>
      </c>
      <c r="N33" s="177"/>
      <c r="O33" s="245">
        <v>3065615</v>
      </c>
      <c r="P33" s="148">
        <v>68993693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18101793.419999998</v>
      </c>
      <c r="L34" s="245">
        <v>0</v>
      </c>
      <c r="M34" s="148">
        <v>18101793.419999998</v>
      </c>
      <c r="N34" s="177"/>
      <c r="O34" s="245">
        <v>18039858</v>
      </c>
      <c r="P34" s="148">
        <v>36141651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132697</v>
      </c>
      <c r="P35" s="251">
        <v>132697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93414412.889999986</v>
      </c>
      <c r="L37" s="252">
        <v>0</v>
      </c>
      <c r="M37" s="185">
        <v>93414413</v>
      </c>
      <c r="N37" s="177"/>
      <c r="O37" s="185">
        <v>99397642</v>
      </c>
      <c r="P37" s="185">
        <v>192812055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113472207.38999999</v>
      </c>
      <c r="L39" s="256">
        <v>0</v>
      </c>
      <c r="M39" s="204">
        <v>113472208</v>
      </c>
      <c r="N39" s="183"/>
      <c r="O39" s="70">
        <v>105368241</v>
      </c>
      <c r="P39" s="70">
        <v>218840448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6972253</v>
      </c>
      <c r="L43" s="244">
        <v>0</v>
      </c>
      <c r="M43" s="148">
        <v>6972253</v>
      </c>
      <c r="N43" s="177"/>
      <c r="O43" s="245">
        <v>0</v>
      </c>
      <c r="P43" s="148">
        <v>6972253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1514075</v>
      </c>
      <c r="L44" s="244">
        <v>0</v>
      </c>
      <c r="M44" s="148">
        <v>1514075</v>
      </c>
      <c r="N44" s="177"/>
      <c r="O44" s="245">
        <v>0</v>
      </c>
      <c r="P44" s="148">
        <v>1514075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374020</v>
      </c>
      <c r="L45" s="244">
        <v>0</v>
      </c>
      <c r="M45" s="148">
        <v>374020</v>
      </c>
      <c r="N45" s="177"/>
      <c r="O45" s="245">
        <v>0</v>
      </c>
      <c r="P45" s="148">
        <v>374020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8860348</v>
      </c>
      <c r="L50" s="259">
        <v>0</v>
      </c>
      <c r="M50" s="240">
        <v>8860348</v>
      </c>
      <c r="N50" s="239"/>
      <c r="O50" s="240">
        <v>0</v>
      </c>
      <c r="P50" s="240">
        <v>8860348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122332555.38999999</v>
      </c>
      <c r="L51" s="259">
        <v>0</v>
      </c>
      <c r="M51" s="240">
        <v>122332556</v>
      </c>
      <c r="N51" s="239"/>
      <c r="O51" s="240">
        <v>105368241</v>
      </c>
      <c r="P51" s="70">
        <v>227700796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871356.42999999993</v>
      </c>
      <c r="L55" s="244">
        <v>0</v>
      </c>
      <c r="M55" s="260">
        <v>871356.42999999993</v>
      </c>
      <c r="N55" s="249"/>
      <c r="O55" s="247">
        <v>636303</v>
      </c>
      <c r="P55" s="148">
        <v>1507659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1499204.58</v>
      </c>
      <c r="L57" s="244">
        <v>0</v>
      </c>
      <c r="M57" s="148">
        <v>1499204.58</v>
      </c>
      <c r="N57" s="178"/>
      <c r="O57" s="245">
        <v>0</v>
      </c>
      <c r="P57" s="148">
        <v>1499205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39545.160000000003</v>
      </c>
      <c r="L58" s="244">
        <v>0</v>
      </c>
      <c r="M58" s="148">
        <v>39545.160000000003</v>
      </c>
      <c r="N58" s="178"/>
      <c r="O58" s="245">
        <v>0</v>
      </c>
      <c r="P58" s="148">
        <v>39545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5000</v>
      </c>
      <c r="L59" s="244">
        <v>0</v>
      </c>
      <c r="M59" s="148">
        <v>5000</v>
      </c>
      <c r="N59" s="178"/>
      <c r="O59" s="245">
        <v>0</v>
      </c>
      <c r="P59" s="148">
        <v>5000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100000</v>
      </c>
      <c r="P60" s="148">
        <v>100000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2619562.2399999998</v>
      </c>
      <c r="L61" s="244">
        <v>0</v>
      </c>
      <c r="M61" s="148">
        <v>2619562.2399999998</v>
      </c>
      <c r="N61" s="178"/>
      <c r="O61" s="245">
        <v>54419</v>
      </c>
      <c r="P61" s="148">
        <v>2673981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266536.26</v>
      </c>
      <c r="L63" s="244">
        <v>0</v>
      </c>
      <c r="M63" s="148">
        <v>266536.26</v>
      </c>
      <c r="N63" s="178"/>
      <c r="O63" s="245">
        <v>48705</v>
      </c>
      <c r="P63" s="148">
        <v>315241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175002</v>
      </c>
      <c r="P65" s="148">
        <v>175002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284400.64000000001</v>
      </c>
      <c r="L71" s="244">
        <v>0</v>
      </c>
      <c r="M71" s="148">
        <v>284400.64000000001</v>
      </c>
      <c r="N71" s="181"/>
      <c r="O71" s="245">
        <v>0</v>
      </c>
      <c r="P71" s="148">
        <v>284401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122535</v>
      </c>
      <c r="L73" s="244">
        <v>0</v>
      </c>
      <c r="M73" s="148">
        <v>122535</v>
      </c>
      <c r="N73" s="181"/>
      <c r="O73" s="245">
        <v>0</v>
      </c>
      <c r="P73" s="148">
        <v>122535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34581</v>
      </c>
      <c r="L74" s="244">
        <v>0</v>
      </c>
      <c r="M74" s="148">
        <v>34581</v>
      </c>
      <c r="N74" s="181"/>
      <c r="O74" s="245">
        <v>0</v>
      </c>
      <c r="P74" s="148">
        <v>34581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5742721.3099999996</v>
      </c>
      <c r="L77" s="264">
        <v>0</v>
      </c>
      <c r="M77" s="70">
        <v>5742721</v>
      </c>
      <c r="N77" s="178"/>
      <c r="O77" s="70">
        <v>1014429</v>
      </c>
      <c r="P77" s="70">
        <v>6757150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229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480000</v>
      </c>
      <c r="P87" s="148">
        <v>480000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480343</v>
      </c>
      <c r="P88" s="148">
        <v>480343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3216868.26</v>
      </c>
      <c r="L93" s="244">
        <v>0</v>
      </c>
      <c r="M93" s="148">
        <v>3216868.26</v>
      </c>
      <c r="N93" s="178"/>
      <c r="O93" s="245">
        <v>0</v>
      </c>
      <c r="P93" s="148">
        <v>3216868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16447981</v>
      </c>
      <c r="L94" s="244">
        <v>0</v>
      </c>
      <c r="M94" s="148">
        <v>16447981</v>
      </c>
      <c r="N94" s="178"/>
      <c r="O94" s="245">
        <v>0</v>
      </c>
      <c r="P94" s="148">
        <v>16447981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7099388</v>
      </c>
      <c r="L95" s="244">
        <v>0</v>
      </c>
      <c r="M95" s="148">
        <v>7099388</v>
      </c>
      <c r="N95" s="178"/>
      <c r="O95" s="245">
        <v>0</v>
      </c>
      <c r="P95" s="148">
        <v>7099388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893340</v>
      </c>
      <c r="L96" s="244">
        <v>0</v>
      </c>
      <c r="M96" s="148">
        <v>893340</v>
      </c>
      <c r="N96" s="181"/>
      <c r="O96" s="245">
        <v>0</v>
      </c>
      <c r="P96" s="148">
        <v>893340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100644</v>
      </c>
      <c r="P97" s="251">
        <v>100644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27657577.259999998</v>
      </c>
      <c r="L99" s="185">
        <v>0</v>
      </c>
      <c r="M99" s="203">
        <v>27657577</v>
      </c>
      <c r="N99" s="178"/>
      <c r="O99" s="203">
        <v>1060987</v>
      </c>
      <c r="P99" s="203">
        <v>28718564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33400298.569999997</v>
      </c>
      <c r="L101" s="265">
        <v>0</v>
      </c>
      <c r="M101" s="204">
        <v>33400298</v>
      </c>
      <c r="N101" s="183"/>
      <c r="O101" s="70">
        <v>2075416</v>
      </c>
      <c r="P101" s="70">
        <v>35475714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1653442</v>
      </c>
      <c r="L105" s="244">
        <v>0</v>
      </c>
      <c r="M105" s="148">
        <v>1653442</v>
      </c>
      <c r="N105" s="178"/>
      <c r="O105" s="245">
        <v>0</v>
      </c>
      <c r="P105" s="148">
        <v>1653442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1034853</v>
      </c>
      <c r="L106" s="244">
        <v>0</v>
      </c>
      <c r="M106" s="148">
        <v>1034853</v>
      </c>
      <c r="N106" s="178"/>
      <c r="O106" s="245">
        <v>0</v>
      </c>
      <c r="P106" s="148">
        <v>1034853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19453</v>
      </c>
      <c r="L107" s="244"/>
      <c r="M107" s="148">
        <v>19453</v>
      </c>
      <c r="N107" s="178"/>
      <c r="O107" s="245">
        <v>0</v>
      </c>
      <c r="P107" s="148">
        <v>19453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429036</v>
      </c>
      <c r="P108" s="148">
        <v>429036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2707748</v>
      </c>
      <c r="L112" s="259">
        <v>0</v>
      </c>
      <c r="M112" s="240">
        <v>2707748</v>
      </c>
      <c r="N112" s="239"/>
      <c r="O112" s="240">
        <v>429036</v>
      </c>
      <c r="P112" s="81">
        <v>3136784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36108046.569999993</v>
      </c>
      <c r="L113" s="240">
        <v>0</v>
      </c>
      <c r="M113" s="240">
        <v>36108046</v>
      </c>
      <c r="N113" s="239"/>
      <c r="O113" s="240">
        <v>2504452</v>
      </c>
      <c r="P113" s="240">
        <v>38612498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84029870.939999998</v>
      </c>
      <c r="L116" s="244">
        <v>0</v>
      </c>
      <c r="M116" s="148">
        <v>84029870.939999998</v>
      </c>
      <c r="N116" s="178"/>
      <c r="O116" s="245">
        <v>20450471</v>
      </c>
      <c r="P116" s="148">
        <v>104480342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600000</v>
      </c>
      <c r="L119" s="244">
        <v>0</v>
      </c>
      <c r="M119" s="148">
        <v>600000</v>
      </c>
      <c r="N119" s="178"/>
      <c r="O119" s="245">
        <v>63000188</v>
      </c>
      <c r="P119" s="148">
        <v>63600188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2936088</v>
      </c>
      <c r="P121" s="148">
        <v>2936088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1415683.35</v>
      </c>
      <c r="L122" s="244">
        <v>0</v>
      </c>
      <c r="M122" s="148">
        <v>1415683.35</v>
      </c>
      <c r="N122" s="178"/>
      <c r="O122" s="245">
        <v>0</v>
      </c>
      <c r="P122" s="148">
        <v>1415683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166642.79</v>
      </c>
      <c r="L123" s="244">
        <v>0</v>
      </c>
      <c r="M123" s="148">
        <v>166642.79</v>
      </c>
      <c r="N123" s="178"/>
      <c r="O123" s="245">
        <v>0</v>
      </c>
      <c r="P123" s="148">
        <v>166643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12754382.950000001</v>
      </c>
      <c r="L124" s="244">
        <v>0</v>
      </c>
      <c r="M124" s="148">
        <v>12754382.950000001</v>
      </c>
      <c r="N124" s="178"/>
      <c r="O124" s="245">
        <v>0</v>
      </c>
      <c r="P124" s="148">
        <v>12754383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-12742071.210000001</v>
      </c>
      <c r="L127" s="257">
        <v>0</v>
      </c>
      <c r="M127" s="251">
        <v>-12742071.210000001</v>
      </c>
      <c r="N127" s="178"/>
      <c r="O127" s="266">
        <v>16477042</v>
      </c>
      <c r="P127" s="251">
        <v>3734971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86224508.819999993</v>
      </c>
      <c r="L129" s="265">
        <v>0</v>
      </c>
      <c r="M129" s="204">
        <v>86224509</v>
      </c>
      <c r="N129" s="183"/>
      <c r="O129" s="204">
        <v>102863789</v>
      </c>
      <c r="P129" s="204">
        <v>189088298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122332555.38999999</v>
      </c>
      <c r="L131" s="259">
        <v>0</v>
      </c>
      <c r="M131" s="240">
        <v>122332555</v>
      </c>
      <c r="N131" s="239"/>
      <c r="O131" s="240">
        <v>105368241</v>
      </c>
      <c r="P131" s="240">
        <v>227700796</v>
      </c>
    </row>
    <row r="132" spans="1:16" s="146" customFormat="1" ht="1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28:O35">
    <cfRule type="cellIs" dxfId="393" priority="1" operator="notEqual">
      <formula>0</formula>
    </cfRule>
    <cfRule type="containsBlanks" dxfId="392" priority="2">
      <formula>LEN(TRIM(O28))=0</formula>
    </cfRule>
  </conditionalFormatting>
  <conditionalFormatting sqref="O119 M119 M116 O121:O126 O116 O87:O97 M87:M97 M121:M127 M28:M35 M13:M23 O55:O75 M55:M75">
    <cfRule type="cellIs" dxfId="391" priority="28" operator="notEqual">
      <formula>0</formula>
    </cfRule>
    <cfRule type="containsBlanks" dxfId="390" priority="29">
      <formula>LEN(TRIM(M13))=0</formula>
    </cfRule>
  </conditionalFormatting>
  <conditionalFormatting sqref="M55">
    <cfRule type="cellIs" dxfId="389" priority="27" operator="notEqual">
      <formula>M77</formula>
    </cfRule>
  </conditionalFormatting>
  <conditionalFormatting sqref="O55">
    <cfRule type="cellIs" dxfId="388" priority="26" operator="notEqual">
      <formula>O77</formula>
    </cfRule>
  </conditionalFormatting>
  <conditionalFormatting sqref="M92:M95 K92:K95">
    <cfRule type="cellIs" dxfId="387" priority="25" operator="notEqual">
      <formula>K103</formula>
    </cfRule>
  </conditionalFormatting>
  <conditionalFormatting sqref="O87">
    <cfRule type="cellIs" dxfId="386" priority="24" operator="notEqual">
      <formula>O101</formula>
    </cfRule>
  </conditionalFormatting>
  <conditionalFormatting sqref="M135 O135">
    <cfRule type="cellIs" dxfId="385" priority="18" operator="notEqual">
      <formula>0</formula>
    </cfRule>
    <cfRule type="cellIs" dxfId="384" priority="19" operator="equal">
      <formula>0</formula>
    </cfRule>
  </conditionalFormatting>
  <conditionalFormatting sqref="P135">
    <cfRule type="cellIs" dxfId="383" priority="16" operator="notEqual">
      <formula>0</formula>
    </cfRule>
    <cfRule type="cellIs" dxfId="382" priority="17" operator="equal">
      <formula>0</formula>
    </cfRule>
  </conditionalFormatting>
  <conditionalFormatting sqref="K135">
    <cfRule type="cellIs" dxfId="381" priority="8" operator="notEqual">
      <formula>0</formula>
    </cfRule>
    <cfRule type="cellIs" dxfId="380" priority="9" operator="equal">
      <formula>0</formula>
    </cfRule>
  </conditionalFormatting>
  <conditionalFormatting sqref="L135">
    <cfRule type="cellIs" dxfId="379" priority="6" operator="notEqual">
      <formula>0</formula>
    </cfRule>
    <cfRule type="cellIs" dxfId="378" priority="7" operator="equal">
      <formula>0</formula>
    </cfRule>
  </conditionalFormatting>
  <conditionalFormatting sqref="O12:O23">
    <cfRule type="cellIs" dxfId="377" priority="4" operator="notEqual">
      <formula>0</formula>
    </cfRule>
    <cfRule type="containsBlanks" dxfId="376" priority="5">
      <formula>LEN(TRIM(O12))=0</formula>
    </cfRule>
  </conditionalFormatting>
  <conditionalFormatting sqref="O12">
    <cfRule type="cellIs" dxfId="375" priority="3" operator="notEqual">
      <formula>O25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3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230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7889976.4900000002</v>
      </c>
      <c r="L12" s="248"/>
      <c r="M12" s="148">
        <v>7889976.4900000002</v>
      </c>
      <c r="N12" s="249"/>
      <c r="O12" s="247">
        <v>261807</v>
      </c>
      <c r="P12" s="148">
        <v>8151783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100000</v>
      </c>
      <c r="L13" s="245">
        <v>0</v>
      </c>
      <c r="M13" s="148">
        <v>100000</v>
      </c>
      <c r="N13" s="177"/>
      <c r="O13" s="245">
        <v>0</v>
      </c>
      <c r="P13" s="148">
        <v>100000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4106978</v>
      </c>
      <c r="P14" s="148">
        <v>4106978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41994.400000000001</v>
      </c>
      <c r="L16" s="245">
        <v>0</v>
      </c>
      <c r="M16" s="148">
        <v>41994.400000000001</v>
      </c>
      <c r="N16" s="177"/>
      <c r="O16" s="245">
        <v>13000</v>
      </c>
      <c r="P16" s="148">
        <v>54994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1931.38</v>
      </c>
      <c r="L17" s="245">
        <v>0</v>
      </c>
      <c r="M17" s="148">
        <v>1931.38</v>
      </c>
      <c r="N17" s="177"/>
      <c r="O17" s="245">
        <v>0</v>
      </c>
      <c r="P17" s="148">
        <v>1931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104219.09999999999</v>
      </c>
      <c r="L18" s="245">
        <v>0</v>
      </c>
      <c r="M18" s="148">
        <v>104219.09999999999</v>
      </c>
      <c r="N18" s="177"/>
      <c r="O18" s="245">
        <v>0</v>
      </c>
      <c r="P18" s="148">
        <v>104219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0</v>
      </c>
      <c r="P19" s="148">
        <v>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231847</v>
      </c>
      <c r="L21" s="245">
        <v>0</v>
      </c>
      <c r="M21" s="148">
        <v>231847</v>
      </c>
      <c r="N21" s="177"/>
      <c r="O21" s="245">
        <v>0</v>
      </c>
      <c r="P21" s="148">
        <v>231847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8369968.3700000001</v>
      </c>
      <c r="L25" s="252">
        <v>0</v>
      </c>
      <c r="M25" s="253">
        <v>8369968</v>
      </c>
      <c r="N25" s="178"/>
      <c r="O25" s="253">
        <v>4381785</v>
      </c>
      <c r="P25" s="253">
        <v>12751752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1194980.8600000001</v>
      </c>
      <c r="L28" s="254">
        <v>0</v>
      </c>
      <c r="M28" s="148">
        <v>1194980.8600000001</v>
      </c>
      <c r="N28" s="177"/>
      <c r="O28" s="245">
        <v>2808475</v>
      </c>
      <c r="P28" s="148">
        <v>4003456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12745370</v>
      </c>
      <c r="P30" s="148">
        <v>12745370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50013260.95000001</v>
      </c>
      <c r="L33" s="245">
        <v>0</v>
      </c>
      <c r="M33" s="148">
        <v>50013260.95000001</v>
      </c>
      <c r="N33" s="177"/>
      <c r="O33" s="245">
        <v>0</v>
      </c>
      <c r="P33" s="148">
        <v>50013261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2494145.92</v>
      </c>
      <c r="L34" s="245">
        <v>0</v>
      </c>
      <c r="M34" s="148">
        <v>2494145.92</v>
      </c>
      <c r="N34" s="177"/>
      <c r="O34" s="245">
        <v>0</v>
      </c>
      <c r="P34" s="148">
        <v>2494146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109307</v>
      </c>
      <c r="P35" s="251">
        <v>109307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53702387.730000012</v>
      </c>
      <c r="L37" s="252">
        <v>0</v>
      </c>
      <c r="M37" s="185">
        <v>53702388</v>
      </c>
      <c r="N37" s="177"/>
      <c r="O37" s="185">
        <v>15663152</v>
      </c>
      <c r="P37" s="185">
        <v>69365540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62072356.100000009</v>
      </c>
      <c r="L39" s="256">
        <v>0</v>
      </c>
      <c r="M39" s="204">
        <v>62072356</v>
      </c>
      <c r="N39" s="183"/>
      <c r="O39" s="70">
        <v>20044937</v>
      </c>
      <c r="P39" s="70">
        <v>82117292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2738382</v>
      </c>
      <c r="L43" s="244">
        <v>0</v>
      </c>
      <c r="M43" s="148">
        <v>2738382</v>
      </c>
      <c r="N43" s="177"/>
      <c r="O43" s="245">
        <v>0</v>
      </c>
      <c r="P43" s="148">
        <v>2738382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503385</v>
      </c>
      <c r="L44" s="244">
        <v>0</v>
      </c>
      <c r="M44" s="148">
        <v>503385</v>
      </c>
      <c r="N44" s="177"/>
      <c r="O44" s="245">
        <v>0</v>
      </c>
      <c r="P44" s="148">
        <v>503385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184808</v>
      </c>
      <c r="L45" s="244">
        <v>0</v>
      </c>
      <c r="M45" s="148">
        <v>184808</v>
      </c>
      <c r="N45" s="177"/>
      <c r="O45" s="245">
        <v>0</v>
      </c>
      <c r="P45" s="148">
        <v>184808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3426575</v>
      </c>
      <c r="L50" s="259">
        <v>0</v>
      </c>
      <c r="M50" s="240">
        <v>3426575</v>
      </c>
      <c r="N50" s="239"/>
      <c r="O50" s="240">
        <v>0</v>
      </c>
      <c r="P50" s="240">
        <v>3426575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65498931.100000009</v>
      </c>
      <c r="L51" s="259">
        <v>0</v>
      </c>
      <c r="M51" s="240">
        <v>65498931</v>
      </c>
      <c r="N51" s="239"/>
      <c r="O51" s="240">
        <v>20044937</v>
      </c>
      <c r="P51" s="70">
        <v>85543867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164730.76999999999</v>
      </c>
      <c r="L55" s="244">
        <v>0</v>
      </c>
      <c r="M55" s="260">
        <v>164730.76999999999</v>
      </c>
      <c r="N55" s="249"/>
      <c r="O55" s="247">
        <v>27676</v>
      </c>
      <c r="P55" s="148">
        <v>192407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226058.2</v>
      </c>
      <c r="L57" s="244">
        <v>0</v>
      </c>
      <c r="M57" s="148">
        <v>226058.2</v>
      </c>
      <c r="N57" s="178"/>
      <c r="O57" s="245">
        <v>0</v>
      </c>
      <c r="P57" s="148">
        <v>226058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484.25</v>
      </c>
      <c r="L59" s="244">
        <v>0</v>
      </c>
      <c r="M59" s="148">
        <v>484.25</v>
      </c>
      <c r="N59" s="178"/>
      <c r="O59" s="245">
        <v>0</v>
      </c>
      <c r="P59" s="148">
        <v>484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66410.95</v>
      </c>
      <c r="L61" s="244">
        <v>0</v>
      </c>
      <c r="M61" s="148">
        <v>66410.95</v>
      </c>
      <c r="N61" s="178"/>
      <c r="O61" s="245">
        <v>0</v>
      </c>
      <c r="P61" s="148">
        <v>66411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81094.260000000009</v>
      </c>
      <c r="L63" s="244">
        <v>0</v>
      </c>
      <c r="M63" s="148">
        <v>81094.260000000009</v>
      </c>
      <c r="N63" s="178"/>
      <c r="O63" s="245">
        <v>0</v>
      </c>
      <c r="P63" s="148">
        <v>81094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200000</v>
      </c>
      <c r="L71" s="244">
        <v>0</v>
      </c>
      <c r="M71" s="148">
        <v>200000</v>
      </c>
      <c r="N71" s="181"/>
      <c r="O71" s="245">
        <v>0</v>
      </c>
      <c r="P71" s="148">
        <v>200000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45870</v>
      </c>
      <c r="L73" s="244">
        <v>0</v>
      </c>
      <c r="M73" s="148">
        <v>45870</v>
      </c>
      <c r="N73" s="181"/>
      <c r="O73" s="245">
        <v>0</v>
      </c>
      <c r="P73" s="148">
        <v>45870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14768</v>
      </c>
      <c r="L74" s="244">
        <v>0</v>
      </c>
      <c r="M74" s="148">
        <v>14768</v>
      </c>
      <c r="N74" s="181"/>
      <c r="O74" s="245">
        <v>0</v>
      </c>
      <c r="P74" s="148">
        <v>14768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799416.42999999993</v>
      </c>
      <c r="L77" s="264">
        <v>0</v>
      </c>
      <c r="M77" s="70">
        <v>799416</v>
      </c>
      <c r="N77" s="178"/>
      <c r="O77" s="70">
        <v>27676</v>
      </c>
      <c r="P77" s="70">
        <v>827092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230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1882096.05</v>
      </c>
      <c r="L93" s="244">
        <v>0</v>
      </c>
      <c r="M93" s="148">
        <v>1882096.05</v>
      </c>
      <c r="N93" s="178"/>
      <c r="O93" s="245">
        <v>0</v>
      </c>
      <c r="P93" s="148">
        <v>1882096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6682878</v>
      </c>
      <c r="L94" s="244">
        <v>0</v>
      </c>
      <c r="M94" s="148">
        <v>6682878</v>
      </c>
      <c r="N94" s="178"/>
      <c r="O94" s="245">
        <v>0</v>
      </c>
      <c r="P94" s="148">
        <v>6682878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2657603</v>
      </c>
      <c r="L95" s="244">
        <v>0</v>
      </c>
      <c r="M95" s="148">
        <v>2657603</v>
      </c>
      <c r="N95" s="178"/>
      <c r="O95" s="245">
        <v>0</v>
      </c>
      <c r="P95" s="148">
        <v>2657603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72210</v>
      </c>
      <c r="L96" s="244">
        <v>0</v>
      </c>
      <c r="M96" s="148">
        <v>72210</v>
      </c>
      <c r="N96" s="181"/>
      <c r="O96" s="245">
        <v>0</v>
      </c>
      <c r="P96" s="148">
        <v>72210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11294787.050000001</v>
      </c>
      <c r="L99" s="185">
        <v>0</v>
      </c>
      <c r="M99" s="203">
        <v>11294787</v>
      </c>
      <c r="N99" s="178"/>
      <c r="O99" s="203">
        <v>0</v>
      </c>
      <c r="P99" s="203">
        <v>11294787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12094203.48</v>
      </c>
      <c r="L101" s="265">
        <v>0</v>
      </c>
      <c r="M101" s="204">
        <v>12094203</v>
      </c>
      <c r="N101" s="183"/>
      <c r="O101" s="70">
        <v>27676</v>
      </c>
      <c r="P101" s="70">
        <v>12121879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860644</v>
      </c>
      <c r="L105" s="244">
        <v>0</v>
      </c>
      <c r="M105" s="148">
        <v>860644</v>
      </c>
      <c r="N105" s="178"/>
      <c r="O105" s="245">
        <v>0</v>
      </c>
      <c r="P105" s="148">
        <v>860644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491231</v>
      </c>
      <c r="L106" s="244">
        <v>0</v>
      </c>
      <c r="M106" s="148">
        <v>491231</v>
      </c>
      <c r="N106" s="178"/>
      <c r="O106" s="245">
        <v>0</v>
      </c>
      <c r="P106" s="148">
        <v>491231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205028</v>
      </c>
      <c r="L107" s="244"/>
      <c r="M107" s="148">
        <v>205028</v>
      </c>
      <c r="N107" s="178"/>
      <c r="O107" s="245">
        <v>0</v>
      </c>
      <c r="P107" s="148">
        <v>205028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1556903</v>
      </c>
      <c r="L112" s="259">
        <v>0</v>
      </c>
      <c r="M112" s="240">
        <v>1556903</v>
      </c>
      <c r="N112" s="239"/>
      <c r="O112" s="240">
        <v>0</v>
      </c>
      <c r="P112" s="81">
        <v>1556903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13651106.48</v>
      </c>
      <c r="L113" s="240">
        <v>0</v>
      </c>
      <c r="M113" s="240">
        <v>13651106</v>
      </c>
      <c r="N113" s="239"/>
      <c r="O113" s="240">
        <v>27676</v>
      </c>
      <c r="P113" s="240">
        <v>13678782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52507406.869999997</v>
      </c>
      <c r="L116" s="244">
        <v>0</v>
      </c>
      <c r="M116" s="148">
        <v>52507406.869999997</v>
      </c>
      <c r="N116" s="178"/>
      <c r="O116" s="245">
        <v>0</v>
      </c>
      <c r="P116" s="148">
        <v>52507407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7477332</v>
      </c>
      <c r="P119" s="148">
        <v>7477332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588130.84</v>
      </c>
      <c r="L122" s="244">
        <v>0</v>
      </c>
      <c r="M122" s="148">
        <v>588130.84</v>
      </c>
      <c r="N122" s="178"/>
      <c r="O122" s="245">
        <v>0</v>
      </c>
      <c r="P122" s="148">
        <v>588131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533532.27</v>
      </c>
      <c r="L123" s="244">
        <v>0</v>
      </c>
      <c r="M123" s="148">
        <v>533532.27</v>
      </c>
      <c r="N123" s="178"/>
      <c r="O123" s="245">
        <v>8182271</v>
      </c>
      <c r="P123" s="148">
        <v>8715803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1511266.23</v>
      </c>
      <c r="L124" s="244">
        <v>0</v>
      </c>
      <c r="M124" s="148">
        <v>1511266.23</v>
      </c>
      <c r="N124" s="178"/>
      <c r="O124" s="245">
        <v>0</v>
      </c>
      <c r="P124" s="148">
        <v>1511266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-3292511.59</v>
      </c>
      <c r="L127" s="257">
        <v>0</v>
      </c>
      <c r="M127" s="251">
        <v>-3292511.59</v>
      </c>
      <c r="N127" s="178"/>
      <c r="O127" s="266">
        <v>4357658</v>
      </c>
      <c r="P127" s="251">
        <v>1065146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51847824.620000005</v>
      </c>
      <c r="L129" s="265">
        <v>0</v>
      </c>
      <c r="M129" s="204">
        <v>51847824</v>
      </c>
      <c r="N129" s="183"/>
      <c r="O129" s="204">
        <v>20017261</v>
      </c>
      <c r="P129" s="204">
        <v>71865085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65498931.100000009</v>
      </c>
      <c r="L131" s="259">
        <v>0</v>
      </c>
      <c r="M131" s="240">
        <v>65498930</v>
      </c>
      <c r="N131" s="239"/>
      <c r="O131" s="240">
        <v>20044937</v>
      </c>
      <c r="P131" s="240">
        <v>85543867</v>
      </c>
    </row>
    <row r="132" spans="1:16" s="146" customFormat="1" ht="15.7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74" priority="24" operator="notEqual">
      <formula>0</formula>
    </cfRule>
    <cfRule type="containsBlanks" dxfId="373" priority="25">
      <formula>LEN(TRIM(M12))=0</formula>
    </cfRule>
  </conditionalFormatting>
  <conditionalFormatting sqref="O12">
    <cfRule type="cellIs" dxfId="372" priority="23" operator="notEqual">
      <formula>O25</formula>
    </cfRule>
  </conditionalFormatting>
  <conditionalFormatting sqref="M55">
    <cfRule type="cellIs" dxfId="371" priority="22" operator="notEqual">
      <formula>M77</formula>
    </cfRule>
  </conditionalFormatting>
  <conditionalFormatting sqref="O55">
    <cfRule type="cellIs" dxfId="370" priority="21" operator="notEqual">
      <formula>O77</formula>
    </cfRule>
  </conditionalFormatting>
  <conditionalFormatting sqref="M92:M95 K92:K95">
    <cfRule type="cellIs" dxfId="369" priority="20" operator="notEqual">
      <formula>K103</formula>
    </cfRule>
  </conditionalFormatting>
  <conditionalFormatting sqref="O87">
    <cfRule type="cellIs" dxfId="368" priority="19" operator="notEqual">
      <formula>O101</formula>
    </cfRule>
  </conditionalFormatting>
  <conditionalFormatting sqref="M135 O135">
    <cfRule type="cellIs" dxfId="367" priority="13" operator="notEqual">
      <formula>0</formula>
    </cfRule>
    <cfRule type="cellIs" dxfId="366" priority="14" operator="equal">
      <formula>0</formula>
    </cfRule>
  </conditionalFormatting>
  <conditionalFormatting sqref="P135">
    <cfRule type="cellIs" dxfId="365" priority="11" operator="notEqual">
      <formula>0</formula>
    </cfRule>
    <cfRule type="cellIs" dxfId="364" priority="12" operator="equal">
      <formula>0</formula>
    </cfRule>
  </conditionalFormatting>
  <conditionalFormatting sqref="K135">
    <cfRule type="cellIs" dxfId="363" priority="3" operator="notEqual">
      <formula>0</formula>
    </cfRule>
    <cfRule type="cellIs" dxfId="362" priority="4" operator="equal">
      <formula>0</formula>
    </cfRule>
  </conditionalFormatting>
  <conditionalFormatting sqref="L135">
    <cfRule type="cellIs" dxfId="361" priority="1" operator="notEqual">
      <formula>0</formula>
    </cfRule>
    <cfRule type="cellIs" dxfId="36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R179"/>
  <sheetViews>
    <sheetView topLeftCell="D1" zoomScaleNormal="100" zoomScaleSheetLayoutView="90" workbookViewId="0">
      <selection activeCell="R18" sqref="R18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44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8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8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261</v>
      </c>
    </row>
    <row r="3" spans="1:18" ht="15" customHeight="1">
      <c r="B3" s="153"/>
      <c r="C3" s="201"/>
      <c r="E3" s="298"/>
      <c r="F3" s="298"/>
      <c r="G3" s="298"/>
      <c r="H3" s="298"/>
      <c r="I3" s="298"/>
      <c r="J3" s="298"/>
      <c r="K3" s="289" t="str">
        <f>'[3]Contact Information'!$C$5</f>
        <v>DAYTONA STATE COLLEGE</v>
      </c>
      <c r="L3" s="298"/>
      <c r="M3" s="298"/>
      <c r="N3" s="298"/>
      <c r="O3" s="298"/>
      <c r="P3" s="298"/>
      <c r="R3" s="208"/>
    </row>
    <row r="4" spans="1:18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8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8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8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8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8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8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8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8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f>SUM('[3]Accounts by GL'!D6:D14)-'[3]Accounts by GL'!D10+SUM('[3]Accounts by GL'!F6:F9)+SUM('[3]Accounts by GL'!F11:F14)+'[3]Accounts by GL'!N6</f>
        <v>21657798.379999999</v>
      </c>
      <c r="L12" s="248"/>
      <c r="M12" s="148">
        <f>+K12+L12</f>
        <v>21657798.379999999</v>
      </c>
      <c r="N12" s="249"/>
      <c r="O12" s="247">
        <v>191910</v>
      </c>
      <c r="P12" s="148">
        <f>ROUND(O12,0)+ROUND(M12,0)</f>
        <v>21849708</v>
      </c>
    </row>
    <row r="13" spans="1:18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f>SUM('[3]Accounts by GL'!E6:E9)+SUM('[3]Accounts by GL'!G6:I9)+SUM('[3]Accounts by GL'!K6:L9)+SUM('[3]Accounts by GL'!G11:L14)+SUM('[3]Accounts by GL'!E11:E14)+'[3]Accounts by GL'!N7+'[3]Accounts by GL'!J156</f>
        <v>9919445.7800000012</v>
      </c>
      <c r="L13" s="245">
        <v>0</v>
      </c>
      <c r="M13" s="148">
        <f>+K13+L13</f>
        <v>9919445.7800000012</v>
      </c>
      <c r="N13" s="177"/>
      <c r="O13" s="245">
        <v>128249</v>
      </c>
      <c r="P13" s="148">
        <f t="shared" ref="P13:P23" si="0">ROUND(O13,0)+ROUND(M13,0)</f>
        <v>10047695</v>
      </c>
    </row>
    <row r="14" spans="1:18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f>+'[3]Accounts by GL'!D31+'[3]Accounts by GL'!F31+'[3]Accounts by GL'!N31</f>
        <v>0</v>
      </c>
      <c r="L14" s="245">
        <v>0</v>
      </c>
      <c r="M14" s="148">
        <f t="shared" ref="M14:M23" si="1">+K14+L14</f>
        <v>0</v>
      </c>
      <c r="N14" s="177"/>
      <c r="O14" s="245">
        <v>0</v>
      </c>
      <c r="P14" s="148">
        <f t="shared" si="0"/>
        <v>0</v>
      </c>
    </row>
    <row r="15" spans="1:18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f>+'[3]Accounts by GL'!E31+SUM('[3]Accounts by GL'!G31:L31)+'[3]Accounts by GL'!O32</f>
        <v>0</v>
      </c>
      <c r="L15" s="245">
        <v>0</v>
      </c>
      <c r="M15" s="148">
        <f t="shared" si="1"/>
        <v>0</v>
      </c>
      <c r="N15" s="177"/>
      <c r="O15" s="245">
        <v>0</v>
      </c>
      <c r="P15" s="148">
        <f t="shared" si="0"/>
        <v>0</v>
      </c>
    </row>
    <row r="16" spans="1:18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f>+'[3]Accounts by GL'!O10+SUM('[3]Accounts by GL'!O16:O20)</f>
        <v>3975532.1899999995</v>
      </c>
      <c r="L16" s="245">
        <v>0</v>
      </c>
      <c r="M16" s="148">
        <f t="shared" si="1"/>
        <v>3975532.1899999995</v>
      </c>
      <c r="N16" s="177"/>
      <c r="O16" s="245">
        <v>0</v>
      </c>
      <c r="P16" s="148">
        <f t="shared" si="0"/>
        <v>3975532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f>+'[3]Accounts by GL'!O21+'[3]Accounts by GL'!O23+'[3]Accounts by GL'!O24</f>
        <v>47559.33</v>
      </c>
      <c r="L17" s="245">
        <v>0</v>
      </c>
      <c r="M17" s="148">
        <f t="shared" si="1"/>
        <v>47559.33</v>
      </c>
      <c r="N17" s="177"/>
      <c r="O17" s="245">
        <v>0</v>
      </c>
      <c r="P17" s="148">
        <f t="shared" si="0"/>
        <v>47559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f>+'[3]Accounts by GL'!O36+'[3]Accounts by GL'!O37</f>
        <v>16473317.299999999</v>
      </c>
      <c r="L18" s="245">
        <v>0</v>
      </c>
      <c r="M18" s="148">
        <f t="shared" si="1"/>
        <v>16473317.299999999</v>
      </c>
      <c r="N18" s="177"/>
      <c r="O18" s="245">
        <v>0</v>
      </c>
      <c r="P18" s="148">
        <f t="shared" si="0"/>
        <v>16473317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f>+'[3]Accounts by GL'!O38</f>
        <v>9376</v>
      </c>
      <c r="L19" s="245">
        <v>0</v>
      </c>
      <c r="M19" s="148">
        <f t="shared" si="1"/>
        <v>9376</v>
      </c>
      <c r="N19" s="177"/>
      <c r="O19" s="245">
        <v>7372174</v>
      </c>
      <c r="P19" s="148">
        <f t="shared" si="0"/>
        <v>7381550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f>+'[3]Accounts by GL'!O35</f>
        <v>0</v>
      </c>
      <c r="L20" s="245">
        <v>0</v>
      </c>
      <c r="M20" s="148">
        <f t="shared" si="1"/>
        <v>0</v>
      </c>
      <c r="N20" s="177"/>
      <c r="O20" s="245">
        <v>0</v>
      </c>
      <c r="P20" s="148">
        <f t="shared" si="0"/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f>+'[3]Accounts by GL'!O25+'[3]Accounts by GL'!O15</f>
        <v>992655.6399999999</v>
      </c>
      <c r="L21" s="245">
        <v>0</v>
      </c>
      <c r="M21" s="148">
        <f t="shared" si="1"/>
        <v>992655.6399999999</v>
      </c>
      <c r="N21" s="177"/>
      <c r="O21" s="245">
        <v>0</v>
      </c>
      <c r="P21" s="148">
        <f t="shared" si="0"/>
        <v>992656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f>'[3]Accounts by GL'!O28+'[3]Accounts by GL'!O30</f>
        <v>4494</v>
      </c>
      <c r="L22" s="245">
        <v>0</v>
      </c>
      <c r="M22" s="148">
        <f t="shared" si="1"/>
        <v>4494</v>
      </c>
      <c r="N22" s="177"/>
      <c r="O22" s="245">
        <v>0</v>
      </c>
      <c r="P22" s="148">
        <f t="shared" si="0"/>
        <v>4494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f>+'[3]Accounts by GL'!O27</f>
        <v>0</v>
      </c>
      <c r="L23" s="250">
        <v>0</v>
      </c>
      <c r="M23" s="251">
        <f t="shared" si="1"/>
        <v>0</v>
      </c>
      <c r="N23" s="177"/>
      <c r="O23" s="250">
        <v>0</v>
      </c>
      <c r="P23" s="251">
        <f t="shared" si="0"/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f>SUM(K12:K23)</f>
        <v>53080178.619999997</v>
      </c>
      <c r="L25" s="252">
        <f>SUM(L12:L23)</f>
        <v>0</v>
      </c>
      <c r="M25" s="253">
        <f>ROUND(SUM(M12:M23),0)</f>
        <v>53080179</v>
      </c>
      <c r="N25" s="178"/>
      <c r="O25" s="253">
        <f>ROUND(SUM(O12:O23),0)</f>
        <v>7692333</v>
      </c>
      <c r="P25" s="253">
        <f>ROUND(SUM(P12:P23),0)</f>
        <v>60772511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f>SUM('[3]Accounts by GL'!J6:J9)-'[3]Accounts by GL'!J156+'[3]Accounts by GL'!N8</f>
        <v>35710170.82</v>
      </c>
      <c r="L28" s="254">
        <v>0</v>
      </c>
      <c r="M28" s="148">
        <f t="shared" ref="M28:M35" si="2">+K28+L28</f>
        <v>35710170.82</v>
      </c>
      <c r="N28" s="177"/>
      <c r="O28" s="245">
        <v>0</v>
      </c>
      <c r="P28" s="148">
        <f t="shared" ref="P28:P35" si="3">ROUND(O28,0)+ROUND(M28,0)</f>
        <v>35710171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f>+'[3]Accounts by GL'!D33+'[3]Accounts by GL'!F33+'[3]Accounts by GL'!N33</f>
        <v>0</v>
      </c>
      <c r="L29" s="245">
        <v>0</v>
      </c>
      <c r="M29" s="148">
        <f t="shared" si="2"/>
        <v>0</v>
      </c>
      <c r="N29" s="177"/>
      <c r="O29" s="245">
        <v>1070332</v>
      </c>
      <c r="P29" s="148">
        <f t="shared" si="3"/>
        <v>1070332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f>+'[3]Accounts by GL'!E33+SUM('[3]Accounts by GL'!G33:L33)+'[3]Accounts by GL'!M34+'[3]Accounts by GL'!N34</f>
        <v>461.9</v>
      </c>
      <c r="L30" s="245">
        <v>0</v>
      </c>
      <c r="M30" s="148">
        <f t="shared" si="2"/>
        <v>461.9</v>
      </c>
      <c r="N30" s="177"/>
      <c r="O30" s="245">
        <v>27605310</v>
      </c>
      <c r="P30" s="148">
        <f t="shared" si="3"/>
        <v>27605772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f>+'[3]Accounts by GL'!O26</f>
        <v>0</v>
      </c>
      <c r="L31" s="245">
        <v>0</v>
      </c>
      <c r="M31" s="148">
        <f t="shared" si="2"/>
        <v>0</v>
      </c>
      <c r="N31" s="177"/>
      <c r="O31" s="245">
        <v>0</v>
      </c>
      <c r="P31" s="148">
        <f>ROUND(O31,0)+ROUND(M31,0)</f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f>+'[3]Accounts by GL'!O22</f>
        <v>0</v>
      </c>
      <c r="L32" s="245">
        <v>0</v>
      </c>
      <c r="M32" s="148">
        <f t="shared" si="2"/>
        <v>0</v>
      </c>
      <c r="N32" s="177"/>
      <c r="O32" s="245">
        <v>0</v>
      </c>
      <c r="P32" s="148">
        <f t="shared" si="3"/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f>SUM('[3]Accounts by GL'!O47:O50)+SUM('[3]Accounts by GL'!O52:O77)</f>
        <v>155960748.34999996</v>
      </c>
      <c r="L33" s="245">
        <v>0</v>
      </c>
      <c r="M33" s="148">
        <f t="shared" si="2"/>
        <v>155960748.34999996</v>
      </c>
      <c r="N33" s="177"/>
      <c r="O33" s="245">
        <v>0</v>
      </c>
      <c r="P33" s="148">
        <f t="shared" si="3"/>
        <v>155960748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f>+'[3]Accounts by GL'!O51+SUM('[3]Accounts by GL'!O78:O80)</f>
        <v>16882961.349999998</v>
      </c>
      <c r="L34" s="245">
        <v>0</v>
      </c>
      <c r="M34" s="148">
        <f t="shared" si="2"/>
        <v>16882961.349999998</v>
      </c>
      <c r="N34" s="177"/>
      <c r="O34" s="245">
        <v>596157</v>
      </c>
      <c r="P34" s="148">
        <f t="shared" si="3"/>
        <v>17479118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f>+'[3]Accounts by GL'!O29</f>
        <v>0</v>
      </c>
      <c r="L35" s="250">
        <v>0</v>
      </c>
      <c r="M35" s="251">
        <f t="shared" si="2"/>
        <v>0</v>
      </c>
      <c r="N35" s="177"/>
      <c r="O35" s="250">
        <v>29850</v>
      </c>
      <c r="P35" s="251">
        <f t="shared" si="3"/>
        <v>29850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f>SUM(K28:K35)</f>
        <v>208554342.41999996</v>
      </c>
      <c r="L37" s="252">
        <f>SUM(L28:L35)</f>
        <v>0</v>
      </c>
      <c r="M37" s="185">
        <f>ROUND(SUM(M28:M35),0)</f>
        <v>208554342</v>
      </c>
      <c r="N37" s="177"/>
      <c r="O37" s="185">
        <f>ROUND(SUM(O28:O35),0)</f>
        <v>29301649</v>
      </c>
      <c r="P37" s="185">
        <f>ROUND(SUM(P28:P35),0)</f>
        <v>237855991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f>(SUM(K25+K37))</f>
        <v>261634521.03999996</v>
      </c>
      <c r="L39" s="256">
        <f>(SUM(L25+L37))</f>
        <v>0</v>
      </c>
      <c r="M39" s="204">
        <f>ROUND(SUM(M25+M37),0)</f>
        <v>261634521</v>
      </c>
      <c r="N39" s="183"/>
      <c r="O39" s="70">
        <f>SUM(O25+O37)</f>
        <v>36993982</v>
      </c>
      <c r="P39" s="70">
        <f>SUM(P25+P37)</f>
        <v>298628502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f>+'[3]Accounts by GL'!O81</f>
        <v>0</v>
      </c>
      <c r="L42" s="244">
        <v>0</v>
      </c>
      <c r="M42" s="148">
        <f t="shared" ref="M42:M48" si="4">+K42+L42</f>
        <v>0</v>
      </c>
      <c r="N42" s="177"/>
      <c r="O42" s="245">
        <v>0</v>
      </c>
      <c r="P42" s="148">
        <f t="shared" ref="P42:P48" si="5">ROUND(O42,0)+ROUND(M42,0)</f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f>+'[3]Accounts by GL'!O83</f>
        <v>12000273</v>
      </c>
      <c r="L43" s="244">
        <v>0</v>
      </c>
      <c r="M43" s="148">
        <f t="shared" si="4"/>
        <v>12000273</v>
      </c>
      <c r="N43" s="177"/>
      <c r="O43" s="245">
        <v>0</v>
      </c>
      <c r="P43" s="148">
        <f t="shared" si="5"/>
        <v>12000273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f>+'[3]Accounts by GL'!O84</f>
        <v>2378651</v>
      </c>
      <c r="L44" s="244">
        <v>0</v>
      </c>
      <c r="M44" s="148">
        <f t="shared" si="4"/>
        <v>2378651</v>
      </c>
      <c r="N44" s="177"/>
      <c r="O44" s="245">
        <v>0</v>
      </c>
      <c r="P44" s="148">
        <f t="shared" si="5"/>
        <v>2378651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f>'[3]Accounts by GL'!O85</f>
        <v>447882</v>
      </c>
      <c r="L45" s="244">
        <v>0</v>
      </c>
      <c r="M45" s="148">
        <f t="shared" si="4"/>
        <v>447882</v>
      </c>
      <c r="N45" s="177"/>
      <c r="O45" s="245">
        <v>0</v>
      </c>
      <c r="P45" s="148">
        <f t="shared" si="5"/>
        <v>447882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f>'[3]Accounts by GL'!O87</f>
        <v>0</v>
      </c>
      <c r="L46" s="244"/>
      <c r="M46" s="148">
        <f t="shared" si="4"/>
        <v>0</v>
      </c>
      <c r="N46" s="177"/>
      <c r="O46" s="245">
        <v>0</v>
      </c>
      <c r="P46" s="148">
        <f t="shared" si="5"/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f>'[3]Accounts by GL'!O86</f>
        <v>0</v>
      </c>
      <c r="L47" s="244">
        <v>0</v>
      </c>
      <c r="M47" s="148">
        <f t="shared" si="4"/>
        <v>0</v>
      </c>
      <c r="N47" s="177"/>
      <c r="O47" s="245">
        <v>0</v>
      </c>
      <c r="P47" s="148">
        <f t="shared" si="5"/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f>+'[3]Accounts by GL'!O82</f>
        <v>0</v>
      </c>
      <c r="L48" s="257">
        <v>0</v>
      </c>
      <c r="M48" s="251">
        <f t="shared" si="4"/>
        <v>0</v>
      </c>
      <c r="N48" s="177"/>
      <c r="O48" s="250">
        <v>0</v>
      </c>
      <c r="P48" s="251">
        <f t="shared" si="5"/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f>SUM(K42:K48)</f>
        <v>14826806</v>
      </c>
      <c r="L50" s="259">
        <f>SUM(L42:L48)</f>
        <v>0</v>
      </c>
      <c r="M50" s="240">
        <f>ROUND(SUM(M42:M48),0)</f>
        <v>14826806</v>
      </c>
      <c r="N50" s="239"/>
      <c r="O50" s="240">
        <f>ROUND(SUM(O42:O48),0)</f>
        <v>0</v>
      </c>
      <c r="P50" s="240">
        <f>ROUND(SUM(P42:P48),0)</f>
        <v>14826806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f>K39+K50</f>
        <v>276461327.03999996</v>
      </c>
      <c r="L51" s="259">
        <f>L39+L50</f>
        <v>0</v>
      </c>
      <c r="M51" s="240">
        <f>M39+M50</f>
        <v>276461327</v>
      </c>
      <c r="N51" s="239"/>
      <c r="O51" s="240">
        <f>O39+O50</f>
        <v>36993982</v>
      </c>
      <c r="P51" s="70">
        <f>SUM(P39+P50)</f>
        <v>313455308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f>+'[3]Accounts by GL'!O98+'[3]Accounts by GL'!O103+'[3]Accounts by GL'!O113+'[3]Accounts by GL'!O117+'[3]Accounts by GL'!O119+'[3]Accounts by GL'!O121</f>
        <v>1609776.5599999998</v>
      </c>
      <c r="L55" s="244">
        <v>0</v>
      </c>
      <c r="M55" s="260">
        <f>+K55+L55</f>
        <v>1609776.5599999998</v>
      </c>
      <c r="N55" s="249"/>
      <c r="O55" s="247">
        <v>41313</v>
      </c>
      <c r="P55" s="148">
        <f t="shared" ref="P55:P75" si="6">ROUND(O55,0)+ROUND(M55,0)</f>
        <v>1651090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f>+'[3]Accounts by GL'!O126</f>
        <v>66852.38</v>
      </c>
      <c r="L56" s="244">
        <v>0</v>
      </c>
      <c r="M56" s="148">
        <f>+K56+L56</f>
        <v>66852.38</v>
      </c>
      <c r="N56" s="178"/>
      <c r="O56" s="245">
        <v>0</v>
      </c>
      <c r="P56" s="148">
        <f t="shared" si="6"/>
        <v>66852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f>+SUM('[3]Accounts by GL'!O95:O97)+SUM('[3]Accounts by GL'!O99:O102)+'[3]Accounts by GL'!O104</f>
        <v>2529640.71</v>
      </c>
      <c r="L57" s="244">
        <v>0</v>
      </c>
      <c r="M57" s="148">
        <f t="shared" ref="M57:M73" si="7">+K57+L57</f>
        <v>2529640.71</v>
      </c>
      <c r="N57" s="178"/>
      <c r="O57" s="245">
        <v>0</v>
      </c>
      <c r="P57" s="148">
        <f t="shared" si="6"/>
        <v>2529641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f>+'[3]Accounts by GL'!O116</f>
        <v>193115.74</v>
      </c>
      <c r="L58" s="244">
        <v>0</v>
      </c>
      <c r="M58" s="148">
        <f t="shared" si="7"/>
        <v>193115.74</v>
      </c>
      <c r="N58" s="178"/>
      <c r="O58" s="245">
        <v>0</v>
      </c>
      <c r="P58" s="148">
        <f t="shared" si="6"/>
        <v>193116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f>+'[3]Accounts by GL'!O137+'[3]Accounts by GL'!O138</f>
        <v>0</v>
      </c>
      <c r="L59" s="244">
        <v>0</v>
      </c>
      <c r="M59" s="148">
        <f t="shared" si="7"/>
        <v>0</v>
      </c>
      <c r="N59" s="178"/>
      <c r="O59" s="245">
        <v>0</v>
      </c>
      <c r="P59" s="148">
        <f t="shared" si="6"/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f>+'[3]Accounts by GL'!O139</f>
        <v>4829943.9800000004</v>
      </c>
      <c r="L60" s="244"/>
      <c r="M60" s="148">
        <f t="shared" si="7"/>
        <v>4829943.9800000004</v>
      </c>
      <c r="N60" s="178"/>
      <c r="O60" s="245">
        <v>37932</v>
      </c>
      <c r="P60" s="148">
        <f t="shared" si="6"/>
        <v>4867876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f>+'[3]Accounts by GL'!O136</f>
        <v>226018.46000000002</v>
      </c>
      <c r="L61" s="244">
        <v>0</v>
      </c>
      <c r="M61" s="148">
        <f t="shared" si="7"/>
        <v>226018.46000000002</v>
      </c>
      <c r="N61" s="178"/>
      <c r="O61" s="245">
        <v>0</v>
      </c>
      <c r="P61" s="148">
        <f t="shared" si="6"/>
        <v>226018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f>+'[3]Accounts by GL'!O118</f>
        <v>0</v>
      </c>
      <c r="L62" s="244">
        <v>0</v>
      </c>
      <c r="M62" s="148">
        <f t="shared" si="7"/>
        <v>0</v>
      </c>
      <c r="N62" s="178"/>
      <c r="O62" s="245">
        <v>0</v>
      </c>
      <c r="P62" s="148">
        <f t="shared" si="6"/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f>+'[3]Accounts by GL'!O93+'[3]Accounts by GL'!O120</f>
        <v>308017.57</v>
      </c>
      <c r="L63" s="244">
        <v>0</v>
      </c>
      <c r="M63" s="148">
        <f t="shared" si="7"/>
        <v>308017.57</v>
      </c>
      <c r="N63" s="178"/>
      <c r="O63" s="245">
        <v>0</v>
      </c>
      <c r="P63" s="148">
        <f t="shared" si="6"/>
        <v>308018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f t="shared" si="7"/>
        <v>0</v>
      </c>
      <c r="N64" s="178"/>
      <c r="O64" s="148">
        <v>0</v>
      </c>
      <c r="P64" s="148">
        <f t="shared" si="6"/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f>+'[3]Accounts by GL'!O122</f>
        <v>11000</v>
      </c>
      <c r="L65" s="244">
        <v>0</v>
      </c>
      <c r="M65" s="148">
        <f t="shared" si="7"/>
        <v>11000</v>
      </c>
      <c r="N65" s="178"/>
      <c r="O65" s="245">
        <v>0</v>
      </c>
      <c r="P65" s="148">
        <f t="shared" si="6"/>
        <v>11000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f>+'[3]Accounts by GL'!O124</f>
        <v>1055000</v>
      </c>
      <c r="L66" s="244">
        <v>0</v>
      </c>
      <c r="M66" s="148">
        <f t="shared" si="7"/>
        <v>1055000</v>
      </c>
      <c r="N66" s="178"/>
      <c r="O66" s="245">
        <v>0</v>
      </c>
      <c r="P66" s="148">
        <f t="shared" si="6"/>
        <v>1055000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f>+'[3]Accounts by GL'!O128</f>
        <v>0</v>
      </c>
      <c r="L67" s="244">
        <v>0</v>
      </c>
      <c r="M67" s="148">
        <f t="shared" si="7"/>
        <v>0</v>
      </c>
      <c r="N67" s="178"/>
      <c r="O67" s="245">
        <v>0</v>
      </c>
      <c r="P67" s="148">
        <f t="shared" si="6"/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f>+'[3]Accounts by GL'!O132</f>
        <v>0</v>
      </c>
      <c r="L68" s="244">
        <v>0</v>
      </c>
      <c r="M68" s="148">
        <f t="shared" si="7"/>
        <v>0</v>
      </c>
      <c r="N68" s="178"/>
      <c r="O68" s="245">
        <v>0</v>
      </c>
      <c r="P68" s="148">
        <f t="shared" si="6"/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f>+'[3]Accounts by GL'!O134</f>
        <v>0</v>
      </c>
      <c r="L69" s="244">
        <v>0</v>
      </c>
      <c r="M69" s="148">
        <f t="shared" si="7"/>
        <v>0</v>
      </c>
      <c r="N69" s="178"/>
      <c r="O69" s="245">
        <v>0</v>
      </c>
      <c r="P69" s="148">
        <f t="shared" si="6"/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f>+'[3]Accounts by GL'!O130</f>
        <v>16129</v>
      </c>
      <c r="L70" s="244">
        <v>0</v>
      </c>
      <c r="M70" s="148">
        <f t="shared" si="7"/>
        <v>16129</v>
      </c>
      <c r="N70" s="178"/>
      <c r="O70" s="245">
        <v>0</v>
      </c>
      <c r="P70" s="148">
        <f t="shared" si="6"/>
        <v>16129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f>+'[3]Accounts by GL'!O105</f>
        <v>1181506.3</v>
      </c>
      <c r="L71" s="244">
        <v>0</v>
      </c>
      <c r="M71" s="148">
        <f t="shared" si="7"/>
        <v>1181506.3</v>
      </c>
      <c r="N71" s="181"/>
      <c r="O71" s="245">
        <v>0</v>
      </c>
      <c r="P71" s="148">
        <f t="shared" si="6"/>
        <v>1181506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f>+'[3]Accounts by GL'!O109</f>
        <v>0</v>
      </c>
      <c r="L72" s="244">
        <v>0</v>
      </c>
      <c r="M72" s="148">
        <f t="shared" si="7"/>
        <v>0</v>
      </c>
      <c r="N72" s="181"/>
      <c r="O72" s="245">
        <v>0</v>
      </c>
      <c r="P72" s="148">
        <f>ROUND(O72,0)+ROUND(M72,0)</f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f>+'[3]Accounts by GL'!O110</f>
        <v>226223.43</v>
      </c>
      <c r="L73" s="244">
        <v>0</v>
      </c>
      <c r="M73" s="148">
        <f t="shared" si="7"/>
        <v>226223.43</v>
      </c>
      <c r="N73" s="181"/>
      <c r="O73" s="245">
        <v>0</v>
      </c>
      <c r="P73" s="148">
        <f>ROUND(O73,0)+ROUND(M73,0)</f>
        <v>226223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f>'[3]Accounts by GL'!O107</f>
        <v>65206</v>
      </c>
      <c r="L74" s="244">
        <v>0</v>
      </c>
      <c r="M74" s="148">
        <f>+K74+L74</f>
        <v>65206</v>
      </c>
      <c r="N74" s="181"/>
      <c r="O74" s="245">
        <v>0</v>
      </c>
      <c r="P74" s="148">
        <f>ROUND(O74,0)+ROUND(M74,0)</f>
        <v>65206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f>+'[3]Accounts by GL'!O114</f>
        <v>0</v>
      </c>
      <c r="L75" s="257">
        <v>0</v>
      </c>
      <c r="M75" s="251">
        <f>+K75+L75</f>
        <v>0</v>
      </c>
      <c r="N75" s="178"/>
      <c r="O75" s="250">
        <v>0</v>
      </c>
      <c r="P75" s="251">
        <f t="shared" si="6"/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f>SUM(K55:K75)</f>
        <v>12318430.130000003</v>
      </c>
      <c r="L77" s="264">
        <f>SUM(L55:L75)</f>
        <v>0</v>
      </c>
      <c r="M77" s="70">
        <f>ROUND(SUM(M55:M75),0)</f>
        <v>12318430</v>
      </c>
      <c r="N77" s="178"/>
      <c r="O77" s="70">
        <f>ROUND(SUM(O55:O75),0)</f>
        <v>79245</v>
      </c>
      <c r="P77" s="70">
        <f>ROUND(SUM(P55:P75),0)</f>
        <v>12397675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tr">
        <f>K3</f>
        <v>DAYTONA STATE COLLEGE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tr">
        <f>K6</f>
        <v>For the Fiscal Year Ended June 30, 2020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tr">
        <f>O9</f>
        <v>Unit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f>+'[3]Accounts by GL'!O123</f>
        <v>8000</v>
      </c>
      <c r="L87" s="244">
        <v>0</v>
      </c>
      <c r="M87" s="260">
        <f>+K87+L87</f>
        <v>8000</v>
      </c>
      <c r="N87" s="249"/>
      <c r="O87" s="247">
        <v>0</v>
      </c>
      <c r="P87" s="148">
        <f t="shared" ref="P87:P97" si="8">ROUND(O87,0)+ROUND(M87,0)</f>
        <v>8000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f>+'[3]Accounts by GL'!O125</f>
        <v>5645000</v>
      </c>
      <c r="L88" s="244">
        <v>0</v>
      </c>
      <c r="M88" s="148">
        <f t="shared" ref="M88:M97" si="9">+K88+L88</f>
        <v>5645000</v>
      </c>
      <c r="N88" s="178"/>
      <c r="O88" s="245">
        <v>0</v>
      </c>
      <c r="P88" s="148">
        <f t="shared" si="8"/>
        <v>5645000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f>+'[3]Accounts by GL'!O129</f>
        <v>0</v>
      </c>
      <c r="L89" s="244"/>
      <c r="M89" s="148">
        <f t="shared" si="9"/>
        <v>0</v>
      </c>
      <c r="N89" s="178"/>
      <c r="O89" s="245">
        <v>0</v>
      </c>
      <c r="P89" s="148">
        <f t="shared" si="8"/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f>+'[3]Accounts by GL'!O133</f>
        <v>0</v>
      </c>
      <c r="L90" s="244">
        <v>0</v>
      </c>
      <c r="M90" s="148">
        <f t="shared" si="9"/>
        <v>0</v>
      </c>
      <c r="N90" s="178"/>
      <c r="O90" s="245">
        <v>0</v>
      </c>
      <c r="P90" s="148">
        <f t="shared" si="8"/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f>+'[3]Accounts by GL'!O135</f>
        <v>0</v>
      </c>
      <c r="L91" s="244">
        <v>0</v>
      </c>
      <c r="M91" s="148">
        <f t="shared" si="9"/>
        <v>0</v>
      </c>
      <c r="N91" s="178"/>
      <c r="O91" s="245">
        <v>0</v>
      </c>
      <c r="P91" s="148">
        <f t="shared" si="8"/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f>+'[3]Accounts by GL'!O131</f>
        <v>445501.51</v>
      </c>
      <c r="L92" s="244">
        <v>0</v>
      </c>
      <c r="M92" s="148">
        <f t="shared" si="9"/>
        <v>445501.51</v>
      </c>
      <c r="N92" s="178"/>
      <c r="O92" s="245">
        <v>0</v>
      </c>
      <c r="P92" s="148">
        <f t="shared" si="8"/>
        <v>445502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f>+'[3]Accounts by GL'!O106</f>
        <v>10069825.83</v>
      </c>
      <c r="L93" s="244">
        <v>0</v>
      </c>
      <c r="M93" s="148">
        <f t="shared" si="9"/>
        <v>10069825.83</v>
      </c>
      <c r="N93" s="178"/>
      <c r="O93" s="245">
        <v>0</v>
      </c>
      <c r="P93" s="148">
        <f t="shared" si="8"/>
        <v>10069826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f>+'[3]Accounts by GL'!O111</f>
        <v>29924100</v>
      </c>
      <c r="L94" s="244">
        <v>0</v>
      </c>
      <c r="M94" s="148">
        <f t="shared" si="9"/>
        <v>29924100</v>
      </c>
      <c r="N94" s="178"/>
      <c r="O94" s="245">
        <v>0</v>
      </c>
      <c r="P94" s="148">
        <f>ROUND(O94,0)+ROUND(M94,0)</f>
        <v>29924100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f>+'[3]Accounts by GL'!O112</f>
        <v>13106792.57</v>
      </c>
      <c r="L95" s="244">
        <v>0</v>
      </c>
      <c r="M95" s="148">
        <f t="shared" si="9"/>
        <v>13106792.57</v>
      </c>
      <c r="N95" s="178"/>
      <c r="O95" s="245">
        <v>0</v>
      </c>
      <c r="P95" s="148">
        <f>ROUND(O95,0)+ROUND(M95,0)</f>
        <v>13106793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f>+'[3]Accounts by GL'!O108</f>
        <v>394870.17</v>
      </c>
      <c r="L96" s="244">
        <v>0</v>
      </c>
      <c r="M96" s="148">
        <f t="shared" si="9"/>
        <v>394870.17</v>
      </c>
      <c r="N96" s="181"/>
      <c r="O96" s="245">
        <v>0</v>
      </c>
      <c r="P96" s="148">
        <f t="shared" si="8"/>
        <v>394870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f>+'[3]Accounts by GL'!O94+'[3]Accounts by GL'!O115+'[3]Accounts by GL'!O127</f>
        <v>0</v>
      </c>
      <c r="L97" s="257">
        <v>0</v>
      </c>
      <c r="M97" s="251">
        <f t="shared" si="9"/>
        <v>0</v>
      </c>
      <c r="N97" s="178"/>
      <c r="O97" s="250">
        <v>0</v>
      </c>
      <c r="P97" s="251">
        <f t="shared" si="8"/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f>SUM(K87:K97)</f>
        <v>59594090.080000006</v>
      </c>
      <c r="L99" s="185">
        <f>SUM(L87:L97)</f>
        <v>0</v>
      </c>
      <c r="M99" s="203">
        <f t="array" ref="M99">SUM(ROUND(M87:M97,0))</f>
        <v>59594091</v>
      </c>
      <c r="N99" s="178"/>
      <c r="O99" s="203">
        <f t="array" ref="O99">SUM(ROUND(O87:O97,0))</f>
        <v>0</v>
      </c>
      <c r="P99" s="203">
        <f t="array" ref="P99">SUM(ROUND(P87:P97,0))</f>
        <v>59594091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f>+K77+K99</f>
        <v>71912520.210000008</v>
      </c>
      <c r="L101" s="265">
        <f>+L77+L99</f>
        <v>0</v>
      </c>
      <c r="M101" s="204">
        <f>ROUND(SUM(M77+M99),0)</f>
        <v>71912521</v>
      </c>
      <c r="N101" s="183"/>
      <c r="O101" s="70">
        <f>SUM(O77+O99)</f>
        <v>79245</v>
      </c>
      <c r="P101" s="70">
        <f>SUM(P77+P99)</f>
        <v>71991766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f>+'[3]Accounts by GL'!O149</f>
        <v>0</v>
      </c>
      <c r="L104" s="244">
        <v>0</v>
      </c>
      <c r="M104" s="148">
        <f t="shared" ref="M104:M110" si="10">+K104+L104</f>
        <v>0</v>
      </c>
      <c r="N104" s="178"/>
      <c r="O104" s="245">
        <v>0</v>
      </c>
      <c r="P104" s="148">
        <f t="shared" ref="P104:P110" si="11">ROUND(O104,0)+ROUND(M104,0)</f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f>+'[3]Accounts by GL'!O151</f>
        <v>4560354</v>
      </c>
      <c r="L105" s="244">
        <v>0</v>
      </c>
      <c r="M105" s="148">
        <f t="shared" si="10"/>
        <v>4560354</v>
      </c>
      <c r="N105" s="178"/>
      <c r="O105" s="245">
        <v>0</v>
      </c>
      <c r="P105" s="148">
        <f t="shared" si="11"/>
        <v>4560354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f>+'[3]Accounts by GL'!O152</f>
        <v>2924330</v>
      </c>
      <c r="L106" s="244">
        <v>0</v>
      </c>
      <c r="M106" s="148">
        <f t="shared" si="10"/>
        <v>2924330</v>
      </c>
      <c r="N106" s="178"/>
      <c r="O106" s="245">
        <v>0</v>
      </c>
      <c r="P106" s="148">
        <f t="shared" si="11"/>
        <v>2924330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f>+'[3]Accounts by GL'!O153</f>
        <v>188730</v>
      </c>
      <c r="L107" s="244"/>
      <c r="M107" s="148">
        <f t="shared" si="10"/>
        <v>188730</v>
      </c>
      <c r="N107" s="178"/>
      <c r="O107" s="245">
        <v>0</v>
      </c>
      <c r="P107" s="148">
        <f t="shared" si="11"/>
        <v>188730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f>+'[3]Accounts by GL'!O155</f>
        <v>0</v>
      </c>
      <c r="L108" s="244">
        <v>0</v>
      </c>
      <c r="M108" s="148">
        <f t="shared" si="10"/>
        <v>0</v>
      </c>
      <c r="N108" s="178"/>
      <c r="O108" s="245">
        <v>0</v>
      </c>
      <c r="P108" s="148">
        <f t="shared" si="11"/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f>+'[3]Accounts by GL'!O154</f>
        <v>0</v>
      </c>
      <c r="L109" s="244">
        <v>0</v>
      </c>
      <c r="M109" s="148">
        <f>+K109+L109</f>
        <v>0</v>
      </c>
      <c r="N109" s="178">
        <v>0</v>
      </c>
      <c r="O109" s="245">
        <v>0</v>
      </c>
      <c r="P109" s="148">
        <f>ROUND(O109,0)+ROUND(M109,0)</f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f>+'[3]Accounts by GL'!O150</f>
        <v>0</v>
      </c>
      <c r="L110" s="257">
        <v>0</v>
      </c>
      <c r="M110" s="251">
        <f t="shared" si="10"/>
        <v>0</v>
      </c>
      <c r="N110" s="178"/>
      <c r="O110" s="250">
        <v>0</v>
      </c>
      <c r="P110" s="251">
        <f t="shared" si="11"/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f>SUM(K104:K110)</f>
        <v>7673414</v>
      </c>
      <c r="L112" s="259">
        <f>SUM(L104:L110)</f>
        <v>0</v>
      </c>
      <c r="M112" s="240">
        <f>ROUND(SUM(M104:M110),0)</f>
        <v>7673414</v>
      </c>
      <c r="N112" s="239"/>
      <c r="O112" s="240">
        <f>SUM(O104:O110)</f>
        <v>0</v>
      </c>
      <c r="P112" s="81">
        <f>SUM(P104:P110,0)</f>
        <v>7673414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f>K101+K112</f>
        <v>79585934.210000008</v>
      </c>
      <c r="L113" s="240">
        <f>L101+L112</f>
        <v>0</v>
      </c>
      <c r="M113" s="240">
        <f>M101+M112</f>
        <v>79585935</v>
      </c>
      <c r="N113" s="239"/>
      <c r="O113" s="240">
        <f>O101+O112</f>
        <v>79245</v>
      </c>
      <c r="P113" s="240">
        <f>P101+P112</f>
        <v>79665180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f>+'[3]Accounts by GL'!L554</f>
        <v>166124639.13999999</v>
      </c>
      <c r="L116" s="244">
        <v>0</v>
      </c>
      <c r="M116" s="148">
        <f>+K116+L116</f>
        <v>166124639.13999999</v>
      </c>
      <c r="N116" s="178"/>
      <c r="O116" s="245">
        <v>596157</v>
      </c>
      <c r="P116" s="148">
        <f>ROUND(O116,0)+ROUND(M116,0)</f>
        <v>166720796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f>+'[3]Accounts by GL'!G549</f>
        <v>0</v>
      </c>
      <c r="L119" s="244">
        <v>0</v>
      </c>
      <c r="M119" s="148">
        <f>+K119+L119</f>
        <v>0</v>
      </c>
      <c r="N119" s="178"/>
      <c r="O119" s="245">
        <v>15490463</v>
      </c>
      <c r="P119" s="148">
        <f>ROUND(O119,0)+ROUND(M119,0)</f>
        <v>15490463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f>+'[3]Accounts by GL'!G548</f>
        <v>0</v>
      </c>
      <c r="L121" s="244">
        <v>0</v>
      </c>
      <c r="M121" s="148">
        <f>+K121+L121</f>
        <v>0</v>
      </c>
      <c r="N121" s="178"/>
      <c r="O121" s="245">
        <v>0</v>
      </c>
      <c r="P121" s="148">
        <f t="shared" ref="P121:P126" si="12">ROUND(O121,0)+ROUND(M121,0)</f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f>+'[3]Accounts by GL'!E554+'[3]Accounts by GL'!G550</f>
        <v>5751527.5099999998</v>
      </c>
      <c r="L122" s="244">
        <v>0</v>
      </c>
      <c r="M122" s="148">
        <f t="shared" ref="M122:M127" si="13">+K122+L122</f>
        <v>5751527.5099999998</v>
      </c>
      <c r="N122" s="178"/>
      <c r="O122" s="245">
        <v>19621680</v>
      </c>
      <c r="P122" s="148">
        <f t="shared" si="12"/>
        <v>25373208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f>+'[3]Accounts by GL'!H554</f>
        <v>313537.48</v>
      </c>
      <c r="L123" s="244">
        <v>0</v>
      </c>
      <c r="M123" s="148">
        <f t="shared" si="13"/>
        <v>313537.48</v>
      </c>
      <c r="N123" s="178"/>
      <c r="O123" s="245">
        <v>0</v>
      </c>
      <c r="P123" s="148">
        <f t="shared" si="12"/>
        <v>313537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f>+'[3]Accounts by GL'!J554</f>
        <v>47039775.850000001</v>
      </c>
      <c r="L124" s="244">
        <v>0</v>
      </c>
      <c r="M124" s="148">
        <f t="shared" si="13"/>
        <v>47039775.850000001</v>
      </c>
      <c r="N124" s="178"/>
      <c r="O124" s="245">
        <v>0</v>
      </c>
      <c r="P124" s="148">
        <f t="shared" si="12"/>
        <v>47039776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f>+'[3]Accounts by GL'!K554</f>
        <v>532.46</v>
      </c>
      <c r="L125" s="244">
        <v>0</v>
      </c>
      <c r="M125" s="148">
        <f t="shared" si="13"/>
        <v>532.46</v>
      </c>
      <c r="N125" s="178"/>
      <c r="O125" s="245">
        <v>0</v>
      </c>
      <c r="P125" s="148">
        <f t="shared" si="12"/>
        <v>532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f t="shared" si="13"/>
        <v>0</v>
      </c>
      <c r="N126" s="178"/>
      <c r="O126" s="245">
        <v>0</v>
      </c>
      <c r="P126" s="148">
        <f t="shared" si="12"/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f>ROUND(K39+K50-K101-K112-SUM(K116:K126),2)</f>
        <v>-22354619.609999999</v>
      </c>
      <c r="L127" s="257">
        <v>0</v>
      </c>
      <c r="M127" s="251">
        <f t="shared" si="13"/>
        <v>-22354619.609999999</v>
      </c>
      <c r="N127" s="178"/>
      <c r="O127" s="266">
        <f>ROUND(O39+O50-O101-O112-SUM(O116:O126),0)</f>
        <v>1206437</v>
      </c>
      <c r="P127" s="251">
        <f>ROUND(P39+P50-P101-P112-SUM(P116:P126),0)</f>
        <v>-21148184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f>SUM(K116:K127)</f>
        <v>196875392.82999998</v>
      </c>
      <c r="L129" s="265">
        <f>SUM(L116:L127)</f>
        <v>0</v>
      </c>
      <c r="M129" s="204">
        <f t="array" ref="M129">SUM(ROUND(M116:M127,0))</f>
        <v>196875392</v>
      </c>
      <c r="N129" s="183"/>
      <c r="O129" s="204">
        <f t="array" ref="O129">SUM(ROUND(O116:O127,0))</f>
        <v>36914737</v>
      </c>
      <c r="P129" s="204">
        <f t="array" ref="P129">SUM(ROUND(P116:P127,0))</f>
        <v>233790128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260</v>
      </c>
      <c r="E131" s="309"/>
      <c r="F131" s="309"/>
      <c r="G131" s="309"/>
      <c r="H131" s="309"/>
      <c r="I131" s="309"/>
      <c r="J131" s="236"/>
      <c r="K131" s="279">
        <f>K113+K129</f>
        <v>276461327.03999996</v>
      </c>
      <c r="L131" s="259">
        <f>L113+L129</f>
        <v>0</v>
      </c>
      <c r="M131" s="240">
        <f>M113+M129</f>
        <v>276461327</v>
      </c>
      <c r="N131" s="239"/>
      <c r="O131" s="240">
        <f>O113+O129</f>
        <v>36993982</v>
      </c>
      <c r="P131" s="240">
        <f>P113+P129</f>
        <v>313455308</v>
      </c>
    </row>
    <row r="132" spans="1:16" s="146" customFormat="1" ht="9" customHeight="1" thickTop="1">
      <c r="A132" s="152"/>
      <c r="B132" s="159"/>
      <c r="C132" s="196"/>
      <c r="D132" s="164"/>
      <c r="E132" s="164"/>
      <c r="F132" s="164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313" t="s">
        <v>167</v>
      </c>
      <c r="E133" s="313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  <c r="P133" s="313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f>K51-K131</f>
        <v>0</v>
      </c>
      <c r="L135" s="142">
        <f>L51-L131</f>
        <v>0</v>
      </c>
      <c r="M135" s="142">
        <f>M51-M131</f>
        <v>0</v>
      </c>
      <c r="N135" s="163"/>
      <c r="O135" s="142">
        <f>O51-O131</f>
        <v>0</v>
      </c>
      <c r="P135" s="142">
        <f>P51-P131</f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>
      <c r="M145" s="212"/>
      <c r="N145" s="212"/>
      <c r="O145" s="212"/>
      <c r="P145" s="212"/>
    </row>
    <row r="146" spans="13:16">
      <c r="M146" s="212"/>
      <c r="N146" s="212"/>
      <c r="O146" s="212"/>
      <c r="P146" s="212"/>
    </row>
    <row r="147" spans="13:16">
      <c r="M147" s="212"/>
      <c r="N147" s="212"/>
      <c r="O147" s="212"/>
      <c r="P147" s="212"/>
    </row>
    <row r="148" spans="13:16">
      <c r="M148" s="212"/>
      <c r="N148" s="212"/>
      <c r="O148" s="212"/>
      <c r="P148" s="212"/>
    </row>
    <row r="149" spans="13:16">
      <c r="M149" s="212"/>
      <c r="N149" s="212"/>
      <c r="O149" s="212"/>
      <c r="P149" s="212"/>
    </row>
    <row r="150" spans="13:16">
      <c r="M150" s="212"/>
      <c r="N150" s="212"/>
      <c r="O150" s="212"/>
      <c r="P150" s="212"/>
    </row>
    <row r="151" spans="13:16">
      <c r="M151" s="212"/>
      <c r="N151" s="212"/>
      <c r="O151" s="212"/>
      <c r="P151" s="212"/>
    </row>
    <row r="152" spans="13:16">
      <c r="M152" s="212"/>
      <c r="N152" s="212"/>
      <c r="O152" s="212"/>
      <c r="P152" s="212"/>
    </row>
    <row r="153" spans="13:16">
      <c r="M153" s="212"/>
      <c r="N153" s="212"/>
      <c r="O153" s="212"/>
      <c r="P153" s="212"/>
    </row>
    <row r="154" spans="13:16">
      <c r="M154" s="212"/>
      <c r="N154" s="212"/>
      <c r="O154" s="212"/>
      <c r="P154" s="212"/>
    </row>
    <row r="155" spans="13:16">
      <c r="M155" s="212"/>
      <c r="N155" s="212"/>
      <c r="O155" s="212"/>
      <c r="P155" s="212"/>
    </row>
    <row r="156" spans="13:16">
      <c r="M156" s="212"/>
      <c r="N156" s="212"/>
      <c r="O156" s="212"/>
      <c r="P156" s="212"/>
    </row>
    <row r="157" spans="13:16">
      <c r="M157" s="212"/>
      <c r="N157" s="212"/>
      <c r="O157" s="212"/>
      <c r="P157" s="212"/>
    </row>
    <row r="168" spans="8:16">
      <c r="H168" s="143"/>
      <c r="O168" s="143"/>
      <c r="P168" s="143"/>
    </row>
    <row r="169" spans="8:16">
      <c r="H169" s="143"/>
      <c r="O169" s="143"/>
      <c r="P169" s="143"/>
    </row>
    <row r="170" spans="8:16">
      <c r="H170" s="143"/>
      <c r="O170" s="143"/>
      <c r="P170" s="143"/>
    </row>
    <row r="171" spans="8:16">
      <c r="H171" s="143"/>
      <c r="O171" s="143"/>
      <c r="P171" s="143"/>
    </row>
    <row r="172" spans="8:16">
      <c r="H172" s="143"/>
      <c r="O172" s="143"/>
      <c r="P172" s="143"/>
    </row>
    <row r="173" spans="8:16">
      <c r="H173" s="143"/>
      <c r="O173" s="143"/>
      <c r="P173" s="143"/>
    </row>
    <row r="174" spans="8:16">
      <c r="H174" s="143"/>
      <c r="O174" s="143"/>
      <c r="P174" s="143"/>
    </row>
    <row r="175" spans="8:16">
      <c r="H175" s="143"/>
      <c r="O175" s="143"/>
      <c r="P175" s="143"/>
    </row>
    <row r="176" spans="8:16">
      <c r="H176" s="143"/>
      <c r="O176" s="143"/>
      <c r="P176" s="143"/>
    </row>
    <row r="177" spans="8:16">
      <c r="H177" s="143"/>
      <c r="O177" s="143"/>
      <c r="P177" s="143"/>
    </row>
    <row r="178" spans="8:16">
      <c r="H178" s="143"/>
      <c r="O178" s="143"/>
      <c r="P178" s="143"/>
    </row>
    <row r="179" spans="8:16"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59" priority="24" operator="notEqual">
      <formula>0</formula>
    </cfRule>
    <cfRule type="containsBlanks" dxfId="358" priority="25">
      <formula>LEN(TRIM(M12))=0</formula>
    </cfRule>
  </conditionalFormatting>
  <conditionalFormatting sqref="O12">
    <cfRule type="cellIs" dxfId="357" priority="23" operator="notEqual">
      <formula>O25</formula>
    </cfRule>
  </conditionalFormatting>
  <conditionalFormatting sqref="M55">
    <cfRule type="cellIs" dxfId="356" priority="22" operator="notEqual">
      <formula>M77</formula>
    </cfRule>
  </conditionalFormatting>
  <conditionalFormatting sqref="O55">
    <cfRule type="cellIs" dxfId="355" priority="21" operator="notEqual">
      <formula>O77</formula>
    </cfRule>
  </conditionalFormatting>
  <conditionalFormatting sqref="M92:M95 K92:K95">
    <cfRule type="cellIs" dxfId="354" priority="20" operator="notEqual">
      <formula>K103</formula>
    </cfRule>
  </conditionalFormatting>
  <conditionalFormatting sqref="O87">
    <cfRule type="cellIs" dxfId="353" priority="19" operator="notEqual">
      <formula>O101</formula>
    </cfRule>
  </conditionalFormatting>
  <conditionalFormatting sqref="M135 O135">
    <cfRule type="cellIs" dxfId="352" priority="13" operator="notEqual">
      <formula>0</formula>
    </cfRule>
    <cfRule type="cellIs" dxfId="351" priority="14" operator="equal">
      <formula>0</formula>
    </cfRule>
  </conditionalFormatting>
  <conditionalFormatting sqref="P135">
    <cfRule type="cellIs" dxfId="350" priority="11" operator="notEqual">
      <formula>0</formula>
    </cfRule>
    <cfRule type="cellIs" dxfId="349" priority="12" operator="equal">
      <formula>0</formula>
    </cfRule>
  </conditionalFormatting>
  <conditionalFormatting sqref="K135">
    <cfRule type="cellIs" dxfId="348" priority="3" operator="notEqual">
      <formula>0</formula>
    </cfRule>
    <cfRule type="cellIs" dxfId="347" priority="4" operator="equal">
      <formula>0</formula>
    </cfRule>
  </conditionalFormatting>
  <conditionalFormatting sqref="L135">
    <cfRule type="cellIs" dxfId="346" priority="1" operator="notEqual">
      <formula>0</formula>
    </cfRule>
    <cfRule type="cellIs" dxfId="34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R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8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8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8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231</v>
      </c>
      <c r="L3" s="298"/>
      <c r="M3" s="298"/>
      <c r="N3" s="298"/>
      <c r="O3" s="298"/>
      <c r="P3" s="298"/>
      <c r="R3" s="208"/>
    </row>
    <row r="4" spans="1:18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8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8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8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8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8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8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8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8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6365984.0600000005</v>
      </c>
      <c r="L12" s="248">
        <v>-1608135</v>
      </c>
      <c r="M12" s="148">
        <v>4757849.0600000005</v>
      </c>
      <c r="N12" s="249"/>
      <c r="O12" s="247">
        <v>360049</v>
      </c>
      <c r="P12" s="148">
        <v>5117898</v>
      </c>
    </row>
    <row r="13" spans="1:18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5565335.7999999998</v>
      </c>
      <c r="L13" s="245">
        <v>0</v>
      </c>
      <c r="M13" s="148">
        <v>5565335.7999999998</v>
      </c>
      <c r="N13" s="177"/>
      <c r="O13" s="245">
        <v>0</v>
      </c>
      <c r="P13" s="148">
        <v>5565336</v>
      </c>
    </row>
    <row r="14" spans="1:18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6547927.6399999997</v>
      </c>
      <c r="L14" s="245">
        <v>0</v>
      </c>
      <c r="M14" s="148">
        <v>6547927.6399999997</v>
      </c>
      <c r="N14" s="177"/>
      <c r="O14" s="245"/>
      <c r="P14" s="148">
        <v>6547928</v>
      </c>
    </row>
    <row r="15" spans="1:18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1451161.2999999998</v>
      </c>
      <c r="L15" s="245">
        <v>0</v>
      </c>
      <c r="M15" s="148">
        <v>1451161.2999999998</v>
      </c>
      <c r="N15" s="177"/>
      <c r="O15" s="245">
        <v>0</v>
      </c>
      <c r="P15" s="148">
        <v>1451161</v>
      </c>
    </row>
    <row r="16" spans="1:18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2967131.7700000005</v>
      </c>
      <c r="L16" s="245"/>
      <c r="M16" s="148">
        <v>2967131.7700000005</v>
      </c>
      <c r="N16" s="177"/>
      <c r="O16" s="245">
        <v>482600</v>
      </c>
      <c r="P16" s="148">
        <v>3449732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55432.5</v>
      </c>
      <c r="L17" s="245">
        <v>0</v>
      </c>
      <c r="M17" s="148">
        <v>55432.5</v>
      </c>
      <c r="N17" s="177"/>
      <c r="O17" s="245">
        <v>0</v>
      </c>
      <c r="P17" s="148">
        <v>55433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2193980.1</v>
      </c>
      <c r="L18" s="245">
        <v>0</v>
      </c>
      <c r="M18" s="148">
        <v>2193980.1</v>
      </c>
      <c r="N18" s="177"/>
      <c r="O18" s="245">
        <v>0</v>
      </c>
      <c r="P18" s="148">
        <v>2193980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239334.59</v>
      </c>
      <c r="L19" s="245"/>
      <c r="M19" s="148">
        <v>239334.59</v>
      </c>
      <c r="N19" s="177"/>
      <c r="O19" s="245">
        <v>0</v>
      </c>
      <c r="P19" s="148">
        <v>239335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7246.32</v>
      </c>
      <c r="L20" s="245">
        <v>0</v>
      </c>
      <c r="M20" s="148">
        <v>7246.32</v>
      </c>
      <c r="N20" s="177"/>
      <c r="O20" s="245">
        <v>0</v>
      </c>
      <c r="P20" s="148">
        <v>7246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2479842</v>
      </c>
      <c r="L21" s="245">
        <v>0</v>
      </c>
      <c r="M21" s="148">
        <v>2479842</v>
      </c>
      <c r="N21" s="177"/>
      <c r="O21" s="245">
        <v>31350</v>
      </c>
      <c r="P21" s="148">
        <v>2511192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750000</v>
      </c>
      <c r="P23" s="251">
        <v>750000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27873376.080000002</v>
      </c>
      <c r="L25" s="252">
        <v>-1608135</v>
      </c>
      <c r="M25" s="253">
        <v>26265241</v>
      </c>
      <c r="N25" s="178"/>
      <c r="O25" s="253">
        <v>1623999</v>
      </c>
      <c r="P25" s="253">
        <v>27889241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6881835.0199999996</v>
      </c>
      <c r="L28" s="254">
        <v>1608135</v>
      </c>
      <c r="M28" s="148">
        <v>8489970.0199999996</v>
      </c>
      <c r="N28" s="177"/>
      <c r="O28" s="245">
        <v>0</v>
      </c>
      <c r="P28" s="148">
        <v>8489970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4772475.38</v>
      </c>
      <c r="L29" s="245">
        <v>0</v>
      </c>
      <c r="M29" s="148">
        <v>4772475.38</v>
      </c>
      <c r="N29" s="177"/>
      <c r="O29" s="245">
        <v>3134573</v>
      </c>
      <c r="P29" s="148">
        <v>7907048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1775738.56</v>
      </c>
      <c r="L30" s="245">
        <v>0</v>
      </c>
      <c r="M30" s="148">
        <v>1775738.56</v>
      </c>
      <c r="N30" s="177"/>
      <c r="O30" s="245">
        <v>36501360</v>
      </c>
      <c r="P30" s="148">
        <v>38277099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/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164443240.47999996</v>
      </c>
      <c r="L33" s="245">
        <v>0</v>
      </c>
      <c r="M33" s="148">
        <v>164443240.47999996</v>
      </c>
      <c r="N33" s="177"/>
      <c r="O33" s="245">
        <v>0</v>
      </c>
      <c r="P33" s="148">
        <v>164443240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4807315.8499999996</v>
      </c>
      <c r="L34" s="245">
        <v>0</v>
      </c>
      <c r="M34" s="148">
        <v>4807315.8499999996</v>
      </c>
      <c r="N34" s="177"/>
      <c r="O34" s="245">
        <v>0</v>
      </c>
      <c r="P34" s="148">
        <v>4807316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766635</v>
      </c>
      <c r="P35" s="251">
        <v>766635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182680605.28999996</v>
      </c>
      <c r="L37" s="252">
        <v>1608135</v>
      </c>
      <c r="M37" s="185">
        <v>184288740</v>
      </c>
      <c r="N37" s="177"/>
      <c r="O37" s="185">
        <v>40402568</v>
      </c>
      <c r="P37" s="185">
        <v>224691308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210553981.36999997</v>
      </c>
      <c r="L39" s="256">
        <v>0</v>
      </c>
      <c r="M39" s="204">
        <v>210553981</v>
      </c>
      <c r="N39" s="183"/>
      <c r="O39" s="70">
        <v>42026567</v>
      </c>
      <c r="P39" s="70">
        <v>252580549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10602631.810000001</v>
      </c>
      <c r="L43" s="244">
        <v>0</v>
      </c>
      <c r="M43" s="148">
        <v>10602631.810000001</v>
      </c>
      <c r="N43" s="177"/>
      <c r="O43" s="245">
        <v>0</v>
      </c>
      <c r="P43" s="148">
        <v>10602632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2726301.65</v>
      </c>
      <c r="L44" s="244">
        <v>0</v>
      </c>
      <c r="M44" s="148">
        <v>2726301.65</v>
      </c>
      <c r="N44" s="177"/>
      <c r="O44" s="245">
        <v>0</v>
      </c>
      <c r="P44" s="148">
        <v>2726302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175613</v>
      </c>
      <c r="L45" s="244">
        <v>0</v>
      </c>
      <c r="M45" s="148">
        <v>175613</v>
      </c>
      <c r="N45" s="177"/>
      <c r="O45" s="245">
        <v>0</v>
      </c>
      <c r="P45" s="148">
        <v>175613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13504546.460000001</v>
      </c>
      <c r="L50" s="259">
        <v>0</v>
      </c>
      <c r="M50" s="240">
        <v>13504546</v>
      </c>
      <c r="N50" s="239"/>
      <c r="O50" s="240">
        <v>0</v>
      </c>
      <c r="P50" s="240">
        <v>13504547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224058527.82999998</v>
      </c>
      <c r="L51" s="259">
        <v>0</v>
      </c>
      <c r="M51" s="240">
        <v>224058527</v>
      </c>
      <c r="N51" s="239"/>
      <c r="O51" s="240">
        <v>42026567</v>
      </c>
      <c r="P51" s="70">
        <v>266085096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2306228.5100000002</v>
      </c>
      <c r="L55" s="244">
        <v>0</v>
      </c>
      <c r="M55" s="260">
        <v>2306228.5100000002</v>
      </c>
      <c r="N55" s="249"/>
      <c r="O55" s="247">
        <v>305039</v>
      </c>
      <c r="P55" s="148">
        <v>2611268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216445.53</v>
      </c>
      <c r="L56" s="244">
        <v>0</v>
      </c>
      <c r="M56" s="148">
        <v>216445.53</v>
      </c>
      <c r="N56" s="178"/>
      <c r="O56" s="245">
        <v>0</v>
      </c>
      <c r="P56" s="148">
        <v>216446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2398492.08</v>
      </c>
      <c r="L57" s="244">
        <v>0</v>
      </c>
      <c r="M57" s="148">
        <v>2398492.08</v>
      </c>
      <c r="N57" s="178"/>
      <c r="O57" s="245">
        <v>0</v>
      </c>
      <c r="P57" s="148">
        <v>2398492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8639.5</v>
      </c>
      <c r="L58" s="244">
        <v>0</v>
      </c>
      <c r="M58" s="148">
        <v>8639.5</v>
      </c>
      <c r="N58" s="178"/>
      <c r="O58" s="245">
        <v>0</v>
      </c>
      <c r="P58" s="148">
        <v>8640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17807.13</v>
      </c>
      <c r="L59" s="244">
        <v>0</v>
      </c>
      <c r="M59" s="148">
        <v>17807.13</v>
      </c>
      <c r="N59" s="178"/>
      <c r="O59" s="245">
        <v>0</v>
      </c>
      <c r="P59" s="148">
        <v>17807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18129.12</v>
      </c>
      <c r="L60" s="244"/>
      <c r="M60" s="148">
        <v>18129.12</v>
      </c>
      <c r="N60" s="178"/>
      <c r="O60" s="245">
        <v>0</v>
      </c>
      <c r="P60" s="148">
        <v>18129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6119.76</v>
      </c>
      <c r="L61" s="244">
        <v>0</v>
      </c>
      <c r="M61" s="148">
        <v>6119.76</v>
      </c>
      <c r="N61" s="178"/>
      <c r="O61" s="245">
        <v>23000</v>
      </c>
      <c r="P61" s="148">
        <v>29120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316364.32999999996</v>
      </c>
      <c r="L63" s="244">
        <v>0</v>
      </c>
      <c r="M63" s="148">
        <v>316364.32999999996</v>
      </c>
      <c r="N63" s="178"/>
      <c r="O63" s="245">
        <v>0</v>
      </c>
      <c r="P63" s="148">
        <v>316364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1645829.3399999999</v>
      </c>
      <c r="L65" s="244">
        <v>0</v>
      </c>
      <c r="M65" s="148">
        <v>1645829.3399999999</v>
      </c>
      <c r="N65" s="178"/>
      <c r="O65" s="245">
        <v>0</v>
      </c>
      <c r="P65" s="148">
        <v>1645829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767183.6</v>
      </c>
      <c r="L66" s="244">
        <v>0</v>
      </c>
      <c r="M66" s="148">
        <v>767183.6</v>
      </c>
      <c r="N66" s="178"/>
      <c r="O66" s="245">
        <v>0</v>
      </c>
      <c r="P66" s="148">
        <v>767184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174428.63</v>
      </c>
      <c r="L70" s="244">
        <v>0</v>
      </c>
      <c r="M70" s="148">
        <v>174428.63</v>
      </c>
      <c r="N70" s="178"/>
      <c r="O70" s="245">
        <v>0</v>
      </c>
      <c r="P70" s="148">
        <v>174429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96705.13</v>
      </c>
      <c r="L71" s="244">
        <v>0</v>
      </c>
      <c r="M71" s="148">
        <v>96705.13</v>
      </c>
      <c r="N71" s="181"/>
      <c r="O71" s="245">
        <v>0</v>
      </c>
      <c r="P71" s="148">
        <v>96705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205512</v>
      </c>
      <c r="L73" s="244">
        <v>0</v>
      </c>
      <c r="M73" s="148">
        <v>205512</v>
      </c>
      <c r="N73" s="181"/>
      <c r="O73" s="245">
        <v>0</v>
      </c>
      <c r="P73" s="148">
        <v>205512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36768</v>
      </c>
      <c r="L74" s="244">
        <v>0</v>
      </c>
      <c r="M74" s="148">
        <v>36768</v>
      </c>
      <c r="N74" s="181"/>
      <c r="O74" s="245">
        <v>0</v>
      </c>
      <c r="P74" s="148">
        <v>36768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8214652.6599999992</v>
      </c>
      <c r="L77" s="264">
        <v>0</v>
      </c>
      <c r="M77" s="70">
        <v>8214653</v>
      </c>
      <c r="N77" s="178"/>
      <c r="O77" s="70">
        <v>328039</v>
      </c>
      <c r="P77" s="70">
        <v>8542693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231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29715168.719999999</v>
      </c>
      <c r="L87" s="244">
        <v>0</v>
      </c>
      <c r="M87" s="260">
        <v>29715168.719999999</v>
      </c>
      <c r="N87" s="249"/>
      <c r="O87" s="247">
        <v>0</v>
      </c>
      <c r="P87" s="148">
        <v>29715169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393749.36</v>
      </c>
      <c r="L88" s="244">
        <v>0</v>
      </c>
      <c r="M88" s="148">
        <v>393749.36</v>
      </c>
      <c r="N88" s="178"/>
      <c r="O88" s="245">
        <v>0</v>
      </c>
      <c r="P88" s="148">
        <v>393749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65062.85</v>
      </c>
      <c r="L92" s="244">
        <v>0</v>
      </c>
      <c r="M92" s="148">
        <v>65062.85</v>
      </c>
      <c r="N92" s="178"/>
      <c r="O92" s="245">
        <v>0</v>
      </c>
      <c r="P92" s="148">
        <v>65063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5124532.47</v>
      </c>
      <c r="L93" s="244">
        <v>0</v>
      </c>
      <c r="M93" s="148">
        <v>5124532.47</v>
      </c>
      <c r="N93" s="178"/>
      <c r="O93" s="245">
        <v>0</v>
      </c>
      <c r="P93" s="148">
        <v>5124532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25275462</v>
      </c>
      <c r="L94" s="244">
        <v>0</v>
      </c>
      <c r="M94" s="148">
        <v>25275462</v>
      </c>
      <c r="N94" s="178"/>
      <c r="O94" s="245">
        <v>0</v>
      </c>
      <c r="P94" s="148">
        <v>25275462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11906861</v>
      </c>
      <c r="L95" s="244">
        <v>0</v>
      </c>
      <c r="M95" s="148">
        <v>11906861</v>
      </c>
      <c r="N95" s="178"/>
      <c r="O95" s="245">
        <v>0</v>
      </c>
      <c r="P95" s="148">
        <v>11906861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957894</v>
      </c>
      <c r="L96" s="244">
        <v>0</v>
      </c>
      <c r="M96" s="148">
        <v>957894</v>
      </c>
      <c r="N96" s="181"/>
      <c r="O96" s="245">
        <v>0</v>
      </c>
      <c r="P96" s="148">
        <v>957894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67779</v>
      </c>
      <c r="P97" s="251">
        <v>67779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73438730.400000006</v>
      </c>
      <c r="L99" s="185">
        <v>0</v>
      </c>
      <c r="M99" s="203">
        <v>73438730</v>
      </c>
      <c r="N99" s="178"/>
      <c r="O99" s="203">
        <v>67779</v>
      </c>
      <c r="P99" s="203">
        <v>73506509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81653383.060000002</v>
      </c>
      <c r="L101" s="265">
        <v>0</v>
      </c>
      <c r="M101" s="204">
        <v>81653383</v>
      </c>
      <c r="N101" s="183"/>
      <c r="O101" s="70">
        <v>395818</v>
      </c>
      <c r="P101" s="70">
        <v>82049202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1753156.94</v>
      </c>
      <c r="L105" s="244">
        <v>0</v>
      </c>
      <c r="M105" s="148">
        <v>1753156.94</v>
      </c>
      <c r="N105" s="178"/>
      <c r="O105" s="245">
        <v>0</v>
      </c>
      <c r="P105" s="148">
        <v>1753157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1325931.01</v>
      </c>
      <c r="L106" s="244">
        <v>0</v>
      </c>
      <c r="M106" s="148">
        <v>1325931.01</v>
      </c>
      <c r="N106" s="178"/>
      <c r="O106" s="245">
        <v>0</v>
      </c>
      <c r="P106" s="148">
        <v>1325931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46073</v>
      </c>
      <c r="L107" s="244"/>
      <c r="M107" s="148">
        <v>46073</v>
      </c>
      <c r="N107" s="178"/>
      <c r="O107" s="245">
        <v>0</v>
      </c>
      <c r="P107" s="148">
        <v>46073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3125160.95</v>
      </c>
      <c r="L112" s="259">
        <v>0</v>
      </c>
      <c r="M112" s="240">
        <v>3125161</v>
      </c>
      <c r="N112" s="239"/>
      <c r="O112" s="240">
        <v>0</v>
      </c>
      <c r="P112" s="81">
        <v>3125161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84778544.010000005</v>
      </c>
      <c r="L113" s="240">
        <v>0</v>
      </c>
      <c r="M113" s="240">
        <v>84778544</v>
      </c>
      <c r="N113" s="239"/>
      <c r="O113" s="240">
        <v>395818</v>
      </c>
      <c r="P113" s="240">
        <v>85174363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136728625.31</v>
      </c>
      <c r="L116" s="244">
        <v>0</v>
      </c>
      <c r="M116" s="148">
        <v>136728625.31</v>
      </c>
      <c r="N116" s="178"/>
      <c r="O116" s="245">
        <v>0</v>
      </c>
      <c r="P116" s="148">
        <v>136728625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600000</v>
      </c>
      <c r="L119" s="244">
        <v>0</v>
      </c>
      <c r="M119" s="148">
        <v>600000</v>
      </c>
      <c r="N119" s="178"/>
      <c r="O119" s="245">
        <v>19049854</v>
      </c>
      <c r="P119" s="148">
        <v>19649854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16584863</v>
      </c>
      <c r="P121" s="148">
        <v>16584863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4551886.38</v>
      </c>
      <c r="L122" s="244">
        <v>-2787350</v>
      </c>
      <c r="M122" s="148">
        <v>1764536.38</v>
      </c>
      <c r="N122" s="178"/>
      <c r="O122" s="245">
        <v>0</v>
      </c>
      <c r="P122" s="148">
        <v>1764536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1158024.3500000001</v>
      </c>
      <c r="L123" s="244">
        <v>0</v>
      </c>
      <c r="M123" s="148">
        <v>1158024.3500000001</v>
      </c>
      <c r="N123" s="178"/>
      <c r="O123" s="245">
        <v>0</v>
      </c>
      <c r="P123" s="148">
        <v>1158024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9590007.7599999998</v>
      </c>
      <c r="L124" s="244">
        <v>0</v>
      </c>
      <c r="M124" s="148">
        <v>9590007.7599999998</v>
      </c>
      <c r="N124" s="178"/>
      <c r="O124" s="245">
        <v>0</v>
      </c>
      <c r="P124" s="148">
        <v>9590008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14341.79</v>
      </c>
      <c r="L125" s="244">
        <v>0</v>
      </c>
      <c r="M125" s="148">
        <v>14341.79</v>
      </c>
      <c r="N125" s="178"/>
      <c r="O125" s="245">
        <v>0</v>
      </c>
      <c r="P125" s="148">
        <v>14342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/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-13362901.77</v>
      </c>
      <c r="L127" s="257">
        <v>2787350</v>
      </c>
      <c r="M127" s="251">
        <v>-10575551.77</v>
      </c>
      <c r="N127" s="178"/>
      <c r="O127" s="266">
        <v>5996032</v>
      </c>
      <c r="P127" s="251">
        <v>-4579519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139279983.81999996</v>
      </c>
      <c r="L129" s="265">
        <v>0</v>
      </c>
      <c r="M129" s="204">
        <v>139279983</v>
      </c>
      <c r="N129" s="183"/>
      <c r="O129" s="204">
        <v>41630749</v>
      </c>
      <c r="P129" s="204">
        <v>180910733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224058527.82999998</v>
      </c>
      <c r="L131" s="259">
        <v>0</v>
      </c>
      <c r="M131" s="240">
        <v>224058527</v>
      </c>
      <c r="N131" s="239"/>
      <c r="O131" s="240">
        <v>42026567</v>
      </c>
      <c r="P131" s="240">
        <v>266085096</v>
      </c>
    </row>
    <row r="132" spans="1:16" s="146" customFormat="1" ht="1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44" priority="24" operator="notEqual">
      <formula>0</formula>
    </cfRule>
    <cfRule type="containsBlanks" dxfId="343" priority="25">
      <formula>LEN(TRIM(M12))=0</formula>
    </cfRule>
  </conditionalFormatting>
  <conditionalFormatting sqref="O12">
    <cfRule type="cellIs" dxfId="342" priority="23" operator="notEqual">
      <formula>O25</formula>
    </cfRule>
  </conditionalFormatting>
  <conditionalFormatting sqref="M55">
    <cfRule type="cellIs" dxfId="341" priority="22" operator="notEqual">
      <formula>M77</formula>
    </cfRule>
  </conditionalFormatting>
  <conditionalFormatting sqref="O55">
    <cfRule type="cellIs" dxfId="340" priority="21" operator="notEqual">
      <formula>O77</formula>
    </cfRule>
  </conditionalFormatting>
  <conditionalFormatting sqref="M92:M95 K92:K95">
    <cfRule type="cellIs" dxfId="339" priority="20" operator="notEqual">
      <formula>K103</formula>
    </cfRule>
  </conditionalFormatting>
  <conditionalFormatting sqref="O87">
    <cfRule type="cellIs" dxfId="338" priority="19" operator="notEqual">
      <formula>O101</formula>
    </cfRule>
  </conditionalFormatting>
  <conditionalFormatting sqref="M135 O135">
    <cfRule type="cellIs" dxfId="337" priority="13" operator="notEqual">
      <formula>0</formula>
    </cfRule>
    <cfRule type="cellIs" dxfId="336" priority="14" operator="equal">
      <formula>0</formula>
    </cfRule>
  </conditionalFormatting>
  <conditionalFormatting sqref="P135">
    <cfRule type="cellIs" dxfId="335" priority="11" operator="notEqual">
      <formula>0</formula>
    </cfRule>
    <cfRule type="cellIs" dxfId="334" priority="12" operator="equal">
      <formula>0</formula>
    </cfRule>
  </conditionalFormatting>
  <conditionalFormatting sqref="K135">
    <cfRule type="cellIs" dxfId="333" priority="3" operator="notEqual">
      <formula>0</formula>
    </cfRule>
    <cfRule type="cellIs" dxfId="332" priority="4" operator="equal">
      <formula>0</formula>
    </cfRule>
  </conditionalFormatting>
  <conditionalFormatting sqref="L135">
    <cfRule type="cellIs" dxfId="331" priority="1" operator="notEqual">
      <formula>0</formula>
    </cfRule>
    <cfRule type="cellIs" dxfId="33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232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22226049.430000003</v>
      </c>
      <c r="L12" s="248">
        <v>-0.43</v>
      </c>
      <c r="M12" s="148">
        <v>22226049.000000004</v>
      </c>
      <c r="N12" s="249"/>
      <c r="O12" s="247">
        <v>1406077</v>
      </c>
      <c r="P12" s="148">
        <v>23632126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13157877.710000001</v>
      </c>
      <c r="L13" s="245">
        <v>0.28999999999999998</v>
      </c>
      <c r="M13" s="148">
        <v>13157878</v>
      </c>
      <c r="N13" s="177"/>
      <c r="O13" s="245">
        <v>0</v>
      </c>
      <c r="P13" s="148">
        <v>13157878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1377134</v>
      </c>
      <c r="L15" s="245">
        <v>0.21</v>
      </c>
      <c r="M15" s="148">
        <v>1377134.21</v>
      </c>
      <c r="N15" s="177"/>
      <c r="O15" s="245">
        <v>0</v>
      </c>
      <c r="P15" s="148">
        <v>1377134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4641429.1000000006</v>
      </c>
      <c r="L16" s="245">
        <v>-0.1</v>
      </c>
      <c r="M16" s="148">
        <v>4641429.0000000009</v>
      </c>
      <c r="N16" s="177"/>
      <c r="O16" s="245">
        <v>0</v>
      </c>
      <c r="P16" s="148">
        <v>4641429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316454.77</v>
      </c>
      <c r="L17" s="245">
        <v>0.23</v>
      </c>
      <c r="M17" s="148">
        <v>316455</v>
      </c>
      <c r="N17" s="177"/>
      <c r="O17" s="245">
        <v>200000</v>
      </c>
      <c r="P17" s="148">
        <v>516455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1695076.76</v>
      </c>
      <c r="L18" s="245">
        <v>0.09</v>
      </c>
      <c r="M18" s="148">
        <v>1695076.85</v>
      </c>
      <c r="N18" s="177"/>
      <c r="O18" s="245">
        <v>0</v>
      </c>
      <c r="P18" s="148">
        <v>1695077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7875996</v>
      </c>
      <c r="P19" s="148">
        <v>7875996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13368.48</v>
      </c>
      <c r="L20" s="245">
        <v>-0.48</v>
      </c>
      <c r="M20" s="148">
        <v>13368</v>
      </c>
      <c r="N20" s="177"/>
      <c r="O20" s="245">
        <v>0</v>
      </c>
      <c r="P20" s="148">
        <v>13368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2439309.42</v>
      </c>
      <c r="L21" s="245">
        <v>-0.42</v>
      </c>
      <c r="M21" s="148">
        <v>2439309</v>
      </c>
      <c r="N21" s="177"/>
      <c r="O21" s="245">
        <v>419438</v>
      </c>
      <c r="P21" s="148">
        <v>2858747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45866699.670000002</v>
      </c>
      <c r="L25" s="252">
        <v>-0.61</v>
      </c>
      <c r="M25" s="253">
        <v>45866699</v>
      </c>
      <c r="N25" s="178"/>
      <c r="O25" s="253">
        <v>9901511</v>
      </c>
      <c r="P25" s="253">
        <v>55768210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187920.37999999989</v>
      </c>
      <c r="L28" s="254">
        <v>-0.38</v>
      </c>
      <c r="M28" s="148">
        <v>187919.99999999988</v>
      </c>
      <c r="N28" s="177"/>
      <c r="O28" s="245">
        <v>0</v>
      </c>
      <c r="P28" s="148">
        <v>187920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8134494.7300000004</v>
      </c>
      <c r="L29" s="245">
        <v>0.27</v>
      </c>
      <c r="M29" s="148">
        <v>8134495</v>
      </c>
      <c r="N29" s="177"/>
      <c r="O29" s="245">
        <v>55242999</v>
      </c>
      <c r="P29" s="148">
        <v>63377494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31632216.169999998</v>
      </c>
      <c r="L30" s="245">
        <v>-0.17</v>
      </c>
      <c r="M30" s="148">
        <v>31632215.999999996</v>
      </c>
      <c r="N30" s="177"/>
      <c r="O30" s="245">
        <v>0</v>
      </c>
      <c r="P30" s="148">
        <v>31632216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14671.12</v>
      </c>
      <c r="L31" s="245">
        <v>-0.12</v>
      </c>
      <c r="M31" s="148">
        <v>14671</v>
      </c>
      <c r="N31" s="177"/>
      <c r="O31" s="245">
        <v>0</v>
      </c>
      <c r="P31" s="148">
        <v>14671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146892</v>
      </c>
      <c r="P32" s="148">
        <v>146892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179513551.06999999</v>
      </c>
      <c r="L33" s="245">
        <v>-7.0000000000000007E-2</v>
      </c>
      <c r="M33" s="148">
        <v>179513551</v>
      </c>
      <c r="N33" s="177"/>
      <c r="O33" s="245">
        <v>0</v>
      </c>
      <c r="P33" s="148">
        <v>179513551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34533832.57</v>
      </c>
      <c r="L34" s="245">
        <v>0.43</v>
      </c>
      <c r="M34" s="148">
        <v>34533833</v>
      </c>
      <c r="N34" s="177"/>
      <c r="O34" s="245">
        <v>23675</v>
      </c>
      <c r="P34" s="148">
        <v>34557508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254016686.03999999</v>
      </c>
      <c r="L37" s="252">
        <v>-4.0000000000000036E-2</v>
      </c>
      <c r="M37" s="185">
        <v>254016686</v>
      </c>
      <c r="N37" s="177"/>
      <c r="O37" s="185">
        <v>55413566</v>
      </c>
      <c r="P37" s="185">
        <v>309430252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299883385.70999998</v>
      </c>
      <c r="L39" s="256">
        <v>-0.65</v>
      </c>
      <c r="M39" s="204">
        <v>299883385</v>
      </c>
      <c r="N39" s="183"/>
      <c r="O39" s="70">
        <v>65315077</v>
      </c>
      <c r="P39" s="70">
        <v>365198462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19212758</v>
      </c>
      <c r="L43" s="244">
        <v>0</v>
      </c>
      <c r="M43" s="148">
        <v>19212758</v>
      </c>
      <c r="N43" s="177"/>
      <c r="O43" s="245">
        <v>0</v>
      </c>
      <c r="P43" s="148">
        <v>19212758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4424126</v>
      </c>
      <c r="L44" s="244">
        <v>0</v>
      </c>
      <c r="M44" s="148">
        <v>4424126</v>
      </c>
      <c r="N44" s="177"/>
      <c r="O44" s="245">
        <v>0</v>
      </c>
      <c r="P44" s="148">
        <v>4424126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545684</v>
      </c>
      <c r="L45" s="244">
        <v>0</v>
      </c>
      <c r="M45" s="148">
        <v>545684</v>
      </c>
      <c r="N45" s="177"/>
      <c r="O45" s="245">
        <v>0</v>
      </c>
      <c r="P45" s="148">
        <v>545684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24182568</v>
      </c>
      <c r="L50" s="259">
        <v>0</v>
      </c>
      <c r="M50" s="240">
        <v>24182568</v>
      </c>
      <c r="N50" s="239"/>
      <c r="O50" s="240">
        <v>0</v>
      </c>
      <c r="P50" s="240">
        <v>24182568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324065953.70999998</v>
      </c>
      <c r="L51" s="259">
        <v>-0.65</v>
      </c>
      <c r="M51" s="240">
        <v>324065953</v>
      </c>
      <c r="N51" s="239"/>
      <c r="O51" s="240">
        <v>65315077</v>
      </c>
      <c r="P51" s="70">
        <v>389381030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3861432.5599999991</v>
      </c>
      <c r="L55" s="244">
        <v>0.44</v>
      </c>
      <c r="M55" s="260">
        <v>3861432.9999999991</v>
      </c>
      <c r="N55" s="249"/>
      <c r="O55" s="247">
        <v>0</v>
      </c>
      <c r="P55" s="148">
        <v>3861433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6967130.9199999999</v>
      </c>
      <c r="L57" s="244">
        <v>0.08</v>
      </c>
      <c r="M57" s="148">
        <v>6967131</v>
      </c>
      <c r="N57" s="178"/>
      <c r="O57" s="245">
        <v>0</v>
      </c>
      <c r="P57" s="148">
        <v>6967131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1665656.34</v>
      </c>
      <c r="L58" s="244">
        <v>-0.34</v>
      </c>
      <c r="M58" s="148">
        <v>1665656</v>
      </c>
      <c r="N58" s="178"/>
      <c r="O58" s="245">
        <v>0</v>
      </c>
      <c r="P58" s="148">
        <v>1665656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550060.84</v>
      </c>
      <c r="L60" s="244">
        <v>0.16</v>
      </c>
      <c r="M60" s="148">
        <v>550061</v>
      </c>
      <c r="N60" s="178"/>
      <c r="O60" s="245">
        <v>572001</v>
      </c>
      <c r="P60" s="148">
        <v>1122062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2086088.73</v>
      </c>
      <c r="L61" s="244">
        <v>0.27</v>
      </c>
      <c r="M61" s="148">
        <v>2086089</v>
      </c>
      <c r="N61" s="178"/>
      <c r="O61" s="245">
        <v>8070047</v>
      </c>
      <c r="P61" s="148">
        <v>10156136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187766</v>
      </c>
      <c r="L62" s="244">
        <v>0</v>
      </c>
      <c r="M62" s="148">
        <v>187766</v>
      </c>
      <c r="N62" s="178"/>
      <c r="O62" s="245">
        <v>0</v>
      </c>
      <c r="P62" s="148">
        <v>187766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8000693.9699999997</v>
      </c>
      <c r="L63" s="244">
        <v>0.03</v>
      </c>
      <c r="M63" s="148">
        <v>8000694</v>
      </c>
      <c r="N63" s="178"/>
      <c r="O63" s="245">
        <v>88463</v>
      </c>
      <c r="P63" s="148">
        <v>8089157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1377133.84</v>
      </c>
      <c r="L68" s="244">
        <v>0.16</v>
      </c>
      <c r="M68" s="148">
        <v>1377134</v>
      </c>
      <c r="N68" s="178"/>
      <c r="O68" s="245">
        <v>0</v>
      </c>
      <c r="P68" s="148">
        <v>1377134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8583.08</v>
      </c>
      <c r="L70" s="244">
        <v>-0.08</v>
      </c>
      <c r="M70" s="148">
        <v>8583</v>
      </c>
      <c r="N70" s="178"/>
      <c r="O70" s="245">
        <v>0</v>
      </c>
      <c r="P70" s="148">
        <v>8583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3964862.32</v>
      </c>
      <c r="L71" s="244">
        <v>-0.32</v>
      </c>
      <c r="M71" s="148">
        <v>3964862</v>
      </c>
      <c r="N71" s="181"/>
      <c r="O71" s="245">
        <v>0</v>
      </c>
      <c r="P71" s="148">
        <v>3964862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372896</v>
      </c>
      <c r="L73" s="244">
        <v>0</v>
      </c>
      <c r="M73" s="148">
        <v>372896</v>
      </c>
      <c r="N73" s="181"/>
      <c r="O73" s="245">
        <v>0</v>
      </c>
      <c r="P73" s="148">
        <v>372896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106855</v>
      </c>
      <c r="L74" s="244">
        <v>0</v>
      </c>
      <c r="M74" s="148">
        <v>106855</v>
      </c>
      <c r="N74" s="181"/>
      <c r="O74" s="245">
        <v>0</v>
      </c>
      <c r="P74" s="148">
        <v>106855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29149159.599999998</v>
      </c>
      <c r="L77" s="264">
        <v>0.40000000000000008</v>
      </c>
      <c r="M77" s="70">
        <v>29149160</v>
      </c>
      <c r="N77" s="178"/>
      <c r="O77" s="70">
        <v>8730511</v>
      </c>
      <c r="P77" s="70">
        <v>37879671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232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17482476.670000002</v>
      </c>
      <c r="L90" s="244">
        <v>0.33</v>
      </c>
      <c r="M90" s="148">
        <v>17482477</v>
      </c>
      <c r="N90" s="178"/>
      <c r="O90" s="245">
        <v>0</v>
      </c>
      <c r="P90" s="148">
        <v>17482477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77247.679999999993</v>
      </c>
      <c r="L92" s="244">
        <v>0.32</v>
      </c>
      <c r="M92" s="148">
        <v>77248</v>
      </c>
      <c r="N92" s="178"/>
      <c r="O92" s="245">
        <v>0</v>
      </c>
      <c r="P92" s="148">
        <v>77248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11418040.029999999</v>
      </c>
      <c r="L93" s="244">
        <v>-0.03</v>
      </c>
      <c r="M93" s="148">
        <v>11418040</v>
      </c>
      <c r="N93" s="178"/>
      <c r="O93" s="245">
        <v>0</v>
      </c>
      <c r="P93" s="148">
        <v>11418040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45992779</v>
      </c>
      <c r="L94" s="244">
        <v>0</v>
      </c>
      <c r="M94" s="148">
        <v>45992779</v>
      </c>
      <c r="N94" s="178"/>
      <c r="O94" s="245">
        <v>0</v>
      </c>
      <c r="P94" s="148">
        <v>45992779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21604643</v>
      </c>
      <c r="L95" s="244">
        <v>0</v>
      </c>
      <c r="M95" s="148">
        <v>21604643</v>
      </c>
      <c r="N95" s="178"/>
      <c r="O95" s="245">
        <v>0</v>
      </c>
      <c r="P95" s="148">
        <v>21604643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2360552</v>
      </c>
      <c r="L96" s="244">
        <v>0</v>
      </c>
      <c r="M96" s="148">
        <v>2360552</v>
      </c>
      <c r="N96" s="181"/>
      <c r="O96" s="245">
        <v>0</v>
      </c>
      <c r="P96" s="148">
        <v>2360552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98935738.379999995</v>
      </c>
      <c r="L99" s="185">
        <v>0.62</v>
      </c>
      <c r="M99" s="203">
        <v>98935739</v>
      </c>
      <c r="N99" s="178"/>
      <c r="O99" s="203">
        <v>0</v>
      </c>
      <c r="P99" s="203">
        <v>98935739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128084897.97999999</v>
      </c>
      <c r="L101" s="265">
        <v>1.02</v>
      </c>
      <c r="M101" s="204">
        <v>128084899</v>
      </c>
      <c r="N101" s="183"/>
      <c r="O101" s="70">
        <v>8730511</v>
      </c>
      <c r="P101" s="70">
        <v>136815410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6045958</v>
      </c>
      <c r="L105" s="244">
        <v>-0.4</v>
      </c>
      <c r="M105" s="148">
        <v>6045957.5999999996</v>
      </c>
      <c r="N105" s="178"/>
      <c r="O105" s="245">
        <v>0</v>
      </c>
      <c r="P105" s="148">
        <v>6045958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4085063</v>
      </c>
      <c r="L106" s="244">
        <v>-0.4</v>
      </c>
      <c r="M106" s="148">
        <v>4085062.6</v>
      </c>
      <c r="N106" s="178"/>
      <c r="O106" s="245">
        <v>0</v>
      </c>
      <c r="P106" s="148">
        <v>4085063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147443</v>
      </c>
      <c r="L107" s="244">
        <v>-0.4</v>
      </c>
      <c r="M107" s="148">
        <v>147442.6</v>
      </c>
      <c r="N107" s="178"/>
      <c r="O107" s="245">
        <v>0</v>
      </c>
      <c r="P107" s="148">
        <v>147443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10278464</v>
      </c>
      <c r="L112" s="259">
        <v>-1.2000000000000002</v>
      </c>
      <c r="M112" s="240">
        <v>10278463</v>
      </c>
      <c r="N112" s="239"/>
      <c r="O112" s="240">
        <v>0</v>
      </c>
      <c r="P112" s="81">
        <v>10278464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138363361.97999999</v>
      </c>
      <c r="L113" s="240">
        <v>-0.18000000000000016</v>
      </c>
      <c r="M113" s="240">
        <v>138363362</v>
      </c>
      <c r="N113" s="239"/>
      <c r="O113" s="240">
        <v>8730511</v>
      </c>
      <c r="P113" s="240">
        <v>147093874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195187773.13</v>
      </c>
      <c r="L116" s="244">
        <v>-1296464</v>
      </c>
      <c r="M116" s="148">
        <v>193891309.13</v>
      </c>
      <c r="N116" s="178"/>
      <c r="O116" s="245">
        <v>0</v>
      </c>
      <c r="P116" s="148">
        <v>193891309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25865924</v>
      </c>
      <c r="P119" s="148">
        <v>25865924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2049693</v>
      </c>
      <c r="P121" s="148">
        <v>2049693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8290471.1400000062</v>
      </c>
      <c r="L122" s="244">
        <v>0</v>
      </c>
      <c r="M122" s="148">
        <v>8290471.1400000062</v>
      </c>
      <c r="N122" s="178"/>
      <c r="O122" s="245">
        <v>0</v>
      </c>
      <c r="P122" s="148">
        <v>8290471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809813.32000000332</v>
      </c>
      <c r="L123" s="244">
        <v>-0.47</v>
      </c>
      <c r="M123" s="148">
        <v>809812.85000000335</v>
      </c>
      <c r="N123" s="178"/>
      <c r="O123" s="245">
        <v>0</v>
      </c>
      <c r="P123" s="148">
        <v>809813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31341413.800000001</v>
      </c>
      <c r="L124" s="244">
        <v>1296464</v>
      </c>
      <c r="M124" s="148">
        <v>32637877.800000001</v>
      </c>
      <c r="N124" s="178"/>
      <c r="O124" s="245">
        <v>0</v>
      </c>
      <c r="P124" s="148">
        <v>32637878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1377134</v>
      </c>
      <c r="L125" s="244">
        <v>0</v>
      </c>
      <c r="M125" s="148">
        <v>1377134</v>
      </c>
      <c r="N125" s="178"/>
      <c r="O125" s="245">
        <v>0</v>
      </c>
      <c r="P125" s="148">
        <v>1377134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-51304013.659999996</v>
      </c>
      <c r="L127" s="257">
        <v>0</v>
      </c>
      <c r="M127" s="251">
        <v>-51304013.659999996</v>
      </c>
      <c r="N127" s="178"/>
      <c r="O127" s="266">
        <v>28668949</v>
      </c>
      <c r="P127" s="251">
        <v>-22635066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185702591.73000002</v>
      </c>
      <c r="L129" s="265">
        <v>-0.46999999997206032</v>
      </c>
      <c r="M129" s="204">
        <v>185702591</v>
      </c>
      <c r="N129" s="183"/>
      <c r="O129" s="204">
        <v>56584566</v>
      </c>
      <c r="P129" s="204">
        <v>242287156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324065953.71000004</v>
      </c>
      <c r="L131" s="259">
        <v>-0.64999999997206048</v>
      </c>
      <c r="M131" s="240">
        <v>324065953</v>
      </c>
      <c r="N131" s="239"/>
      <c r="O131" s="240">
        <v>65315077</v>
      </c>
      <c r="P131" s="240">
        <v>389381030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-2.7939539570809302E-11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29" priority="24" operator="notEqual">
      <formula>0</formula>
    </cfRule>
    <cfRule type="containsBlanks" dxfId="328" priority="25">
      <formula>LEN(TRIM(M12))=0</formula>
    </cfRule>
  </conditionalFormatting>
  <conditionalFormatting sqref="O12">
    <cfRule type="cellIs" dxfId="327" priority="23" operator="notEqual">
      <formula>O25</formula>
    </cfRule>
  </conditionalFormatting>
  <conditionalFormatting sqref="M55">
    <cfRule type="cellIs" dxfId="326" priority="22" operator="notEqual">
      <formula>M77</formula>
    </cfRule>
  </conditionalFormatting>
  <conditionalFormatting sqref="O55">
    <cfRule type="cellIs" dxfId="325" priority="21" operator="notEqual">
      <formula>O77</formula>
    </cfRule>
  </conditionalFormatting>
  <conditionalFormatting sqref="M92:M95 K92:K95">
    <cfRule type="cellIs" dxfId="324" priority="20" operator="notEqual">
      <formula>K103</formula>
    </cfRule>
  </conditionalFormatting>
  <conditionalFormatting sqref="O87">
    <cfRule type="cellIs" dxfId="323" priority="19" operator="notEqual">
      <formula>O101</formula>
    </cfRule>
  </conditionalFormatting>
  <conditionalFormatting sqref="M135 O135">
    <cfRule type="cellIs" dxfId="322" priority="13" operator="notEqual">
      <formula>0</formula>
    </cfRule>
    <cfRule type="cellIs" dxfId="321" priority="14" operator="equal">
      <formula>0</formula>
    </cfRule>
  </conditionalFormatting>
  <conditionalFormatting sqref="P135">
    <cfRule type="cellIs" dxfId="320" priority="11" operator="notEqual">
      <formula>0</formula>
    </cfRule>
    <cfRule type="cellIs" dxfId="319" priority="12" operator="equal">
      <formula>0</formula>
    </cfRule>
  </conditionalFormatting>
  <conditionalFormatting sqref="K135">
    <cfRule type="cellIs" dxfId="318" priority="3" operator="notEqual">
      <formula>0</formula>
    </cfRule>
    <cfRule type="cellIs" dxfId="317" priority="4" operator="equal">
      <formula>0</formula>
    </cfRule>
  </conditionalFormatting>
  <conditionalFormatting sqref="L135">
    <cfRule type="cellIs" dxfId="316" priority="1" operator="notEqual">
      <formula>0</formula>
    </cfRule>
    <cfRule type="cellIs" dxfId="31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4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7.42578125" style="150" customWidth="1"/>
    <col min="13" max="13" width="15.7109375" style="141" customWidth="1"/>
    <col min="14" max="14" width="0.85546875" style="141" customWidth="1"/>
    <col min="15" max="15" width="14" style="141" customWidth="1"/>
    <col min="16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254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255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253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2937655.27</v>
      </c>
      <c r="L12" s="248"/>
      <c r="M12" s="148">
        <v>2937655.27</v>
      </c>
      <c r="N12" s="249"/>
      <c r="O12" s="247">
        <v>94718</v>
      </c>
      <c r="P12" s="148">
        <v>3032373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252486.79999999987</v>
      </c>
      <c r="L13" s="245">
        <v>0</v>
      </c>
      <c r="M13" s="148">
        <v>252486.79999999987</v>
      </c>
      <c r="N13" s="177"/>
      <c r="O13" s="245"/>
      <c r="P13" s="148">
        <v>252487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4034061</v>
      </c>
      <c r="P14" s="148">
        <v>4034061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/>
      <c r="P15" s="148">
        <v>0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225564.96999999997</v>
      </c>
      <c r="L16" s="245">
        <v>0</v>
      </c>
      <c r="M16" s="148">
        <v>225564.96999999997</v>
      </c>
      <c r="N16" s="177"/>
      <c r="O16" s="245">
        <v>14475</v>
      </c>
      <c r="P16" s="148">
        <v>240040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90750</v>
      </c>
      <c r="P17" s="148">
        <v>90750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5145085.8899999997</v>
      </c>
      <c r="L18" s="245">
        <v>0</v>
      </c>
      <c r="M18" s="148">
        <v>5145085.8899999997</v>
      </c>
      <c r="N18" s="177"/>
      <c r="O18" s="245"/>
      <c r="P18" s="148">
        <v>5145086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8958.4</v>
      </c>
      <c r="L19" s="245">
        <v>0</v>
      </c>
      <c r="M19" s="148">
        <v>8958.4</v>
      </c>
      <c r="N19" s="177"/>
      <c r="O19" s="245"/>
      <c r="P19" s="148">
        <v>8958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/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315815.65999999997</v>
      </c>
      <c r="L21" s="245">
        <v>0</v>
      </c>
      <c r="M21" s="148">
        <v>315815.65999999997</v>
      </c>
      <c r="N21" s="177"/>
      <c r="O21" s="245">
        <v>40000</v>
      </c>
      <c r="P21" s="148">
        <v>355816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/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/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8885566.9900000002</v>
      </c>
      <c r="L25" s="252">
        <v>0</v>
      </c>
      <c r="M25" s="253">
        <v>8885567</v>
      </c>
      <c r="N25" s="178"/>
      <c r="O25" s="253">
        <v>4274004</v>
      </c>
      <c r="P25" s="253">
        <v>13159571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3601475.81</v>
      </c>
      <c r="L28" s="254">
        <v>0</v>
      </c>
      <c r="M28" s="148">
        <v>3601475.81</v>
      </c>
      <c r="N28" s="177"/>
      <c r="O28" s="245">
        <v>0</v>
      </c>
      <c r="P28" s="148">
        <v>3601476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/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/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/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272250</v>
      </c>
      <c r="P32" s="148">
        <v>272250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25979446.430000003</v>
      </c>
      <c r="L33" s="245">
        <v>0</v>
      </c>
      <c r="M33" s="148">
        <v>25979446.430000003</v>
      </c>
      <c r="N33" s="177"/>
      <c r="O33" s="245">
        <v>8155</v>
      </c>
      <c r="P33" s="148">
        <v>25987601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6921776.8799999999</v>
      </c>
      <c r="L34" s="245">
        <v>0</v>
      </c>
      <c r="M34" s="148">
        <v>6921776.8799999999</v>
      </c>
      <c r="N34" s="177"/>
      <c r="O34" s="245">
        <v>43774</v>
      </c>
      <c r="P34" s="148">
        <v>6965551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23399</v>
      </c>
      <c r="P35" s="251">
        <v>23399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36502699.120000005</v>
      </c>
      <c r="L37" s="252">
        <v>0</v>
      </c>
      <c r="M37" s="185">
        <v>36502699</v>
      </c>
      <c r="N37" s="177"/>
      <c r="O37" s="185">
        <v>347578</v>
      </c>
      <c r="P37" s="185">
        <v>36850277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45388266.110000007</v>
      </c>
      <c r="L39" s="256">
        <v>0</v>
      </c>
      <c r="M39" s="204">
        <v>45388266</v>
      </c>
      <c r="N39" s="183"/>
      <c r="O39" s="70">
        <v>4621582</v>
      </c>
      <c r="P39" s="70">
        <v>50009848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2095050.9</v>
      </c>
      <c r="L43" s="244">
        <v>0</v>
      </c>
      <c r="M43" s="148">
        <v>2095050.9</v>
      </c>
      <c r="N43" s="177"/>
      <c r="O43" s="245">
        <v>0</v>
      </c>
      <c r="P43" s="148">
        <v>2095051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503736.4</v>
      </c>
      <c r="L44" s="244">
        <v>0</v>
      </c>
      <c r="M44" s="148">
        <v>503736.4</v>
      </c>
      <c r="N44" s="177"/>
      <c r="O44" s="245">
        <v>0</v>
      </c>
      <c r="P44" s="148">
        <v>503736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15833</v>
      </c>
      <c r="L45" s="244">
        <v>0</v>
      </c>
      <c r="M45" s="148">
        <v>15833</v>
      </c>
      <c r="N45" s="177"/>
      <c r="O45" s="245">
        <v>0</v>
      </c>
      <c r="P45" s="148">
        <v>15833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2614620.2999999998</v>
      </c>
      <c r="L50" s="259">
        <v>0</v>
      </c>
      <c r="M50" s="240">
        <v>2614620</v>
      </c>
      <c r="N50" s="239"/>
      <c r="O50" s="240">
        <v>0</v>
      </c>
      <c r="P50" s="240">
        <v>2614620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48002886.410000004</v>
      </c>
      <c r="L51" s="259">
        <v>0</v>
      </c>
      <c r="M51" s="240">
        <v>48002886</v>
      </c>
      <c r="N51" s="239"/>
      <c r="O51" s="240">
        <v>4621582</v>
      </c>
      <c r="P51" s="70">
        <v>52624468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166092.06</v>
      </c>
      <c r="L55" s="244">
        <v>0</v>
      </c>
      <c r="M55" s="260">
        <v>166092.06</v>
      </c>
      <c r="N55" s="249"/>
      <c r="O55" s="247">
        <v>37927</v>
      </c>
      <c r="P55" s="148">
        <v>204019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628631.04000000004</v>
      </c>
      <c r="L57" s="244">
        <v>0</v>
      </c>
      <c r="M57" s="148">
        <v>628631.04000000004</v>
      </c>
      <c r="N57" s="178"/>
      <c r="O57" s="245">
        <v>0</v>
      </c>
      <c r="P57" s="148">
        <v>628631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0</v>
      </c>
      <c r="L61" s="244">
        <v>0</v>
      </c>
      <c r="M61" s="148">
        <v>0</v>
      </c>
      <c r="N61" s="178"/>
      <c r="O61" s="245">
        <v>0</v>
      </c>
      <c r="P61" s="148">
        <v>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84554.64</v>
      </c>
      <c r="L63" s="244">
        <v>0</v>
      </c>
      <c r="M63" s="148">
        <v>84554.64</v>
      </c>
      <c r="N63" s="178"/>
      <c r="O63" s="245">
        <v>0</v>
      </c>
      <c r="P63" s="148">
        <v>84555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248886.92</v>
      </c>
      <c r="L66" s="244">
        <v>0</v>
      </c>
      <c r="M66" s="148">
        <v>248886.92</v>
      </c>
      <c r="N66" s="178"/>
      <c r="O66" s="245">
        <v>0</v>
      </c>
      <c r="P66" s="148">
        <v>248887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12398.56</v>
      </c>
      <c r="L71" s="244">
        <v>0</v>
      </c>
      <c r="M71" s="148">
        <v>12398.56</v>
      </c>
      <c r="N71" s="181"/>
      <c r="O71" s="245">
        <v>0</v>
      </c>
      <c r="P71" s="148">
        <v>12399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34530</v>
      </c>
      <c r="L73" s="244">
        <v>0</v>
      </c>
      <c r="M73" s="148">
        <v>34530</v>
      </c>
      <c r="N73" s="181"/>
      <c r="O73" s="245">
        <v>0</v>
      </c>
      <c r="P73" s="148">
        <v>34530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6452</v>
      </c>
      <c r="L74" s="244">
        <v>0</v>
      </c>
      <c r="M74" s="148">
        <v>6452</v>
      </c>
      <c r="N74" s="181"/>
      <c r="O74" s="245">
        <v>0</v>
      </c>
      <c r="P74" s="148">
        <v>6452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1181545.2200000002</v>
      </c>
      <c r="L77" s="264">
        <v>0</v>
      </c>
      <c r="M77" s="70">
        <v>1181545</v>
      </c>
      <c r="N77" s="178"/>
      <c r="O77" s="70">
        <v>37927</v>
      </c>
      <c r="P77" s="70">
        <v>1219473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255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253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1493321.51</v>
      </c>
      <c r="L88" s="244">
        <v>0</v>
      </c>
      <c r="M88" s="148">
        <v>1493321.51</v>
      </c>
      <c r="N88" s="178"/>
      <c r="O88" s="245">
        <v>0</v>
      </c>
      <c r="P88" s="148">
        <v>1493322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560932.09</v>
      </c>
      <c r="L93" s="244">
        <v>0</v>
      </c>
      <c r="M93" s="148">
        <v>560932.09</v>
      </c>
      <c r="N93" s="178"/>
      <c r="O93" s="245">
        <v>0</v>
      </c>
      <c r="P93" s="148">
        <v>560932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4815994</v>
      </c>
      <c r="L94" s="244">
        <v>0</v>
      </c>
      <c r="M94" s="148">
        <v>4815994</v>
      </c>
      <c r="N94" s="178"/>
      <c r="O94" s="245">
        <v>0</v>
      </c>
      <c r="P94" s="148">
        <v>4815994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2000567</v>
      </c>
      <c r="L95" s="244">
        <v>0</v>
      </c>
      <c r="M95" s="148">
        <v>2000567</v>
      </c>
      <c r="N95" s="178"/>
      <c r="O95" s="245">
        <v>0</v>
      </c>
      <c r="P95" s="148">
        <v>2000567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174725</v>
      </c>
      <c r="L96" s="244">
        <v>0</v>
      </c>
      <c r="M96" s="148">
        <v>174725</v>
      </c>
      <c r="N96" s="181"/>
      <c r="O96" s="245">
        <v>0</v>
      </c>
      <c r="P96" s="148">
        <v>174725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9045539.5999999996</v>
      </c>
      <c r="L99" s="185">
        <v>0</v>
      </c>
      <c r="M99" s="203">
        <v>9045540</v>
      </c>
      <c r="N99" s="178"/>
      <c r="O99" s="203">
        <v>0</v>
      </c>
      <c r="P99" s="203">
        <v>9045540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10227084.82</v>
      </c>
      <c r="L101" s="265">
        <v>0</v>
      </c>
      <c r="M101" s="204">
        <v>10227085</v>
      </c>
      <c r="N101" s="183"/>
      <c r="O101" s="70">
        <v>37927</v>
      </c>
      <c r="P101" s="70">
        <v>10265013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269435</v>
      </c>
      <c r="L105" s="244">
        <v>0</v>
      </c>
      <c r="M105" s="148">
        <v>269435</v>
      </c>
      <c r="N105" s="178"/>
      <c r="O105" s="245">
        <v>0</v>
      </c>
      <c r="P105" s="148">
        <v>269435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192723</v>
      </c>
      <c r="L106" s="244">
        <v>0</v>
      </c>
      <c r="M106" s="148">
        <v>192723</v>
      </c>
      <c r="N106" s="178"/>
      <c r="O106" s="245">
        <v>0</v>
      </c>
      <c r="P106" s="148">
        <v>192723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6325</v>
      </c>
      <c r="L107" s="244"/>
      <c r="M107" s="148">
        <v>6325</v>
      </c>
      <c r="N107" s="178"/>
      <c r="O107" s="245">
        <v>0</v>
      </c>
      <c r="P107" s="148">
        <v>6325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468483</v>
      </c>
      <c r="L112" s="259">
        <v>0</v>
      </c>
      <c r="M112" s="240">
        <v>468483</v>
      </c>
      <c r="N112" s="239"/>
      <c r="O112" s="240">
        <v>0</v>
      </c>
      <c r="P112" s="81">
        <v>468483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10695567.82</v>
      </c>
      <c r="L113" s="240">
        <v>0</v>
      </c>
      <c r="M113" s="240">
        <v>10695568</v>
      </c>
      <c r="N113" s="239"/>
      <c r="O113" s="240">
        <v>37927</v>
      </c>
      <c r="P113" s="240">
        <v>10733496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32840041.170000002</v>
      </c>
      <c r="L116" s="244">
        <v>0</v>
      </c>
      <c r="M116" s="148">
        <v>32840041.170000002</v>
      </c>
      <c r="N116" s="178"/>
      <c r="O116" s="245">
        <v>0</v>
      </c>
      <c r="P116" s="148">
        <v>32840041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3709333</v>
      </c>
      <c r="P119" s="148">
        <v>3709333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/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/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225653.85</v>
      </c>
      <c r="L122" s="244">
        <v>0</v>
      </c>
      <c r="M122" s="148">
        <v>225653.85</v>
      </c>
      <c r="N122" s="178"/>
      <c r="O122" s="245"/>
      <c r="P122" s="148">
        <v>225654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73501.27999999981</v>
      </c>
      <c r="L123" s="244">
        <v>0</v>
      </c>
      <c r="M123" s="148">
        <v>73501.27999999981</v>
      </c>
      <c r="N123" s="178"/>
      <c r="O123" s="245">
        <v>0</v>
      </c>
      <c r="P123" s="148">
        <v>73501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8096486.71</v>
      </c>
      <c r="L124" s="244">
        <v>0</v>
      </c>
      <c r="M124" s="148">
        <v>8096486.71</v>
      </c>
      <c r="N124" s="178"/>
      <c r="O124" s="245">
        <v>0</v>
      </c>
      <c r="P124" s="148">
        <v>8096487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-3928364.42</v>
      </c>
      <c r="L127" s="257">
        <v>-1</v>
      </c>
      <c r="M127" s="251">
        <v>-3928365.42</v>
      </c>
      <c r="N127" s="178"/>
      <c r="O127" s="266">
        <v>874322</v>
      </c>
      <c r="P127" s="251">
        <v>-3054044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37307318.590000004</v>
      </c>
      <c r="L129" s="265">
        <v>-1</v>
      </c>
      <c r="M129" s="204">
        <v>37307318</v>
      </c>
      <c r="N129" s="183"/>
      <c r="O129" s="204">
        <v>4583655</v>
      </c>
      <c r="P129" s="204">
        <v>41890972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259</v>
      </c>
      <c r="E131" s="309"/>
      <c r="F131" s="309"/>
      <c r="G131" s="309"/>
      <c r="H131" s="309"/>
      <c r="I131" s="309"/>
      <c r="J131" s="236"/>
      <c r="K131" s="279">
        <v>48002886.410000004</v>
      </c>
      <c r="L131" s="259">
        <v>-1</v>
      </c>
      <c r="M131" s="240">
        <v>48002886</v>
      </c>
      <c r="N131" s="239"/>
      <c r="O131" s="240">
        <v>4621582</v>
      </c>
      <c r="P131" s="240">
        <v>52624468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 t="s">
        <v>258</v>
      </c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 s="141" customFormat="1">
      <c r="M145" s="212"/>
      <c r="N145" s="212"/>
      <c r="O145" s="212"/>
      <c r="P145" s="212"/>
    </row>
    <row r="146" spans="13:16" s="141" customFormat="1">
      <c r="M146" s="212"/>
      <c r="N146" s="212"/>
      <c r="O146" s="212"/>
      <c r="P146" s="212"/>
    </row>
    <row r="147" spans="13:16" s="141" customFormat="1">
      <c r="M147" s="212"/>
      <c r="N147" s="212"/>
      <c r="O147" s="212"/>
      <c r="P147" s="212"/>
    </row>
    <row r="148" spans="13:16" s="141" customFormat="1">
      <c r="M148" s="212"/>
      <c r="N148" s="212"/>
      <c r="O148" s="212"/>
      <c r="P148" s="212"/>
    </row>
    <row r="149" spans="13:16" s="141" customFormat="1">
      <c r="M149" s="212"/>
      <c r="N149" s="212"/>
      <c r="O149" s="212"/>
      <c r="P149" s="212"/>
    </row>
    <row r="150" spans="13:16" s="141" customFormat="1">
      <c r="M150" s="212"/>
      <c r="N150" s="212"/>
      <c r="O150" s="212"/>
      <c r="P150" s="212"/>
    </row>
    <row r="151" spans="13:16" s="141" customFormat="1">
      <c r="M151" s="212"/>
      <c r="N151" s="212"/>
      <c r="O151" s="212"/>
      <c r="P151" s="212"/>
    </row>
    <row r="152" spans="13:16" s="141" customFormat="1">
      <c r="M152" s="212"/>
      <c r="N152" s="212"/>
      <c r="O152" s="212"/>
      <c r="P152" s="212"/>
    </row>
    <row r="153" spans="13:16" s="141" customFormat="1">
      <c r="M153" s="212"/>
      <c r="N153" s="212"/>
      <c r="O153" s="212"/>
      <c r="P153" s="212"/>
    </row>
    <row r="154" spans="13:16" s="141" customFormat="1">
      <c r="M154" s="212"/>
      <c r="N154" s="212"/>
      <c r="O154" s="212"/>
      <c r="P154" s="212"/>
    </row>
    <row r="155" spans="13:16" s="141" customFormat="1">
      <c r="M155" s="212"/>
      <c r="N155" s="212"/>
      <c r="O155" s="212"/>
      <c r="P155" s="212"/>
    </row>
    <row r="156" spans="13:16" s="141" customFormat="1">
      <c r="M156" s="212"/>
      <c r="N156" s="212"/>
      <c r="O156" s="212"/>
      <c r="P156" s="212"/>
    </row>
    <row r="157" spans="13:16" s="141" customFormat="1">
      <c r="M157" s="212"/>
      <c r="N157" s="212"/>
      <c r="O157" s="212"/>
      <c r="P157" s="212"/>
    </row>
    <row r="168" spans="8:16" s="141" customFormat="1">
      <c r="H168" s="143"/>
      <c r="L168" s="150"/>
      <c r="O168" s="143"/>
      <c r="P168" s="143"/>
    </row>
    <row r="169" spans="8:16" s="141" customFormat="1">
      <c r="H169" s="143"/>
      <c r="L169" s="150"/>
      <c r="O169" s="143"/>
      <c r="P169" s="143"/>
    </row>
    <row r="170" spans="8:16" s="141" customFormat="1">
      <c r="H170" s="143"/>
      <c r="L170" s="150"/>
      <c r="O170" s="143"/>
      <c r="P170" s="143"/>
    </row>
    <row r="171" spans="8:16" s="141" customFormat="1">
      <c r="H171" s="143"/>
      <c r="L171" s="150"/>
      <c r="O171" s="143"/>
      <c r="P171" s="143"/>
    </row>
    <row r="172" spans="8:16" s="141" customFormat="1">
      <c r="H172" s="143"/>
      <c r="L172" s="150"/>
      <c r="O172" s="143"/>
      <c r="P172" s="143"/>
    </row>
    <row r="173" spans="8:16" s="141" customFormat="1">
      <c r="H173" s="143"/>
      <c r="L173" s="150"/>
      <c r="O173" s="143"/>
      <c r="P173" s="143"/>
    </row>
    <row r="174" spans="8:16" s="141" customFormat="1">
      <c r="H174" s="143"/>
      <c r="L174" s="150"/>
      <c r="O174" s="143"/>
      <c r="P174" s="143"/>
    </row>
    <row r="175" spans="8:16" s="141" customFormat="1">
      <c r="H175" s="143"/>
      <c r="L175" s="150"/>
      <c r="O175" s="143"/>
      <c r="P175" s="143"/>
    </row>
    <row r="176" spans="8:16" s="141" customFormat="1">
      <c r="H176" s="143"/>
      <c r="L176" s="150"/>
      <c r="O176" s="143"/>
      <c r="P176" s="143"/>
    </row>
    <row r="177" spans="8:16" s="141" customFormat="1">
      <c r="H177" s="143"/>
      <c r="L177" s="150"/>
      <c r="O177" s="143"/>
      <c r="P177" s="143"/>
    </row>
    <row r="178" spans="8:16" s="141" customFormat="1">
      <c r="H178" s="143"/>
      <c r="L178" s="150"/>
      <c r="O178" s="143"/>
      <c r="P178" s="143"/>
    </row>
    <row r="179" spans="8:16" s="141" customFormat="1">
      <c r="H179" s="143"/>
      <c r="L179" s="150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14" priority="24" operator="notEqual">
      <formula>0</formula>
    </cfRule>
    <cfRule type="containsBlanks" dxfId="313" priority="25">
      <formula>LEN(TRIM(M12))=0</formula>
    </cfRule>
  </conditionalFormatting>
  <conditionalFormatting sqref="O12">
    <cfRule type="cellIs" dxfId="312" priority="23" operator="notEqual">
      <formula>O25</formula>
    </cfRule>
  </conditionalFormatting>
  <conditionalFormatting sqref="M55">
    <cfRule type="cellIs" dxfId="311" priority="22" operator="notEqual">
      <formula>M77</formula>
    </cfRule>
  </conditionalFormatting>
  <conditionalFormatting sqref="O55">
    <cfRule type="cellIs" dxfId="310" priority="21" operator="notEqual">
      <formula>O77</formula>
    </cfRule>
  </conditionalFormatting>
  <conditionalFormatting sqref="M92:M95 K92:K95">
    <cfRule type="cellIs" dxfId="309" priority="20" operator="notEqual">
      <formula>K103</formula>
    </cfRule>
  </conditionalFormatting>
  <conditionalFormatting sqref="O87">
    <cfRule type="cellIs" dxfId="308" priority="19" operator="notEqual">
      <formula>O101</formula>
    </cfRule>
  </conditionalFormatting>
  <conditionalFormatting sqref="M135 O135">
    <cfRule type="cellIs" dxfId="307" priority="13" operator="notEqual">
      <formula>0</formula>
    </cfRule>
    <cfRule type="cellIs" dxfId="306" priority="14" operator="equal">
      <formula>0</formula>
    </cfRule>
  </conditionalFormatting>
  <conditionalFormatting sqref="P135">
    <cfRule type="cellIs" dxfId="305" priority="11" operator="notEqual">
      <formula>0</formula>
    </cfRule>
    <cfRule type="cellIs" dxfId="304" priority="12" operator="equal">
      <formula>0</formula>
    </cfRule>
  </conditionalFormatting>
  <conditionalFormatting sqref="K135">
    <cfRule type="cellIs" dxfId="303" priority="3" operator="notEqual">
      <formula>0</formula>
    </cfRule>
    <cfRule type="cellIs" dxfId="302" priority="4" operator="equal">
      <formula>0</formula>
    </cfRule>
  </conditionalFormatting>
  <conditionalFormatting sqref="L135">
    <cfRule type="cellIs" dxfId="301" priority="1" operator="notEqual">
      <formula>0</formula>
    </cfRule>
    <cfRule type="cellIs" dxfId="30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FD91E-B789-41AF-8DBA-E72F9ED61C0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2c7317a0-2a0a-4464-9f4b-630f7a7e8d0f"/>
    <ds:schemaRef ds:uri="ee822479-6e51-4d14-b6b0-2c589e913e6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560715-EB07-4E6C-AAD5-3925A770C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01C09-4697-4177-AC25-5B8F7F9A2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2020-10-14T19:28:55Z</cp:lastPrinted>
  <dcterms:created xsi:type="dcterms:W3CDTF">2014-10-16T16:11:46Z</dcterms:created>
  <dcterms:modified xsi:type="dcterms:W3CDTF">2021-02-15T15:53:57Z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