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19-20 Reports\"/>
    </mc:Choice>
  </mc:AlternateContent>
  <bookViews>
    <workbookView xWindow="0" yWindow="0" windowWidth="28800" windowHeight="11730" tabRatio="931" activeTab="1"/>
  </bookViews>
  <sheets>
    <sheet name="FCS SNP" sheetId="31" r:id="rId1"/>
    <sheet name="FCS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  <externalReference r:id="rId34"/>
  </externalReferences>
  <definedNames>
    <definedName name="ARRA">[1]List!$C$1:$C$2</definedName>
    <definedName name="ff" localSheetId="1">#REF!</definedName>
    <definedName name="ff">#REF!</definedName>
    <definedName name="ga">#REF!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1">FCS!$C$1:$P$68</definedName>
    <definedName name="_xlnm.Print_Area" localSheetId="0">'FCS SNP'!#REF!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1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1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O62" i="24" l="1"/>
  <c r="N57" i="24" a="1"/>
  <c r="N57" i="24" s="1"/>
  <c r="K57" i="24"/>
  <c r="L55" i="24"/>
  <c r="N47" i="24" a="1"/>
  <c r="N47" i="24" s="1"/>
  <c r="K47" i="24"/>
  <c r="L45" i="24"/>
  <c r="N32" i="24" a="1"/>
  <c r="N32" i="24" s="1"/>
  <c r="K25" i="24"/>
  <c r="K32" i="24" s="1"/>
  <c r="N20" i="24" a="1"/>
  <c r="N20" i="24" s="1"/>
  <c r="K20" i="24" a="1"/>
  <c r="K20" i="24" s="1"/>
  <c r="N7" i="24"/>
  <c r="O4" i="24"/>
  <c r="J1" i="24"/>
  <c r="N61" i="24" s="1"/>
  <c r="O55" i="24" l="1"/>
  <c r="C55" i="24"/>
  <c r="O45" i="24"/>
  <c r="N64" i="24" a="1"/>
  <c r="N64" i="24" s="1"/>
  <c r="K34" i="24"/>
  <c r="K50" i="24" s="1"/>
  <c r="K59" i="24" s="1"/>
  <c r="N34" i="24"/>
  <c r="L61" i="24"/>
  <c r="N50" i="24" l="1"/>
  <c r="L64" i="24" a="1"/>
  <c r="L64" i="24" s="1"/>
  <c r="O61" i="24"/>
  <c r="O64" i="24" s="1" a="1"/>
  <c r="O64" i="24" s="1"/>
  <c r="N59" i="24" l="1"/>
  <c r="N66" i="24" l="1"/>
  <c r="J15" i="24" l="1"/>
  <c r="L15" i="24" s="1"/>
  <c r="O15" i="24" l="1"/>
  <c r="J14" i="24" l="1"/>
  <c r="L14" i="24" s="1"/>
  <c r="J38" i="24"/>
  <c r="L38" i="24" s="1"/>
  <c r="J39" i="24"/>
  <c r="L39" i="24" s="1"/>
  <c r="O39" i="24" l="1"/>
  <c r="J41" i="24"/>
  <c r="L41" i="24" s="1"/>
  <c r="J13" i="24"/>
  <c r="L13" i="24" s="1"/>
  <c r="O38" i="24"/>
  <c r="J27" i="24"/>
  <c r="L27" i="24" s="1"/>
  <c r="J44" i="24"/>
  <c r="L44" i="24" s="1"/>
  <c r="O14" i="24"/>
  <c r="J43" i="24"/>
  <c r="L43" i="24" s="1"/>
  <c r="J30" i="24"/>
  <c r="L30" i="24" s="1"/>
  <c r="J52" i="24"/>
  <c r="J12" i="24"/>
  <c r="L12" i="24" s="1"/>
  <c r="J18" i="24"/>
  <c r="L18" i="24" s="1"/>
  <c r="J42" i="24"/>
  <c r="L42" i="24" s="1"/>
  <c r="J26" i="24"/>
  <c r="L26" i="24" s="1"/>
  <c r="J29" i="24"/>
  <c r="L29" i="24" s="1"/>
  <c r="J24" i="24"/>
  <c r="L24" i="24" l="1"/>
  <c r="J25" i="24"/>
  <c r="L25" i="24" s="1"/>
  <c r="O26" i="24"/>
  <c r="L52" i="24"/>
  <c r="J28" i="24"/>
  <c r="L28" i="24" s="1"/>
  <c r="O41" i="24"/>
  <c r="C41" i="24"/>
  <c r="J11" i="24"/>
  <c r="O29" i="24"/>
  <c r="O42" i="24"/>
  <c r="J53" i="24"/>
  <c r="L53" i="24" s="1"/>
  <c r="C43" i="24"/>
  <c r="O43" i="24"/>
  <c r="O44" i="24"/>
  <c r="J54" i="24"/>
  <c r="L54" i="24" s="1"/>
  <c r="J37" i="24"/>
  <c r="O18" i="24"/>
  <c r="O30" i="24"/>
  <c r="J17" i="24"/>
  <c r="L17" i="24" s="1"/>
  <c r="J40" i="24"/>
  <c r="L40" i="24" s="1"/>
  <c r="O12" i="24"/>
  <c r="O27" i="24"/>
  <c r="O13" i="24"/>
  <c r="O17" i="24" l="1"/>
  <c r="J57" i="24"/>
  <c r="O25" i="24"/>
  <c r="L57" i="24" a="1"/>
  <c r="L57" i="24" s="1"/>
  <c r="O52" i="24"/>
  <c r="O40" i="24"/>
  <c r="L37" i="24"/>
  <c r="J47" i="24"/>
  <c r="O53" i="24"/>
  <c r="O24" i="24"/>
  <c r="L32" i="24" a="1"/>
  <c r="L32" i="24" s="1"/>
  <c r="O54" i="24"/>
  <c r="J20" i="24"/>
  <c r="L11" i="24"/>
  <c r="O28" i="24"/>
  <c r="J32" i="24"/>
  <c r="O32" i="24" l="1" a="1"/>
  <c r="O32" i="24" s="1"/>
  <c r="L20" i="24" a="1"/>
  <c r="L20" i="24" s="1"/>
  <c r="O11" i="24"/>
  <c r="O20" i="24" s="1" a="1"/>
  <c r="O20" i="24" s="1"/>
  <c r="J34" i="24"/>
  <c r="J50" i="24" s="1"/>
  <c r="J59" i="24" s="1"/>
  <c r="O57" i="24" a="1"/>
  <c r="O57" i="24" s="1"/>
  <c r="N69" i="24"/>
  <c r="L47" i="24" a="1"/>
  <c r="L47" i="24" s="1"/>
  <c r="O37" i="24"/>
  <c r="O47" i="24" s="1" a="1"/>
  <c r="O47" i="24" s="1"/>
  <c r="O34" i="24" l="1"/>
  <c r="O50" i="24" s="1"/>
  <c r="O59" i="24" s="1"/>
  <c r="O66" i="24" s="1"/>
  <c r="L34" i="24"/>
  <c r="L50" i="24" l="1"/>
  <c r="D34" i="24"/>
  <c r="L59" i="24" l="1"/>
  <c r="C49" i="24"/>
  <c r="L66" i="24" l="1"/>
  <c r="C59" i="24"/>
  <c r="L69" i="24" l="1"/>
  <c r="O69" i="24" l="1"/>
  <c r="O12" i="29" l="1"/>
  <c r="O13" i="29"/>
  <c r="O14" i="29"/>
  <c r="O15" i="29"/>
  <c r="O16" i="29"/>
  <c r="O17" i="29"/>
  <c r="O18" i="29"/>
  <c r="J12" i="29"/>
  <c r="K12" i="29"/>
  <c r="L12" i="29"/>
  <c r="M12" i="29"/>
  <c r="N12" i="29"/>
  <c r="J13" i="29"/>
  <c r="K13" i="29"/>
  <c r="L13" i="29"/>
  <c r="M13" i="29"/>
  <c r="N13" i="29"/>
  <c r="J14" i="29"/>
  <c r="K14" i="29"/>
  <c r="L14" i="29"/>
  <c r="M14" i="29"/>
  <c r="N14" i="29"/>
  <c r="J15" i="29"/>
  <c r="K15" i="29"/>
  <c r="L15" i="29"/>
  <c r="M15" i="29"/>
  <c r="N15" i="29"/>
  <c r="J16" i="29"/>
  <c r="K16" i="29"/>
  <c r="L16" i="29"/>
  <c r="M16" i="29"/>
  <c r="N16" i="29"/>
  <c r="J17" i="29"/>
  <c r="K17" i="29"/>
  <c r="L17" i="29"/>
  <c r="M17" i="29"/>
  <c r="N17" i="29"/>
  <c r="J18" i="29"/>
  <c r="K18" i="29"/>
  <c r="L18" i="29"/>
  <c r="M18" i="29"/>
  <c r="N18" i="29"/>
  <c r="M62" i="29" l="1"/>
  <c r="N62" i="29"/>
  <c r="M61" i="29"/>
  <c r="M59" i="29"/>
  <c r="K53" i="29"/>
  <c r="M53" i="29"/>
  <c r="N53" i="29"/>
  <c r="K54" i="29"/>
  <c r="M54" i="29"/>
  <c r="N54" i="29"/>
  <c r="J55" i="29"/>
  <c r="K55" i="29"/>
  <c r="L55" i="29"/>
  <c r="M55" i="29"/>
  <c r="N55" i="29"/>
  <c r="O55" i="29"/>
  <c r="K52" i="29"/>
  <c r="M52" i="29"/>
  <c r="N52" i="29"/>
  <c r="K38" i="29"/>
  <c r="M38" i="29"/>
  <c r="N38" i="29"/>
  <c r="K39" i="29"/>
  <c r="M39" i="29"/>
  <c r="N39" i="29"/>
  <c r="K40" i="29"/>
  <c r="M40" i="29"/>
  <c r="N40" i="29"/>
  <c r="K41" i="29"/>
  <c r="M41" i="29"/>
  <c r="N41" i="29"/>
  <c r="K42" i="29"/>
  <c r="M42" i="29"/>
  <c r="N42" i="29"/>
  <c r="K43" i="29"/>
  <c r="M43" i="29"/>
  <c r="N43" i="29"/>
  <c r="K44" i="29"/>
  <c r="M44" i="29"/>
  <c r="N44" i="29"/>
  <c r="J45" i="29"/>
  <c r="K45" i="29"/>
  <c r="L45" i="29"/>
  <c r="M45" i="29"/>
  <c r="N45" i="29"/>
  <c r="O45" i="29"/>
  <c r="K37" i="29"/>
  <c r="M37" i="29"/>
  <c r="N37" i="29"/>
  <c r="N25" i="29"/>
  <c r="N26" i="29"/>
  <c r="N27" i="29"/>
  <c r="N28" i="29"/>
  <c r="N29" i="29"/>
  <c r="N30" i="29"/>
  <c r="M24" i="29"/>
  <c r="M32" i="29" s="1" a="1"/>
  <c r="M32" i="29" s="1"/>
  <c r="N24" i="29"/>
  <c r="K25" i="29"/>
  <c r="K26" i="29"/>
  <c r="K27" i="29"/>
  <c r="K28" i="29"/>
  <c r="K29" i="29"/>
  <c r="K30" i="29"/>
  <c r="K24" i="29"/>
  <c r="K11" i="29"/>
  <c r="M11" i="29"/>
  <c r="N11" i="29"/>
  <c r="K32" i="29" l="1" a="1"/>
  <c r="K32" i="29" s="1"/>
  <c r="N32" i="29" a="1"/>
  <c r="N32" i="29" s="1"/>
  <c r="M64" i="29" a="1"/>
  <c r="M64" i="29" s="1"/>
  <c r="M66" i="29" s="1"/>
  <c r="M69" i="29" s="1"/>
  <c r="O62" i="29" l="1"/>
  <c r="L37" i="29"/>
  <c r="J29" i="29"/>
  <c r="N61" i="29"/>
  <c r="N64" i="29" l="1" a="1"/>
  <c r="N64" i="29" s="1"/>
  <c r="L29" i="29"/>
  <c r="O29" i="29" s="1"/>
  <c r="L38" i="29"/>
  <c r="J38" i="29"/>
  <c r="L44" i="29"/>
  <c r="J44" i="29"/>
  <c r="L54" i="29"/>
  <c r="J54" i="29"/>
  <c r="L25" i="29"/>
  <c r="O25" i="29" s="1"/>
  <c r="J25" i="29"/>
  <c r="L30" i="29"/>
  <c r="O30" i="29" s="1"/>
  <c r="J30" i="29"/>
  <c r="L39" i="29"/>
  <c r="J39" i="29"/>
  <c r="L26" i="29"/>
  <c r="O26" i="29" s="1"/>
  <c r="J26" i="29"/>
  <c r="L40" i="29"/>
  <c r="J40" i="29"/>
  <c r="L27" i="29"/>
  <c r="O27" i="29" s="1"/>
  <c r="J27" i="29"/>
  <c r="L41" i="29"/>
  <c r="J41" i="29"/>
  <c r="L28" i="29"/>
  <c r="O28" i="29" s="1"/>
  <c r="J28" i="29"/>
  <c r="L42" i="29"/>
  <c r="J42" i="29"/>
  <c r="L43" i="29"/>
  <c r="J43" i="29"/>
  <c r="L53" i="29"/>
  <c r="J53" i="29"/>
  <c r="L52" i="29"/>
  <c r="O39" i="29"/>
  <c r="O38" i="29"/>
  <c r="O43" i="29"/>
  <c r="O41" i="29"/>
  <c r="O54" i="29"/>
  <c r="L11" i="29"/>
  <c r="L24" i="29"/>
  <c r="O37" i="29"/>
  <c r="O42" i="29"/>
  <c r="O40" i="29"/>
  <c r="O44" i="29"/>
  <c r="O53" i="29"/>
  <c r="L32" i="29" l="1" a="1"/>
  <c r="L32" i="29" s="1"/>
  <c r="O61" i="29"/>
  <c r="O52" i="29"/>
  <c r="O64" i="29" l="1" a="1"/>
  <c r="O64" i="29" s="1"/>
  <c r="O11" i="29" l="1"/>
  <c r="K62" i="29" l="1"/>
  <c r="J62" i="29"/>
  <c r="K61" i="29"/>
  <c r="J61" i="29"/>
  <c r="K57" i="29" a="1"/>
  <c r="K20" i="29" a="1"/>
  <c r="K57" i="29" l="1"/>
  <c r="K20" i="29"/>
  <c r="L62" i="29"/>
  <c r="J37" i="29"/>
  <c r="J11" i="29"/>
  <c r="L61" i="29"/>
  <c r="K47" i="29" l="1" a="1"/>
  <c r="K47" i="29" s="1"/>
  <c r="J24" i="29"/>
  <c r="J52" i="29"/>
  <c r="K34" i="29"/>
  <c r="J20" i="29" l="1" a="1"/>
  <c r="J20" i="29" s="1"/>
  <c r="J47" i="29" a="1"/>
  <c r="J47" i="29" s="1"/>
  <c r="K50" i="29"/>
  <c r="K59" i="29" s="1"/>
  <c r="J32" i="29" a="1"/>
  <c r="J32" i="29" s="1"/>
  <c r="J57" i="29" a="1"/>
  <c r="J57" i="29" s="1"/>
  <c r="J34" i="29" l="1"/>
  <c r="J50" i="29" s="1"/>
  <c r="J59" i="29" s="1"/>
  <c r="F17" i="29" l="1"/>
  <c r="F11" i="29"/>
  <c r="F127" i="29"/>
  <c r="G127" i="29" l="1"/>
  <c r="N20" i="29" a="1"/>
  <c r="L47" i="29" a="1"/>
  <c r="L20" i="29" a="1"/>
  <c r="N7" i="29"/>
  <c r="L57" i="29" l="1" a="1"/>
  <c r="L57" i="29" s="1"/>
  <c r="N57" i="29" a="1"/>
  <c r="N57" i="29" s="1"/>
  <c r="C41" i="29"/>
  <c r="C55" i="29"/>
  <c r="C43" i="29"/>
  <c r="L47" i="29"/>
  <c r="N20" i="29"/>
  <c r="L20" i="29"/>
  <c r="L64" i="29" a="1"/>
  <c r="L64" i="29" s="1"/>
  <c r="O24" i="29"/>
  <c r="N47" i="29" a="1"/>
  <c r="N47" i="29" s="1"/>
  <c r="O32" i="29" l="1" a="1"/>
  <c r="O32" i="29" s="1"/>
  <c r="O57" i="29" a="1"/>
  <c r="O57" i="29" s="1"/>
  <c r="O47" i="29" a="1"/>
  <c r="O47" i="29" s="1"/>
  <c r="O20" i="29" a="1"/>
  <c r="O20" i="29" s="1"/>
  <c r="N34" i="29"/>
  <c r="N50" i="29" s="1"/>
  <c r="N59" i="29" s="1"/>
  <c r="N66" i="29" s="1"/>
  <c r="N69" i="29" s="1"/>
  <c r="L34" i="29"/>
  <c r="O34" i="29" l="1"/>
  <c r="O50" i="29" s="1"/>
  <c r="O59" i="29" s="1"/>
  <c r="O66" i="29" s="1"/>
  <c r="O69" i="29" s="1"/>
  <c r="D34" i="29"/>
  <c r="L50" i="29"/>
  <c r="L59" i="29" s="1"/>
  <c r="C49" i="29" l="1"/>
  <c r="L66" i="29" l="1"/>
  <c r="L69" i="29" s="1"/>
  <c r="C59" i="29"/>
</calcChain>
</file>

<file path=xl/comments1.xml><?xml version="1.0" encoding="utf-8"?>
<comments xmlns="http://schemas.openxmlformats.org/spreadsheetml/2006/main">
  <authors>
    <author>claire.cotton-watkins</author>
  </authors>
  <commentList>
    <comment ref="B93" authorId="0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Rose, Tracy</author>
    <author>Paige, Bethoria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N41" authorId="2" shapeId="0">
      <text>
        <r>
          <rPr>
            <b/>
            <sz val="9"/>
            <color indexed="81"/>
            <rFont val="Tahoma"/>
            <family val="2"/>
          </rPr>
          <t>Paige, Bethoria:</t>
        </r>
        <r>
          <rPr>
            <sz val="9"/>
            <color indexed="81"/>
            <rFont val="Tahoma"/>
            <family val="2"/>
          </rPr>
          <t xml:space="preserve">
Net total of:
$79,214 Realized gain(loss) on Inv.
plus $11,283 Unreal gain(loss) on Inv.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.xml><?xml version="1.0" encoding="utf-8"?>
<comments xmlns="http://schemas.openxmlformats.org/spreadsheetml/2006/main">
  <authors>
    <author>claire.cotton-watkins</author>
    <author>Dickens, Jamaal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7" authorId="1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0.xml><?xml version="1.0" encoding="utf-8"?>
<comments xmlns="http://schemas.openxmlformats.org/spreadsheetml/2006/main">
  <authors>
    <author>Anita</author>
    <author>Rose, Tracy</author>
    <author>Jackie Lasch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K17" authorId="2" shapeId="0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G331 for OSC CIT Bldg Rent (Fund 4) being picked up in Auxiliary line in error.</t>
        </r>
      </text>
    </comment>
    <comment ref="K18" authorId="2" shapeId="0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CIT Bldg Rent, Fund 4
G331 on AGL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sharedStrings.xml><?xml version="1.0" encoding="utf-8"?>
<sst xmlns="http://schemas.openxmlformats.org/spreadsheetml/2006/main" count="3858" uniqueCount="340">
  <si>
    <t>A COMPONENT UNIT OF THE STATE OF FLORIDA</t>
  </si>
  <si>
    <t>STATEMENT OF REVENUES, EXPENSES, AND CHANGES IN NET POSITION</t>
  </si>
  <si>
    <t>Version:</t>
  </si>
  <si>
    <t>College</t>
  </si>
  <si>
    <t>Component</t>
  </si>
  <si>
    <t>Totals</t>
  </si>
  <si>
    <t>REVENUES</t>
  </si>
  <si>
    <t>DOE</t>
  </si>
  <si>
    <t>DFS</t>
  </si>
  <si>
    <t>Operating Revenues:</t>
  </si>
  <si>
    <t>Student Tuition and Fees, Net of Scholarship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</si>
  <si>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</si>
  <si>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</si>
  <si>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</si>
  <si>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</si>
  <si>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</si>
  <si>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</si>
  <si>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</si>
  <si>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</si>
  <si>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</si>
  <si>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</si>
  <si>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</si>
  <si>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</si>
  <si>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</si>
  <si>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</si>
  <si>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</si>
  <si>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</si>
  <si>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</si>
  <si>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</si>
  <si>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</si>
  <si>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</si>
  <si>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</si>
  <si>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</si>
  <si>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</si>
  <si>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</si>
  <si>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</si>
  <si>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</si>
  <si>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</si>
  <si>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</si>
  <si>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</si>
  <si>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</si>
  <si>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</si>
  <si>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</si>
  <si>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</si>
  <si>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</si>
  <si>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</si>
  <si>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</si>
  <si>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</si>
  <si>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</si>
  <si>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</si>
  <si>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</si>
  <si>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</si>
  <si>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</si>
  <si>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</si>
  <si>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</si>
  <si>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</si>
  <si>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</si>
  <si>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</si>
  <si>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</si>
  <si>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</si>
  <si>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</si>
  <si>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</si>
  <si>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</si>
  <si>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</si>
  <si>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</si>
  <si>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</si>
  <si>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</si>
  <si>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</si>
  <si>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</si>
  <si>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</si>
  <si>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</si>
  <si>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</si>
  <si>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</si>
  <si>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</si>
  <si>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</si>
  <si>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</si>
  <si>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</si>
  <si>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</si>
  <si>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</si>
  <si>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</si>
  <si>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</si>
  <si>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</si>
  <si>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</si>
  <si>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</si>
  <si>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</si>
  <si>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</si>
  <si>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</si>
  <si>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</si>
  <si>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</si>
  <si>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</si>
  <si>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</si>
  <si>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</si>
  <si>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</si>
  <si>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</si>
  <si>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</si>
  <si>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</si>
  <si>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</si>
  <si>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</si>
  <si>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</si>
  <si>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</si>
  <si>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</si>
  <si>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</si>
  <si>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</si>
  <si>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</si>
  <si>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</si>
  <si>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</si>
  <si>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</si>
  <si>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</si>
  <si>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</si>
  <si>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</si>
  <si>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</si>
  <si>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</si>
  <si>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</si>
  <si>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</si>
  <si>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</si>
  <si>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</si>
  <si>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</si>
  <si>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</si>
  <si>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</si>
  <si>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</si>
  <si>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</si>
  <si>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</si>
  <si>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</si>
  <si>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</si>
  <si>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</si>
  <si>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</si>
  <si>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FLORIDA COLLEGE SYSTEM - ALL COLLEGES</t>
  </si>
  <si>
    <t>STATEMENT OF NET POSITION</t>
  </si>
  <si>
    <t>Unit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</si>
  <si>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</si>
  <si>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</si>
  <si>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</si>
  <si>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</si>
  <si>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</si>
  <si>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</si>
  <si>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</si>
  <si>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</si>
  <si>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</si>
  <si>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</si>
  <si>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</si>
  <si>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</si>
  <si>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</si>
  <si>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</si>
  <si>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</si>
  <si>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</si>
  <si>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</si>
  <si>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</si>
  <si>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</si>
  <si>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</si>
  <si>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</si>
  <si>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</si>
  <si>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</si>
  <si>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</si>
  <si>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</si>
  <si>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</si>
  <si>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</si>
  <si>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</si>
  <si>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</si>
  <si>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</si>
  <si>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</si>
  <si>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</si>
  <si>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</si>
  <si>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</si>
  <si>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</si>
  <si>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</si>
  <si>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</si>
  <si>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</si>
  <si>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</si>
  <si>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</si>
  <si>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</si>
  <si>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</si>
  <si>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</si>
  <si>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</si>
  <si>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</si>
  <si>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</si>
  <si>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</si>
  <si>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</si>
  <si>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</si>
  <si>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</si>
  <si>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</si>
  <si>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</si>
  <si>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</si>
  <si>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</si>
  <si>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</si>
  <si>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</si>
  <si>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</si>
  <si>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</si>
  <si>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</si>
  <si>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</si>
  <si>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</si>
  <si>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</si>
  <si>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</si>
  <si>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</si>
  <si>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</si>
  <si>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</si>
  <si>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</si>
  <si>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</si>
  <si>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</si>
  <si>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</si>
  <si>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</si>
  <si>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</si>
  <si>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</si>
  <si>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</si>
  <si>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</si>
  <si>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</si>
  <si>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</si>
  <si>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</si>
  <si>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</si>
  <si>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</si>
  <si>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</si>
  <si>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</si>
  <si>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</si>
  <si>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</si>
  <si>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</si>
  <si>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</si>
  <si>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</si>
  <si>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</si>
  <si>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</si>
  <si>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</si>
  <si>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</si>
  <si>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</si>
  <si>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</si>
  <si>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</si>
  <si>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</si>
  <si>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</si>
  <si>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</si>
  <si>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</si>
  <si>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</si>
  <si>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</si>
  <si>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</si>
  <si>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</si>
  <si>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</si>
  <si>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</si>
  <si>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</si>
  <si>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</si>
  <si>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</si>
  <si>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</si>
  <si>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</si>
  <si>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</si>
  <si>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</si>
  <si>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</si>
  <si>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</si>
  <si>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</si>
  <si>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</si>
  <si>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</si>
  <si>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</si>
  <si>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</si>
  <si>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</si>
  <si>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</si>
  <si>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</si>
  <si>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</si>
  <si>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</si>
  <si>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</si>
  <si>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</si>
  <si>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</si>
  <si>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</si>
  <si>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</si>
  <si>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</si>
  <si>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</si>
  <si>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</si>
  <si>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</si>
  <si>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</si>
  <si>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</si>
  <si>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</si>
  <si>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</si>
  <si>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</si>
  <si>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</si>
  <si>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</si>
  <si>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</si>
  <si>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</si>
  <si>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</si>
  <si>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</si>
  <si>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</si>
  <si>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</si>
  <si>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</si>
  <si>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</si>
  <si>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</si>
  <si>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</si>
  <si>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</si>
  <si>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</si>
  <si>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</si>
  <si>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</si>
  <si>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</si>
  <si>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</si>
  <si>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</si>
  <si>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</si>
  <si>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</si>
  <si>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Balance Check ((Assets + Deferred Outflows) - (Liabilities + Deferred Inflows + Net Position)):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</si>
  <si>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</si>
  <si>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</si>
  <si>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</si>
  <si>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</si>
  <si>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</si>
  <si>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</si>
  <si>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</si>
  <si>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(from AGL)</t>
  </si>
  <si>
    <t>Adjustments</t>
  </si>
  <si>
    <t>NCL0755</t>
  </si>
  <si>
    <t>47900</t>
  </si>
  <si>
    <t>Deferred Inflows - Irrevocable Split-Interest Agreements</t>
  </si>
  <si>
    <t>(From AGL)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</si>
  <si>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</si>
  <si>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</si>
  <si>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</si>
  <si>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</si>
  <si>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</si>
  <si>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</si>
  <si>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</si>
  <si>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</si>
  <si>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</si>
  <si>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Deferred Outflows of Resources - Asset Retirement Obligations</t>
  </si>
  <si>
    <t xml:space="preserve">Deferred Outflows of Resources - Lease Agreements </t>
  </si>
  <si>
    <t xml:space="preserve">Asset Retirement Obligations - Current </t>
  </si>
  <si>
    <t xml:space="preserve">Asset Retirement Obligations - Non Current </t>
  </si>
  <si>
    <t xml:space="preserve">Deferred Inflows - Lease Agreements </t>
  </si>
  <si>
    <t>Operating Loss</t>
  </si>
  <si>
    <t>Net Gain (Loss) on Investments</t>
  </si>
  <si>
    <t>Loss on Disposal of Capital Assets</t>
  </si>
  <si>
    <t>Income (Loss) Before Other Revenues,</t>
  </si>
  <si>
    <t>Other Revenues (Expenses)</t>
  </si>
  <si>
    <t>Increase (Decrease) in Net Position</t>
  </si>
  <si>
    <t>Net Gain on Investments</t>
  </si>
  <si>
    <t>Gain (Loss) on Disposal of Capital Assets</t>
  </si>
  <si>
    <t>Loss Before Other Revenues,</t>
  </si>
  <si>
    <t>Net Loss on Investments</t>
  </si>
  <si>
    <t>Gain on Disposal of Capital Assets</t>
  </si>
  <si>
    <t>Operating Income (Loss)</t>
  </si>
  <si>
    <t>FLORIDA SOUTHWESTERN STATE COLLEGE</t>
  </si>
  <si>
    <t>Decrease in Net Position</t>
  </si>
  <si>
    <t>Increase in Net Position</t>
  </si>
  <si>
    <t>PASCO-HERNANDO STATE COLLEGE</t>
  </si>
  <si>
    <t>Other Expenses</t>
  </si>
  <si>
    <t>For the Fiscal Year Ended June 30, 2020</t>
  </si>
  <si>
    <t>2020.v02</t>
  </si>
  <si>
    <t>THE COLLEGE OF THE FLORIDA KEYS</t>
  </si>
  <si>
    <t>Beginning Net Position should be $63,353,748</t>
  </si>
  <si>
    <t>Foundation beginning balance should be $17,503,377</t>
  </si>
  <si>
    <t>NORTH FLORIDA COLLEGE</t>
  </si>
  <si>
    <t>Other Revenues</t>
  </si>
  <si>
    <t>2020.v03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</si>
</sst>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[$-409]mmmm\ d\,\ yyyy;@"/>
    <numFmt numFmtId="173" formatCode="_(* #,##0.0_);_(* \(#,##0.0\);_(* &quot;-&quot;??_);_(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8"/>
      <color indexed="81"/>
      <name val="Tahoma"/>
      <family val="2"/>
    </font>
    <font>
      <b/>
      <sz val="10"/>
      <color theme="1"/>
      <name val="Arial"/>
      <family val="2"/>
    </font>
    <font>
      <sz val="12"/>
      <name val="Garamond"/>
      <family val="1"/>
    </font>
    <font>
      <u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34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4" fontId="12" fillId="0" borderId="0" applyFont="0" applyFill="0" applyBorder="0" applyAlignment="0" applyProtection="0"/>
    <xf numFmtId="0" fontId="9" fillId="0" borderId="0"/>
    <xf numFmtId="0" fontId="22" fillId="19" borderId="0" applyNumberFormat="0" applyBorder="0" applyAlignment="0" applyProtection="0"/>
    <xf numFmtId="0" fontId="1" fillId="3" borderId="0" applyNumberFormat="0" applyBorder="0" applyAlignment="0" applyProtection="0"/>
    <xf numFmtId="0" fontId="22" fillId="20" borderId="0" applyNumberFormat="0" applyBorder="0" applyAlignment="0" applyProtection="0"/>
    <xf numFmtId="0" fontId="1" fillId="5" borderId="0" applyNumberFormat="0" applyBorder="0" applyAlignment="0" applyProtection="0"/>
    <xf numFmtId="0" fontId="22" fillId="21" borderId="0" applyNumberFormat="0" applyBorder="0" applyAlignment="0" applyProtection="0"/>
    <xf numFmtId="0" fontId="1" fillId="7" borderId="0" applyNumberFormat="0" applyBorder="0" applyAlignment="0" applyProtection="0"/>
    <xf numFmtId="0" fontId="22" fillId="22" borderId="0" applyNumberFormat="0" applyBorder="0" applyAlignment="0" applyProtection="0"/>
    <xf numFmtId="0" fontId="1" fillId="9" borderId="0" applyNumberFormat="0" applyBorder="0" applyAlignment="0" applyProtection="0"/>
    <xf numFmtId="0" fontId="22" fillId="23" borderId="0" applyNumberFormat="0" applyBorder="0" applyAlignment="0" applyProtection="0"/>
    <xf numFmtId="0" fontId="1" fillId="11" borderId="0" applyNumberFormat="0" applyBorder="0" applyAlignment="0" applyProtection="0"/>
    <xf numFmtId="0" fontId="22" fillId="24" borderId="0" applyNumberFormat="0" applyBorder="0" applyAlignment="0" applyProtection="0"/>
    <xf numFmtId="0" fontId="1" fillId="13" borderId="0" applyNumberFormat="0" applyBorder="0" applyAlignment="0" applyProtection="0"/>
    <xf numFmtId="0" fontId="22" fillId="25" borderId="0" applyNumberFormat="0" applyBorder="0" applyAlignment="0" applyProtection="0"/>
    <xf numFmtId="0" fontId="1" fillId="4" borderId="0" applyNumberFormat="0" applyBorder="0" applyAlignment="0" applyProtection="0"/>
    <xf numFmtId="0" fontId="22" fillId="26" borderId="0" applyNumberFormat="0" applyBorder="0" applyAlignment="0" applyProtection="0"/>
    <xf numFmtId="0" fontId="1" fillId="6" borderId="0" applyNumberFormat="0" applyBorder="0" applyAlignment="0" applyProtection="0"/>
    <xf numFmtId="0" fontId="22" fillId="27" borderId="0" applyNumberFormat="0" applyBorder="0" applyAlignment="0" applyProtection="0"/>
    <xf numFmtId="0" fontId="1" fillId="8" borderId="0" applyNumberFormat="0" applyBorder="0" applyAlignment="0" applyProtection="0"/>
    <xf numFmtId="0" fontId="22" fillId="22" borderId="0" applyNumberFormat="0" applyBorder="0" applyAlignment="0" applyProtection="0"/>
    <xf numFmtId="0" fontId="1" fillId="10" borderId="0" applyNumberFormat="0" applyBorder="0" applyAlignment="0" applyProtection="0"/>
    <xf numFmtId="0" fontId="22" fillId="25" borderId="0" applyNumberFormat="0" applyBorder="0" applyAlignment="0" applyProtection="0"/>
    <xf numFmtId="0" fontId="1" fillId="12" borderId="0" applyNumberFormat="0" applyBorder="0" applyAlignment="0" applyProtection="0"/>
    <xf numFmtId="0" fontId="22" fillId="28" borderId="0" applyNumberFormat="0" applyBorder="0" applyAlignment="0" applyProtection="0"/>
    <xf numFmtId="0" fontId="1" fillId="14" borderId="0" applyNumberFormat="0" applyBorder="0" applyAlignment="0" applyProtection="0"/>
    <xf numFmtId="0" fontId="23" fillId="29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6" borderId="0" applyNumberFormat="0" applyBorder="0" applyAlignment="0" applyProtection="0"/>
    <xf numFmtId="0" fontId="24" fillId="20" borderId="0" applyNumberFormat="0" applyBorder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6" fillId="38" borderId="9" applyNumberFormat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21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24" borderId="8" applyNumberFormat="0" applyAlignment="0" applyProtection="0"/>
    <xf numFmtId="0" fontId="34" fillId="24" borderId="8" applyNumberFormat="0" applyAlignment="0" applyProtection="0"/>
    <xf numFmtId="0" fontId="35" fillId="0" borderId="13" applyNumberFormat="0" applyFill="0" applyAlignment="0" applyProtection="0"/>
    <xf numFmtId="0" fontId="36" fillId="39" borderId="0" applyNumberFormat="0" applyBorder="0" applyAlignment="0" applyProtection="0"/>
    <xf numFmtId="0" fontId="7" fillId="0" borderId="0"/>
    <xf numFmtId="0" fontId="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37" fillId="0" borderId="0"/>
    <xf numFmtId="0" fontId="2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1" fillId="0" borderId="0"/>
    <xf numFmtId="0" fontId="37" fillId="0" borderId="0"/>
    <xf numFmtId="0" fontId="7" fillId="0" borderId="0"/>
    <xf numFmtId="0" fontId="1" fillId="0" borderId="0"/>
    <xf numFmtId="0" fontId="37" fillId="0" borderId="0"/>
    <xf numFmtId="0" fontId="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7" fillId="0" borderId="0"/>
    <xf numFmtId="0" fontId="37" fillId="0" borderId="0"/>
    <xf numFmtId="0" fontId="1" fillId="0" borderId="0"/>
    <xf numFmtId="0" fontId="38" fillId="0" borderId="0"/>
    <xf numFmtId="0" fontId="37" fillId="0" borderId="0"/>
    <xf numFmtId="0" fontId="7" fillId="0" borderId="0"/>
    <xf numFmtId="0" fontId="38" fillId="0" borderId="0"/>
    <xf numFmtId="0" fontId="7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38" fillId="0" borderId="0"/>
    <xf numFmtId="0" fontId="7" fillId="40" borderId="7" applyNumberFormat="0" applyFont="0" applyAlignment="0" applyProtection="0"/>
    <xf numFmtId="0" fontId="1" fillId="2" borderId="1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1" fillId="2" borderId="1" applyNumberFormat="0" applyFon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9" fontId="27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1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7" fillId="0" borderId="0"/>
    <xf numFmtId="0" fontId="2" fillId="0" borderId="0"/>
    <xf numFmtId="0" fontId="37" fillId="0" borderId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43" fontId="7" fillId="0" borderId="0" applyFont="0" applyFill="0" applyBorder="0" applyAlignment="0" applyProtection="0"/>
    <xf numFmtId="0" fontId="7" fillId="0" borderId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</cellStyleXfs>
  <cellXfs count="261">
    <xf numFmtId="0" fontId="0" fillId="0" borderId="0" xfId="0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textRotation="45"/>
    </xf>
    <xf numFmtId="4" fontId="5" fillId="0" borderId="0" xfId="2" applyNumberFormat="1" applyFont="1" applyFill="1" applyBorder="1" applyAlignment="1" applyProtection="1">
      <alignment horizontal="center"/>
    </xf>
    <xf numFmtId="0" fontId="7" fillId="0" borderId="0" xfId="2" applyNumberFormat="1" applyFont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2" applyNumberFormat="1" applyFont="1" applyBorder="1" applyAlignment="1" applyProtection="1">
      <alignment horizontal="left"/>
    </xf>
    <xf numFmtId="4" fontId="8" fillId="15" borderId="0" xfId="2" applyNumberFormat="1" applyFont="1" applyFill="1" applyBorder="1" applyAlignment="1" applyProtection="1">
      <alignment horizontal="center"/>
    </xf>
    <xf numFmtId="0" fontId="7" fillId="0" borderId="0" xfId="2" applyNumberFormat="1" applyFont="1" applyBorder="1" applyAlignment="1" applyProtection="1"/>
    <xf numFmtId="0" fontId="10" fillId="0" borderId="0" xfId="0" applyFont="1" applyProtection="1"/>
    <xf numFmtId="49" fontId="3" fillId="0" borderId="0" xfId="0" applyNumberFormat="1" applyFont="1" applyProtection="1"/>
    <xf numFmtId="0" fontId="9" fillId="15" borderId="0" xfId="2" applyNumberFormat="1" applyFont="1" applyFill="1" applyAlignment="1" applyProtection="1"/>
    <xf numFmtId="0" fontId="9" fillId="15" borderId="0" xfId="2" applyNumberFormat="1" applyFont="1" applyFill="1" applyBorder="1" applyAlignment="1" applyProtection="1"/>
    <xf numFmtId="4" fontId="9" fillId="15" borderId="0" xfId="2" applyNumberFormat="1" applyFont="1" applyFill="1" applyAlignment="1" applyProtection="1">
      <alignment horizontal="right"/>
    </xf>
    <xf numFmtId="4" fontId="9" fillId="15" borderId="0" xfId="2" applyNumberFormat="1" applyFont="1" applyFill="1" applyBorder="1" applyAlignment="1" applyProtection="1">
      <alignment horizontal="right"/>
    </xf>
    <xf numFmtId="4" fontId="9" fillId="0" borderId="0" xfId="2" applyNumberFormat="1" applyFont="1" applyFill="1" applyBorder="1" applyAlignment="1" applyProtection="1">
      <alignment horizontal="right"/>
    </xf>
    <xf numFmtId="49" fontId="4" fillId="0" borderId="0" xfId="2" applyNumberFormat="1" applyFont="1" applyAlignment="1" applyProtection="1">
      <alignment horizontal="center"/>
    </xf>
    <xf numFmtId="164" fontId="9" fillId="15" borderId="0" xfId="2" applyNumberFormat="1" applyFont="1" applyFill="1" applyBorder="1" applyAlignment="1" applyProtection="1">
      <alignment horizontal="center"/>
    </xf>
    <xf numFmtId="164" fontId="8" fillId="15" borderId="0" xfId="2" applyNumberFormat="1" applyFont="1" applyFill="1" applyBorder="1" applyAlignment="1" applyProtection="1">
      <alignment horizontal="center"/>
    </xf>
    <xf numFmtId="164" fontId="8" fillId="0" borderId="0" xfId="2" applyNumberFormat="1" applyFont="1" applyFill="1" applyBorder="1" applyAlignment="1" applyProtection="1">
      <alignment horizontal="center"/>
    </xf>
    <xf numFmtId="0" fontId="7" fillId="15" borderId="2" xfId="2" applyNumberFormat="1" applyFont="1" applyFill="1" applyBorder="1" applyAlignment="1" applyProtection="1"/>
    <xf numFmtId="4" fontId="9" fillId="15" borderId="0" xfId="2" applyNumberFormat="1" applyFont="1" applyFill="1" applyBorder="1" applyAlignment="1" applyProtection="1">
      <alignment horizontal="center"/>
    </xf>
    <xf numFmtId="41" fontId="5" fillId="15" borderId="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center"/>
    </xf>
    <xf numFmtId="0" fontId="8" fillId="15" borderId="0" xfId="2" applyNumberFormat="1" applyFont="1" applyFill="1" applyAlignment="1" applyProtection="1"/>
    <xf numFmtId="4" fontId="9" fillId="0" borderId="0" xfId="2" applyNumberFormat="1" applyFont="1" applyFill="1" applyBorder="1" applyAlignment="1" applyProtection="1">
      <alignment horizontal="center"/>
    </xf>
    <xf numFmtId="49" fontId="3" fillId="0" borderId="3" xfId="2" applyNumberFormat="1" applyFont="1" applyBorder="1" applyAlignment="1" applyProtection="1">
      <alignment horizontal="center"/>
    </xf>
    <xf numFmtId="49" fontId="4" fillId="0" borderId="3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0" fontId="7" fillId="15" borderId="0" xfId="2" applyNumberFormat="1" applyFont="1" applyFill="1" applyAlignment="1" applyProtection="1"/>
    <xf numFmtId="0" fontId="7" fillId="15" borderId="0" xfId="0" applyFont="1" applyFill="1" applyProtection="1"/>
    <xf numFmtId="0" fontId="7" fillId="0" borderId="0" xfId="2" applyNumberFormat="1" applyFont="1" applyFill="1" applyBorder="1" applyAlignment="1" applyProtection="1"/>
    <xf numFmtId="0" fontId="7" fillId="0" borderId="0" xfId="2" applyNumberFormat="1" applyFont="1" applyFill="1" applyAlignment="1" applyProtection="1"/>
    <xf numFmtId="0" fontId="9" fillId="15" borderId="0" xfId="2" applyNumberFormat="1" applyFont="1" applyFill="1" applyAlignment="1" applyProtection="1">
      <alignment horizontal="left" indent="2"/>
    </xf>
    <xf numFmtId="166" fontId="9" fillId="15" borderId="0" xfId="2" applyNumberFormat="1" applyFont="1" applyFill="1" applyBorder="1" applyAlignment="1" applyProtection="1">
      <alignment horizontal="left"/>
    </xf>
    <xf numFmtId="167" fontId="9" fillId="0" borderId="0" xfId="2" applyNumberFormat="1" applyFont="1" applyFill="1" applyBorder="1" applyAlignment="1" applyProtection="1">
      <alignment horizontal="right"/>
    </xf>
    <xf numFmtId="169" fontId="9" fillId="15" borderId="0" xfId="1" applyNumberFormat="1" applyFont="1" applyFill="1" applyAlignment="1" applyProtection="1"/>
    <xf numFmtId="169" fontId="9" fillId="15" borderId="0" xfId="1" applyNumberFormat="1" applyFont="1" applyFill="1" applyBorder="1" applyAlignment="1" applyProtection="1"/>
    <xf numFmtId="169" fontId="9" fillId="16" borderId="0" xfId="1" applyNumberFormat="1" applyFont="1" applyFill="1" applyAlignment="1" applyProtection="1">
      <alignment horizontal="right"/>
      <protection locked="0"/>
    </xf>
    <xf numFmtId="169" fontId="9" fillId="0" borderId="0" xfId="1" applyNumberFormat="1" applyFont="1" applyFill="1" applyBorder="1" applyAlignment="1" applyProtection="1">
      <alignment horizontal="right"/>
    </xf>
    <xf numFmtId="0" fontId="3" fillId="15" borderId="0" xfId="2" applyNumberFormat="1" applyFont="1" applyFill="1" applyAlignment="1" applyProtection="1"/>
    <xf numFmtId="49" fontId="4" fillId="15" borderId="0" xfId="2" applyNumberFormat="1" applyFont="1" applyFill="1" applyAlignment="1" applyProtection="1">
      <alignment horizontal="center"/>
    </xf>
    <xf numFmtId="169" fontId="7" fillId="15" borderId="0" xfId="1" applyNumberFormat="1" applyFont="1" applyFill="1" applyAlignment="1" applyProtection="1"/>
    <xf numFmtId="170" fontId="9" fillId="15" borderId="0" xfId="2" applyNumberFormat="1" applyFont="1" applyFill="1" applyAlignment="1" applyProtection="1">
      <alignment horizontal="left"/>
    </xf>
    <xf numFmtId="49" fontId="4" fillId="15" borderId="0" xfId="3" applyNumberFormat="1" applyFont="1" applyFill="1" applyAlignment="1" applyProtection="1">
      <alignment horizontal="center"/>
    </xf>
    <xf numFmtId="0" fontId="9" fillId="15" borderId="0" xfId="2" applyNumberFormat="1" applyFont="1" applyFill="1" applyAlignment="1" applyProtection="1">
      <alignment horizontal="left"/>
    </xf>
    <xf numFmtId="169" fontId="9" fillId="16" borderId="2" xfId="1" applyNumberFormat="1" applyFont="1" applyFill="1" applyBorder="1" applyAlignment="1" applyProtection="1">
      <alignment horizontal="right"/>
      <protection locked="0"/>
    </xf>
    <xf numFmtId="43" fontId="7" fillId="15" borderId="0" xfId="0" applyNumberFormat="1" applyFont="1" applyFill="1" applyProtection="1"/>
    <xf numFmtId="0" fontId="11" fillId="15" borderId="0" xfId="0" applyFont="1" applyFill="1" applyProtection="1"/>
    <xf numFmtId="0" fontId="11" fillId="0" borderId="0" xfId="0" applyFont="1" applyFill="1" applyBorder="1" applyProtection="1"/>
    <xf numFmtId="0" fontId="11" fillId="0" borderId="0" xfId="0" applyFont="1" applyProtection="1"/>
    <xf numFmtId="0" fontId="8" fillId="15" borderId="0" xfId="2" applyNumberFormat="1" applyFont="1" applyFill="1" applyAlignment="1" applyProtection="1">
      <alignment horizontal="left"/>
    </xf>
    <xf numFmtId="171" fontId="7" fillId="15" borderId="2" xfId="0" applyNumberFormat="1" applyFont="1" applyFill="1" applyBorder="1" applyProtection="1"/>
    <xf numFmtId="169" fontId="7" fillId="15" borderId="0" xfId="0" applyNumberFormat="1" applyFont="1" applyFill="1" applyProtection="1"/>
    <xf numFmtId="171" fontId="7" fillId="0" borderId="0" xfId="0" applyNumberFormat="1" applyFont="1" applyFill="1" applyBorder="1" applyProtection="1"/>
    <xf numFmtId="0" fontId="10" fillId="15" borderId="0" xfId="0" applyFont="1" applyFill="1" applyProtection="1"/>
    <xf numFmtId="49" fontId="3" fillId="15" borderId="0" xfId="0" applyNumberFormat="1" applyFont="1" applyFill="1" applyProtection="1"/>
    <xf numFmtId="49" fontId="4" fillId="0" borderId="0" xfId="2" applyNumberFormat="1" applyFont="1" applyFill="1" applyAlignment="1" applyProtection="1">
      <alignment horizontal="center"/>
    </xf>
    <xf numFmtId="39" fontId="9" fillId="15" borderId="0" xfId="2" applyNumberFormat="1" applyFont="1" applyFill="1" applyBorder="1" applyAlignment="1" applyProtection="1">
      <alignment horizontal="right"/>
    </xf>
    <xf numFmtId="39" fontId="9" fillId="0" borderId="0" xfId="2" applyNumberFormat="1" applyFont="1" applyFill="1" applyBorder="1" applyAlignment="1" applyProtection="1">
      <alignment horizontal="right"/>
    </xf>
    <xf numFmtId="0" fontId="7" fillId="15" borderId="0" xfId="0" applyFont="1" applyFill="1" applyAlignment="1" applyProtection="1">
      <alignment horizontal="left"/>
    </xf>
    <xf numFmtId="43" fontId="7" fillId="0" borderId="0" xfId="0" applyNumberFormat="1" applyFont="1" applyFill="1" applyBorder="1" applyProtection="1"/>
    <xf numFmtId="170" fontId="9" fillId="15" borderId="0" xfId="2" applyNumberFormat="1" applyFont="1" applyFill="1" applyBorder="1" applyAlignment="1" applyProtection="1">
      <alignment horizontal="right"/>
    </xf>
    <xf numFmtId="170" fontId="9" fillId="0" borderId="0" xfId="2" applyNumberFormat="1" applyFont="1" applyFill="1" applyBorder="1" applyAlignment="1" applyProtection="1">
      <alignment horizontal="right"/>
    </xf>
    <xf numFmtId="169" fontId="9" fillId="16" borderId="0" xfId="1" applyNumberFormat="1" applyFont="1" applyFill="1" applyAlignment="1" applyProtection="1">
      <protection locked="0"/>
    </xf>
    <xf numFmtId="169" fontId="9" fillId="0" borderId="0" xfId="1" applyNumberFormat="1" applyFont="1" applyFill="1" applyBorder="1" applyAlignment="1" applyProtection="1"/>
    <xf numFmtId="169" fontId="9" fillId="16" borderId="2" xfId="1" applyNumberFormat="1" applyFont="1" applyFill="1" applyBorder="1" applyAlignment="1" applyProtection="1">
      <protection locked="0"/>
    </xf>
    <xf numFmtId="39" fontId="7" fillId="15" borderId="0" xfId="2" applyNumberFormat="1" applyFont="1" applyFill="1" applyAlignment="1" applyProtection="1"/>
    <xf numFmtId="39" fontId="7" fillId="15" borderId="0" xfId="2" applyNumberFormat="1" applyFont="1" applyFill="1" applyBorder="1" applyAlignment="1" applyProtection="1"/>
    <xf numFmtId="39" fontId="7" fillId="0" borderId="0" xfId="2" applyNumberFormat="1" applyFont="1" applyFill="1" applyBorder="1" applyAlignment="1" applyProtection="1"/>
    <xf numFmtId="0" fontId="8" fillId="15" borderId="0" xfId="2" applyNumberFormat="1" applyFont="1" applyFill="1" applyBorder="1" applyAlignment="1" applyProtection="1"/>
    <xf numFmtId="0" fontId="7" fillId="15" borderId="0" xfId="2" applyNumberFormat="1" applyFont="1" applyFill="1" applyBorder="1" applyAlignment="1" applyProtection="1"/>
    <xf numFmtId="169" fontId="9" fillId="16" borderId="0" xfId="1" applyNumberFormat="1" applyFont="1" applyFill="1" applyBorder="1" applyAlignment="1" applyProtection="1">
      <alignment horizontal="right"/>
      <protection locked="0"/>
    </xf>
    <xf numFmtId="171" fontId="7" fillId="15" borderId="2" xfId="1" applyNumberFormat="1" applyFont="1" applyFill="1" applyBorder="1" applyProtection="1"/>
    <xf numFmtId="171" fontId="7" fillId="0" borderId="0" xfId="1" applyNumberFormat="1" applyFont="1" applyFill="1" applyBorder="1" applyProtection="1"/>
    <xf numFmtId="169" fontId="7" fillId="15" borderId="0" xfId="1" applyNumberFormat="1" applyFont="1" applyFill="1" applyProtection="1"/>
    <xf numFmtId="0" fontId="8" fillId="15" borderId="0" xfId="2" applyNumberFormat="1" applyFont="1" applyFill="1" applyAlignment="1" applyProtection="1">
      <alignment horizontal="left" indent="2"/>
    </xf>
    <xf numFmtId="39" fontId="8" fillId="15" borderId="0" xfId="2" applyNumberFormat="1" applyFont="1" applyFill="1" applyBorder="1" applyAlignment="1" applyProtection="1">
      <alignment horizontal="right"/>
    </xf>
    <xf numFmtId="39" fontId="8" fillId="0" borderId="0" xfId="2" applyNumberFormat="1" applyFont="1" applyFill="1" applyBorder="1" applyAlignment="1" applyProtection="1">
      <alignment horizontal="right"/>
    </xf>
    <xf numFmtId="171" fontId="9" fillId="15" borderId="0" xfId="1" applyNumberFormat="1" applyFont="1" applyFill="1" applyBorder="1" applyAlignment="1" applyProtection="1"/>
    <xf numFmtId="171" fontId="9" fillId="0" borderId="0" xfId="1" applyNumberFormat="1" applyFont="1" applyFill="1" applyBorder="1" applyAlignment="1" applyProtection="1"/>
    <xf numFmtId="39" fontId="7" fillId="15" borderId="0" xfId="0" applyNumberFormat="1" applyFont="1" applyFill="1" applyProtection="1"/>
    <xf numFmtId="169" fontId="11" fillId="15" borderId="0" xfId="1" applyNumberFormat="1" applyFont="1" applyFill="1" applyProtection="1"/>
    <xf numFmtId="169" fontId="11" fillId="0" borderId="0" xfId="1" applyNumberFormat="1" applyFont="1" applyFill="1" applyBorder="1" applyProtection="1"/>
    <xf numFmtId="0" fontId="5" fillId="15" borderId="0" xfId="0" applyFont="1" applyFill="1" applyProtection="1"/>
    <xf numFmtId="39" fontId="7" fillId="15" borderId="0" xfId="0" applyNumberFormat="1" applyFont="1" applyFill="1" applyBorder="1" applyProtection="1"/>
    <xf numFmtId="170" fontId="9" fillId="15" borderId="0" xfId="2" applyNumberFormat="1" applyFont="1" applyFill="1" applyBorder="1" applyAlignment="1" applyProtection="1"/>
    <xf numFmtId="167" fontId="9" fillId="15" borderId="4" xfId="2" applyNumberFormat="1" applyFont="1" applyFill="1" applyBorder="1" applyAlignment="1" applyProtection="1">
      <alignment horizontal="right"/>
    </xf>
    <xf numFmtId="4" fontId="9" fillId="15" borderId="0" xfId="2" applyNumberFormat="1" applyFont="1" applyFill="1" applyBorder="1" applyAlignment="1" applyProtection="1"/>
    <xf numFmtId="4" fontId="9" fillId="0" borderId="0" xfId="2" applyNumberFormat="1" applyFont="1" applyFill="1" applyBorder="1" applyAlignment="1" applyProtection="1"/>
    <xf numFmtId="168" fontId="7" fillId="0" borderId="0" xfId="4" applyNumberFormat="1" applyFont="1" applyAlignment="1" applyProtection="1"/>
    <xf numFmtId="44" fontId="7" fillId="0" borderId="0" xfId="4" applyFont="1" applyFill="1" applyBorder="1" applyAlignment="1" applyProtection="1"/>
    <xf numFmtId="168" fontId="7" fillId="0" borderId="0" xfId="4" applyNumberFormat="1" applyFont="1" applyFill="1" applyAlignment="1" applyProtection="1"/>
    <xf numFmtId="168" fontId="7" fillId="0" borderId="0" xfId="4" applyNumberFormat="1" applyFont="1" applyFill="1" applyBorder="1" applyAlignment="1" applyProtection="1"/>
    <xf numFmtId="0" fontId="13" fillId="0" borderId="0" xfId="2" applyNumberFormat="1" applyFont="1" applyAlignment="1" applyProtection="1">
      <alignment horizontal="right"/>
    </xf>
    <xf numFmtId="43" fontId="7" fillId="16" borderId="0" xfId="1" applyFont="1" applyFill="1" applyAlignment="1" applyProtection="1">
      <protection locked="0"/>
    </xf>
    <xf numFmtId="43" fontId="7" fillId="16" borderId="0" xfId="1" applyFont="1" applyFill="1" applyBorder="1" applyAlignment="1" applyProtection="1">
      <protection locked="0"/>
    </xf>
    <xf numFmtId="43" fontId="9" fillId="16" borderId="0" xfId="1" applyFont="1" applyFill="1" applyBorder="1" applyAlignment="1" applyProtection="1">
      <protection locked="0"/>
    </xf>
    <xf numFmtId="49" fontId="3" fillId="0" borderId="0" xfId="0" applyNumberFormat="1" applyFont="1" applyFill="1" applyProtection="1"/>
    <xf numFmtId="0" fontId="12" fillId="17" borderId="6" xfId="5" applyFont="1" applyFill="1" applyBorder="1" applyAlignment="1">
      <alignment horizontal="center"/>
    </xf>
    <xf numFmtId="0" fontId="14" fillId="0" borderId="0" xfId="2" applyNumberFormat="1" applyFont="1" applyAlignment="1" applyProtection="1"/>
    <xf numFmtId="49" fontId="15" fillId="0" borderId="0" xfId="2" applyNumberFormat="1" applyFont="1" applyFill="1" applyAlignment="1" applyProtection="1">
      <alignment horizontal="center"/>
    </xf>
    <xf numFmtId="0" fontId="16" fillId="18" borderId="7" xfId="5" applyFont="1" applyFill="1" applyBorder="1" applyAlignment="1">
      <alignment wrapText="1"/>
    </xf>
    <xf numFmtId="171" fontId="17" fillId="18" borderId="0" xfId="1" applyNumberFormat="1" applyFont="1" applyFill="1" applyBorder="1" applyAlignment="1" applyProtection="1"/>
    <xf numFmtId="0" fontId="14" fillId="0" borderId="0" xfId="2" applyNumberFormat="1" applyFont="1" applyBorder="1" applyAlignment="1" applyProtection="1"/>
    <xf numFmtId="0" fontId="14" fillId="0" borderId="0" xfId="2" applyNumberFormat="1" applyFont="1" applyFill="1" applyAlignment="1" applyProtection="1"/>
    <xf numFmtId="0" fontId="14" fillId="0" borderId="0" xfId="2" applyNumberFormat="1" applyFont="1" applyFill="1" applyBorder="1" applyAlignment="1" applyProtection="1"/>
    <xf numFmtId="0" fontId="18" fillId="0" borderId="0" xfId="0" applyFont="1" applyProtection="1"/>
    <xf numFmtId="49" fontId="14" fillId="0" borderId="0" xfId="0" applyNumberFormat="1" applyFont="1" applyProtection="1"/>
    <xf numFmtId="49" fontId="15" fillId="0" borderId="0" xfId="2" applyNumberFormat="1" applyFont="1" applyAlignment="1" applyProtection="1">
      <alignment horizontal="center"/>
    </xf>
    <xf numFmtId="167" fontId="9" fillId="16" borderId="0" xfId="2" applyNumberFormat="1" applyFont="1" applyFill="1" applyAlignment="1" applyProtection="1">
      <alignment horizontal="right"/>
    </xf>
    <xf numFmtId="169" fontId="9" fillId="16" borderId="0" xfId="1" applyNumberFormat="1" applyFont="1" applyFill="1" applyAlignment="1" applyProtection="1">
      <alignment horizontal="right"/>
    </xf>
    <xf numFmtId="169" fontId="9" fillId="16" borderId="2" xfId="1" applyNumberFormat="1" applyFont="1" applyFill="1" applyBorder="1" applyAlignment="1" applyProtection="1">
      <alignment horizontal="right"/>
    </xf>
    <xf numFmtId="171" fontId="7" fillId="0" borderId="0" xfId="2" applyNumberFormat="1" applyFont="1" applyAlignment="1" applyProtection="1"/>
    <xf numFmtId="171" fontId="9" fillId="15" borderId="2" xfId="1" applyNumberFormat="1" applyFont="1" applyFill="1" applyBorder="1" applyAlignment="1" applyProtection="1"/>
    <xf numFmtId="169" fontId="7" fillId="15" borderId="0" xfId="1" applyNumberFormat="1" applyFont="1" applyFill="1" applyBorder="1" applyProtection="1"/>
    <xf numFmtId="168" fontId="7" fillId="15" borderId="0" xfId="0" applyNumberFormat="1" applyFont="1" applyFill="1" applyProtection="1"/>
    <xf numFmtId="167" fontId="7" fillId="0" borderId="0" xfId="0" applyNumberFormat="1" applyFont="1" applyFill="1" applyBorder="1" applyProtection="1"/>
    <xf numFmtId="167" fontId="7" fillId="0" borderId="4" xfId="0" applyNumberFormat="1" applyFont="1" applyFill="1" applyBorder="1" applyProtection="1"/>
    <xf numFmtId="41" fontId="5" fillId="15" borderId="0" xfId="0" applyNumberFormat="1" applyFont="1" applyFill="1" applyAlignment="1" applyProtection="1">
      <alignment horizontal="center" vertical="center"/>
    </xf>
    <xf numFmtId="169" fontId="7" fillId="0" borderId="0" xfId="1" applyNumberFormat="1" applyFont="1" applyAlignment="1" applyProtection="1"/>
    <xf numFmtId="167" fontId="9" fillId="16" borderId="0" xfId="2" applyNumberFormat="1" applyFont="1" applyFill="1" applyAlignment="1" applyProtection="1">
      <alignment horizontal="right"/>
      <protection locked="0"/>
    </xf>
    <xf numFmtId="168" fontId="9" fillId="15" borderId="0" xfId="2" applyNumberFormat="1" applyFont="1" applyFill="1" applyBorder="1" applyAlignment="1" applyProtection="1">
      <alignment horizontal="right"/>
    </xf>
    <xf numFmtId="169" fontId="9" fillId="15" borderId="0" xfId="1" applyNumberFormat="1" applyFont="1" applyFill="1" applyBorder="1" applyAlignment="1" applyProtection="1">
      <alignment horizontal="right"/>
    </xf>
    <xf numFmtId="4" fontId="8" fillId="15" borderId="0" xfId="2" applyNumberFormat="1" applyFont="1" applyFill="1" applyBorder="1" applyAlignment="1" applyProtection="1">
      <alignment horizontal="center"/>
    </xf>
    <xf numFmtId="0" fontId="5" fillId="15" borderId="2" xfId="0" applyFont="1" applyFill="1" applyBorder="1" applyAlignment="1" applyProtection="1">
      <alignment horizontal="center"/>
    </xf>
    <xf numFmtId="169" fontId="7" fillId="15" borderId="0" xfId="4" applyNumberFormat="1" applyFont="1" applyFill="1" applyProtection="1"/>
    <xf numFmtId="168" fontId="7" fillId="15" borderId="0" xfId="4" applyNumberFormat="1" applyFont="1" applyFill="1" applyProtection="1"/>
    <xf numFmtId="43" fontId="7" fillId="15" borderId="0" xfId="2" applyNumberFormat="1" applyFont="1" applyFill="1" applyAlignment="1" applyProtection="1"/>
    <xf numFmtId="169" fontId="7" fillId="15" borderId="0" xfId="2" applyNumberFormat="1" applyFont="1" applyFill="1" applyAlignment="1" applyProtection="1"/>
    <xf numFmtId="168" fontId="7" fillId="15" borderId="0" xfId="2" applyNumberFormat="1" applyFont="1" applyFill="1" applyAlignment="1" applyProtection="1"/>
    <xf numFmtId="169" fontId="9" fillId="0" borderId="0" xfId="1" applyNumberFormat="1" applyFont="1" applyFill="1" applyAlignment="1" applyProtection="1">
      <alignment horizontal="right"/>
      <protection locked="0"/>
    </xf>
    <xf numFmtId="169" fontId="9" fillId="0" borderId="0" xfId="1" applyNumberFormat="1" applyFont="1" applyFill="1" applyAlignment="1" applyProtection="1">
      <alignment horizontal="right"/>
    </xf>
    <xf numFmtId="43" fontId="7" fillId="15" borderId="2" xfId="0" applyNumberFormat="1" applyFont="1" applyFill="1" applyBorder="1" applyProtection="1"/>
    <xf numFmtId="169" fontId="7" fillId="15" borderId="2" xfId="0" applyNumberFormat="1" applyFont="1" applyFill="1" applyBorder="1" applyProtection="1"/>
    <xf numFmtId="168" fontId="7" fillId="15" borderId="2" xfId="0" applyNumberFormat="1" applyFont="1" applyFill="1" applyBorder="1" applyProtection="1"/>
    <xf numFmtId="168" fontId="11" fillId="15" borderId="0" xfId="0" applyNumberFormat="1" applyFont="1" applyFill="1" applyProtection="1"/>
    <xf numFmtId="44" fontId="7" fillId="15" borderId="5" xfId="4" applyFont="1" applyFill="1" applyBorder="1" applyProtection="1"/>
    <xf numFmtId="169" fontId="7" fillId="15" borderId="5" xfId="4" applyNumberFormat="1" applyFont="1" applyFill="1" applyBorder="1" applyProtection="1"/>
    <xf numFmtId="168" fontId="7" fillId="15" borderId="5" xfId="4" applyNumberFormat="1" applyFont="1" applyFill="1" applyBorder="1" applyProtection="1"/>
    <xf numFmtId="169" fontId="9" fillId="15" borderId="0" xfId="2" applyNumberFormat="1" applyFont="1" applyFill="1" applyBorder="1" applyAlignment="1" applyProtection="1">
      <alignment horizontal="right"/>
    </xf>
    <xf numFmtId="169" fontId="9" fillId="15" borderId="0" xfId="2" applyNumberFormat="1" applyFont="1" applyFill="1" applyAlignment="1" applyProtection="1">
      <alignment horizontal="right"/>
    </xf>
    <xf numFmtId="168" fontId="9" fillId="15" borderId="0" xfId="2" applyNumberFormat="1" applyFont="1" applyFill="1" applyAlignment="1" applyProtection="1">
      <alignment horizontal="right"/>
    </xf>
    <xf numFmtId="169" fontId="7" fillId="15" borderId="0" xfId="4" applyNumberFormat="1" applyFont="1" applyFill="1" applyProtection="1">
      <protection locked="0"/>
    </xf>
    <xf numFmtId="43" fontId="7" fillId="15" borderId="5" xfId="0" applyNumberFormat="1" applyFont="1" applyFill="1" applyBorder="1" applyProtection="1"/>
    <xf numFmtId="44" fontId="7" fillId="15" borderId="2" xfId="4" applyFont="1" applyFill="1" applyBorder="1" applyProtection="1"/>
    <xf numFmtId="169" fontId="7" fillId="15" borderId="2" xfId="4" applyNumberFormat="1" applyFont="1" applyFill="1" applyBorder="1" applyProtection="1"/>
    <xf numFmtId="168" fontId="7" fillId="15" borderId="2" xfId="4" applyNumberFormat="1" applyFont="1" applyFill="1" applyBorder="1" applyProtection="1"/>
    <xf numFmtId="0" fontId="7" fillId="41" borderId="0" xfId="0" applyFont="1" applyFill="1" applyProtection="1"/>
    <xf numFmtId="0" fontId="7" fillId="41" borderId="0" xfId="2" applyNumberFormat="1" applyFont="1" applyFill="1" applyAlignment="1" applyProtection="1"/>
    <xf numFmtId="0" fontId="9" fillId="41" borderId="0" xfId="2" applyNumberFormat="1" applyFont="1" applyFill="1" applyAlignment="1" applyProtection="1"/>
    <xf numFmtId="0" fontId="5" fillId="15" borderId="2" xfId="2" applyNumberFormat="1" applyFont="1" applyFill="1" applyBorder="1" applyAlignment="1" applyProtection="1">
      <alignment horizontal="center"/>
    </xf>
    <xf numFmtId="171" fontId="7" fillId="15" borderId="0" xfId="1" applyNumberFormat="1" applyFont="1" applyFill="1" applyBorder="1" applyProtection="1"/>
    <xf numFmtId="167" fontId="9" fillId="15" borderId="0" xfId="2" applyNumberFormat="1" applyFont="1" applyFill="1" applyBorder="1" applyAlignment="1" applyProtection="1">
      <alignment horizontal="right"/>
    </xf>
    <xf numFmtId="44" fontId="7" fillId="15" borderId="0" xfId="0" applyNumberFormat="1" applyFont="1" applyFill="1" applyProtection="1"/>
    <xf numFmtId="44" fontId="7" fillId="15" borderId="5" xfId="4" applyNumberFormat="1" applyFont="1" applyFill="1" applyBorder="1" applyProtection="1"/>
    <xf numFmtId="44" fontId="7" fillId="15" borderId="2" xfId="4" applyNumberFormat="1" applyFont="1" applyFill="1" applyBorder="1" applyProtection="1"/>
    <xf numFmtId="43" fontId="7" fillId="15" borderId="0" xfId="4" applyNumberFormat="1" applyFont="1" applyFill="1" applyProtection="1"/>
    <xf numFmtId="43" fontId="9" fillId="0" borderId="0" xfId="1" applyNumberFormat="1" applyFont="1" applyFill="1" applyAlignment="1" applyProtection="1">
      <alignment horizontal="right"/>
    </xf>
    <xf numFmtId="43" fontId="7" fillId="15" borderId="5" xfId="4" applyNumberFormat="1" applyFont="1" applyFill="1" applyBorder="1" applyProtection="1"/>
    <xf numFmtId="43" fontId="7" fillId="15" borderId="0" xfId="4" applyNumberFormat="1" applyFont="1" applyFill="1" applyProtection="1">
      <protection locked="0"/>
    </xf>
    <xf numFmtId="43" fontId="9" fillId="15" borderId="0" xfId="2" applyNumberFormat="1" applyFont="1" applyFill="1" applyBorder="1" applyAlignment="1" applyProtection="1">
      <alignment horizontal="right"/>
    </xf>
    <xf numFmtId="43" fontId="7" fillId="15" borderId="2" xfId="4" applyNumberFormat="1" applyFont="1" applyFill="1" applyBorder="1" applyProtection="1"/>
    <xf numFmtId="169" fontId="9" fillId="16" borderId="0" xfId="1" applyNumberFormat="1" applyFont="1" applyFill="1" applyBorder="1" applyAlignment="1" applyProtection="1">
      <protection locked="0"/>
    </xf>
    <xf numFmtId="44" fontId="7" fillId="15" borderId="0" xfId="4" applyFont="1" applyFill="1" applyBorder="1" applyProtection="1"/>
    <xf numFmtId="169" fontId="7" fillId="16" borderId="0" xfId="1" applyNumberFormat="1" applyFont="1" applyFill="1" applyAlignment="1" applyProtection="1">
      <protection locked="0"/>
    </xf>
    <xf numFmtId="173" fontId="7" fillId="16" borderId="0" xfId="1" applyNumberFormat="1" applyFont="1" applyFill="1" applyAlignment="1" applyProtection="1">
      <protection locked="0"/>
    </xf>
    <xf numFmtId="173" fontId="7" fillId="16" borderId="0" xfId="1" applyNumberFormat="1" applyFont="1" applyFill="1" applyBorder="1" applyAlignment="1" applyProtection="1">
      <protection locked="0"/>
    </xf>
    <xf numFmtId="173" fontId="9" fillId="16" borderId="0" xfId="1" applyNumberFormat="1" applyFont="1" applyFill="1" applyBorder="1" applyAlignment="1" applyProtection="1">
      <protection locked="0"/>
    </xf>
    <xf numFmtId="167" fontId="9" fillId="16" borderId="2" xfId="2" applyNumberFormat="1" applyFont="1" applyFill="1" applyBorder="1" applyAlignment="1" applyProtection="1">
      <alignment horizontal="right"/>
    </xf>
    <xf numFmtId="167" fontId="7" fillId="0" borderId="2" xfId="0" applyNumberFormat="1" applyFont="1" applyFill="1" applyBorder="1" applyProtection="1"/>
    <xf numFmtId="167" fontId="9" fillId="16" borderId="0" xfId="2" applyNumberFormat="1" applyFont="1" applyFill="1" applyBorder="1" applyAlignment="1" applyProtection="1"/>
    <xf numFmtId="167" fontId="9" fillId="16" borderId="2" xfId="2" applyNumberFormat="1" applyFont="1" applyFill="1" applyBorder="1" applyAlignment="1" applyProtection="1"/>
    <xf numFmtId="0" fontId="3" fillId="0" borderId="16" xfId="2" applyNumberFormat="1" applyFont="1" applyBorder="1" applyAlignment="1" applyProtection="1"/>
    <xf numFmtId="49" fontId="4" fillId="0" borderId="16" xfId="2" applyNumberFormat="1" applyFont="1" applyBorder="1" applyAlignment="1" applyProtection="1">
      <alignment horizontal="center"/>
    </xf>
    <xf numFmtId="0" fontId="11" fillId="0" borderId="0" xfId="0" applyFont="1" applyAlignment="1" applyProtection="1">
      <alignment horizontal="right"/>
    </xf>
    <xf numFmtId="49" fontId="4" fillId="15" borderId="0" xfId="2" applyNumberFormat="1" applyFont="1" applyFill="1" applyAlignment="1" applyProtection="1">
      <alignment textRotation="45"/>
    </xf>
    <xf numFmtId="43" fontId="7" fillId="0" borderId="0" xfId="1" quotePrefix="1" applyFont="1" applyAlignment="1" applyProtection="1">
      <alignment vertical="center" wrapText="1"/>
    </xf>
    <xf numFmtId="0" fontId="9" fillId="15" borderId="0" xfId="2" applyNumberFormat="1" applyFont="1" applyFill="1" applyBorder="1" applyAlignment="1" applyProtection="1">
      <alignment horizontal="center"/>
    </xf>
    <xf numFmtId="0" fontId="7" fillId="15" borderId="0" xfId="0" applyFont="1" applyFill="1" applyBorder="1" applyProtection="1"/>
    <xf numFmtId="0" fontId="9" fillId="15" borderId="0" xfId="2" applyNumberFormat="1" applyFont="1" applyFill="1" applyAlignment="1" applyProtection="1">
      <alignment horizontal="center"/>
    </xf>
    <xf numFmtId="0" fontId="3" fillId="0" borderId="3" xfId="2" applyNumberFormat="1" applyFont="1" applyBorder="1" applyAlignment="1" applyProtection="1">
      <alignment horizontal="center"/>
    </xf>
    <xf numFmtId="49" fontId="4" fillId="15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Alignment="1" applyProtection="1">
      <alignment horizontal="center"/>
    </xf>
    <xf numFmtId="43" fontId="7" fillId="0" borderId="0" xfId="0" applyNumberFormat="1" applyFont="1" applyProtection="1"/>
    <xf numFmtId="43" fontId="7" fillId="15" borderId="0" xfId="1" applyFont="1" applyFill="1" applyProtection="1"/>
    <xf numFmtId="43" fontId="11" fillId="15" borderId="0" xfId="1" applyFont="1" applyFill="1" applyProtection="1"/>
    <xf numFmtId="39" fontId="9" fillId="15" borderId="0" xfId="2" applyNumberFormat="1" applyFont="1" applyFill="1" applyAlignment="1" applyProtection="1"/>
    <xf numFmtId="39" fontId="9" fillId="15" borderId="0" xfId="2" applyNumberFormat="1" applyFont="1" applyFill="1" applyBorder="1" applyAlignment="1" applyProtection="1"/>
    <xf numFmtId="169" fontId="9" fillId="15" borderId="2" xfId="1" applyNumberFormat="1" applyFont="1" applyFill="1" applyBorder="1" applyAlignment="1" applyProtection="1"/>
    <xf numFmtId="0" fontId="11" fillId="15" borderId="0" xfId="0" applyFont="1" applyFill="1" applyBorder="1" applyProtection="1"/>
    <xf numFmtId="43" fontId="7" fillId="15" borderId="0" xfId="0" applyNumberFormat="1" applyFont="1" applyFill="1" applyBorder="1" applyProtection="1"/>
    <xf numFmtId="167" fontId="7" fillId="0" borderId="4" xfId="0" applyNumberFormat="1" applyFont="1" applyBorder="1" applyProtection="1"/>
    <xf numFmtId="167" fontId="7" fillId="15" borderId="4" xfId="0" applyNumberFormat="1" applyFont="1" applyFill="1" applyBorder="1" applyProtection="1"/>
    <xf numFmtId="167" fontId="7" fillId="0" borderId="0" xfId="0" applyNumberFormat="1" applyFont="1" applyBorder="1" applyProtection="1"/>
    <xf numFmtId="167" fontId="7" fillId="15" borderId="0" xfId="0" applyNumberFormat="1" applyFont="1" applyFill="1" applyBorder="1" applyProtection="1"/>
    <xf numFmtId="0" fontId="7" fillId="0" borderId="0" xfId="0" applyFont="1" applyFill="1" applyProtection="1"/>
    <xf numFmtId="39" fontId="9" fillId="0" borderId="0" xfId="2" applyNumberFormat="1" applyFont="1" applyFill="1" applyAlignment="1" applyProtection="1"/>
    <xf numFmtId="168" fontId="7" fillId="0" borderId="0" xfId="0" applyNumberFormat="1" applyFont="1" applyFill="1" applyProtection="1"/>
    <xf numFmtId="169" fontId="9" fillId="16" borderId="0" xfId="1" applyNumberFormat="1" applyFont="1" applyFill="1" applyBorder="1" applyAlignment="1" applyProtection="1"/>
    <xf numFmtId="169" fontId="9" fillId="0" borderId="2" xfId="1" applyNumberFormat="1" applyFont="1" applyFill="1" applyBorder="1" applyAlignment="1" applyProtection="1"/>
    <xf numFmtId="169" fontId="9" fillId="16" borderId="4" xfId="1" applyNumberFormat="1" applyFont="1" applyFill="1" applyBorder="1" applyAlignment="1" applyProtection="1"/>
    <xf numFmtId="41" fontId="7" fillId="15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49" fontId="3" fillId="15" borderId="0" xfId="2" applyNumberFormat="1" applyFont="1" applyFill="1" applyAlignment="1" applyProtection="1">
      <alignment horizontal="center"/>
    </xf>
    <xf numFmtId="41" fontId="7" fillId="0" borderId="0" xfId="0" applyNumberFormat="1" applyFont="1" applyProtection="1"/>
    <xf numFmtId="169" fontId="7" fillId="15" borderId="2" xfId="1" applyNumberFormat="1" applyFont="1" applyFill="1" applyBorder="1" applyProtection="1"/>
    <xf numFmtId="171" fontId="9" fillId="15" borderId="4" xfId="1" applyNumberFormat="1" applyFont="1" applyFill="1" applyBorder="1" applyAlignment="1" applyProtection="1"/>
    <xf numFmtId="167" fontId="9" fillId="16" borderId="4" xfId="2" applyNumberFormat="1" applyFont="1" applyFill="1" applyBorder="1" applyAlignment="1" applyProtection="1"/>
    <xf numFmtId="168" fontId="7" fillId="0" borderId="4" xfId="0" applyNumberFormat="1" applyFont="1" applyFill="1" applyBorder="1" applyProtection="1"/>
    <xf numFmtId="43" fontId="6" fillId="16" borderId="0" xfId="1" applyFont="1" applyFill="1" applyAlignment="1" applyProtection="1">
      <protection locked="0"/>
    </xf>
    <xf numFmtId="0" fontId="7" fillId="0" borderId="0" xfId="0" applyFont="1" applyProtection="1"/>
    <xf numFmtId="4" fontId="7" fillId="0" borderId="0" xfId="2" applyNumberFormat="1" applyFont="1" applyAlignment="1" applyProtection="1"/>
    <xf numFmtId="0" fontId="5" fillId="15" borderId="0" xfId="0" applyFont="1" applyFill="1" applyAlignment="1" applyProtection="1">
      <alignment horizontal="center" vertical="center"/>
    </xf>
    <xf numFmtId="4" fontId="5" fillId="15" borderId="0" xfId="2" applyNumberFormat="1" applyFont="1" applyFill="1" applyBorder="1" applyAlignment="1" applyProtection="1">
      <alignment horizontal="center"/>
    </xf>
    <xf numFmtId="0" fontId="8" fillId="15" borderId="0" xfId="2" applyNumberFormat="1" applyFont="1" applyFill="1" applyBorder="1" applyAlignment="1" applyProtection="1">
      <alignment horizontal="center"/>
    </xf>
    <xf numFmtId="4" fontId="8" fillId="15" borderId="0" xfId="2" applyNumberFormat="1" applyFont="1" applyFill="1" applyBorder="1" applyAlignment="1" applyProtection="1">
      <alignment horizontal="center"/>
    </xf>
    <xf numFmtId="4" fontId="5" fillId="15" borderId="0" xfId="2" applyNumberFormat="1" applyFont="1" applyFill="1" applyBorder="1" applyAlignment="1" applyProtection="1"/>
    <xf numFmtId="4" fontId="46" fillId="15" borderId="0" xfId="2" applyNumberFormat="1" applyFont="1" applyFill="1" applyBorder="1" applyAlignment="1" applyProtection="1"/>
    <xf numFmtId="4" fontId="8" fillId="15" borderId="0" xfId="2" applyNumberFormat="1" applyFont="1" applyFill="1" applyBorder="1" applyAlignment="1" applyProtection="1"/>
    <xf numFmtId="4" fontId="46" fillId="15" borderId="0" xfId="2" applyNumberFormat="1" applyFont="1" applyFill="1" applyBorder="1" applyAlignment="1" applyProtection="1">
      <alignment horizontal="center"/>
    </xf>
    <xf numFmtId="0" fontId="11" fillId="0" borderId="0" xfId="2" applyNumberFormat="1" applyFont="1" applyBorder="1" applyAlignment="1" applyProtection="1"/>
    <xf numFmtId="165" fontId="9" fillId="16" borderId="0" xfId="1" applyNumberFormat="1" applyFont="1" applyFill="1" applyAlignment="1" applyProtection="1">
      <protection locked="0"/>
    </xf>
    <xf numFmtId="0" fontId="9" fillId="0" borderId="0" xfId="2" applyNumberFormat="1" applyFont="1" applyFill="1" applyAlignment="1" applyProtection="1"/>
    <xf numFmtId="169" fontId="7" fillId="16" borderId="2" xfId="1" applyNumberFormat="1" applyFont="1" applyFill="1" applyBorder="1" applyAlignment="1" applyProtection="1">
      <protection locked="0"/>
    </xf>
    <xf numFmtId="0" fontId="44" fillId="0" borderId="0" xfId="2" applyNumberFormat="1" applyFont="1" applyFill="1" applyBorder="1" applyAlignment="1" applyProtection="1">
      <alignment horizontal="left"/>
    </xf>
    <xf numFmtId="0" fontId="43" fillId="0" borderId="0" xfId="0" applyFont="1" applyFill="1" applyProtection="1"/>
    <xf numFmtId="0" fontId="5" fillId="15" borderId="0" xfId="0" applyFont="1" applyFill="1" applyAlignment="1" applyProtection="1">
      <alignment horizontal="center" vertical="center"/>
    </xf>
    <xf numFmtId="4" fontId="5" fillId="15" borderId="0" xfId="2" applyNumberFormat="1" applyFont="1" applyFill="1" applyBorder="1" applyAlignment="1" applyProtection="1">
      <alignment horizontal="center"/>
    </xf>
    <xf numFmtId="0" fontId="8" fillId="15" borderId="0" xfId="2" applyNumberFormat="1" applyFont="1" applyFill="1" applyBorder="1" applyAlignment="1" applyProtection="1">
      <alignment horizontal="center"/>
    </xf>
    <xf numFmtId="4" fontId="8" fillId="15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Border="1" applyAlignment="1" applyProtection="1">
      <alignment horizontal="center"/>
    </xf>
    <xf numFmtId="0" fontId="11" fillId="0" borderId="0" xfId="2" applyNumberFormat="1" applyFont="1" applyBorder="1" applyAlignment="1" applyProtection="1">
      <alignment horizontal="center"/>
    </xf>
    <xf numFmtId="0" fontId="7" fillId="0" borderId="0" xfId="2" applyNumberFormat="1" applyFont="1" applyAlignment="1" applyProtection="1">
      <alignment horizontal="center"/>
    </xf>
    <xf numFmtId="0" fontId="5" fillId="15" borderId="0" xfId="0" applyFont="1" applyFill="1" applyAlignment="1" applyProtection="1">
      <alignment vertical="center"/>
    </xf>
    <xf numFmtId="0" fontId="7" fillId="0" borderId="0" xfId="2" applyNumberFormat="1" applyFont="1" applyBorder="1" applyAlignment="1" applyProtection="1">
      <alignment horizontal="center"/>
    </xf>
    <xf numFmtId="0" fontId="7" fillId="15" borderId="0" xfId="0" applyFont="1" applyFill="1" applyAlignment="1" applyProtection="1"/>
    <xf numFmtId="0" fontId="7" fillId="0" borderId="0" xfId="0" applyFont="1" applyFill="1" applyAlignment="1" applyProtection="1"/>
    <xf numFmtId="0" fontId="47" fillId="42" borderId="17" xfId="2" applyNumberFormat="1" applyFont="1" applyFill="1" applyBorder="1" applyAlignment="1" applyProtection="1">
      <alignment vertical="center"/>
    </xf>
    <xf numFmtId="0" fontId="47" fillId="42" borderId="17" xfId="2" applyNumberFormat="1" applyFont="1" applyFill="1" applyBorder="1" applyAlignment="1" applyProtection="1">
      <alignment horizontal="centerContinuous" vertical="center"/>
    </xf>
    <xf numFmtId="0" fontId="7" fillId="15" borderId="0" xfId="2" applyNumberFormat="1" applyFont="1" applyFill="1" applyAlignment="1" applyProtection="1">
      <alignment horizontal="left" indent="1"/>
    </xf>
    <xf numFmtId="0" fontId="7" fillId="15" borderId="0" xfId="2" applyNumberFormat="1" applyFont="1" applyFill="1" applyAlignment="1" applyProtection="1">
      <alignment horizontal="center"/>
    </xf>
    <xf numFmtId="0" fontId="7" fillId="15" borderId="0" xfId="2" applyNumberFormat="1" applyFont="1" applyFill="1" applyAlignment="1" applyProtection="1">
      <alignment horizontal="left"/>
    </xf>
    <xf numFmtId="0" fontId="9" fillId="15" borderId="0" xfId="2" applyNumberFormat="1" applyFont="1" applyFill="1" applyAlignment="1" applyProtection="1">
      <alignment horizontal="left" indent="6"/>
    </xf>
    <xf numFmtId="172" fontId="9" fillId="15" borderId="0" xfId="2" applyNumberFormat="1" applyFont="1" applyFill="1" applyAlignment="1" applyProtection="1"/>
    <xf numFmtId="172" fontId="9" fillId="15" borderId="0" xfId="2" applyNumberFormat="1" applyFont="1" applyFill="1" applyAlignment="1" applyProtection="1">
      <alignment horizontal="center"/>
    </xf>
    <xf numFmtId="0" fontId="9" fillId="15" borderId="0" xfId="2" applyNumberFormat="1" applyFont="1" applyFill="1" applyBorder="1" applyAlignment="1" applyProtection="1">
      <alignment horizontal="center" vertical="center"/>
    </xf>
    <xf numFmtId="0" fontId="9" fillId="15" borderId="2" xfId="2" applyNumberFormat="1" applyFont="1" applyFill="1" applyBorder="1" applyAlignment="1" applyProtection="1">
      <alignment horizontal="center" vertical="center"/>
    </xf>
    <xf numFmtId="41" fontId="7" fillId="15" borderId="2" xfId="0" applyNumberFormat="1" applyFont="1" applyFill="1" applyBorder="1" applyAlignment="1" applyProtection="1">
      <alignment horizontal="center"/>
    </xf>
    <xf numFmtId="0" fontId="9" fillId="15" borderId="2" xfId="2" applyNumberFormat="1" applyFont="1" applyFill="1" applyBorder="1" applyAlignment="1" applyProtection="1">
      <alignment vertical="center"/>
    </xf>
    <xf numFmtId="0" fontId="9" fillId="15" borderId="0" xfId="2" applyNumberFormat="1" applyFont="1" applyFill="1" applyAlignment="1" applyProtection="1">
      <alignment horizontal="left" indent="3"/>
    </xf>
    <xf numFmtId="0" fontId="7" fillId="15" borderId="0" xfId="0" applyFont="1" applyFill="1" applyAlignment="1" applyProtection="1">
      <alignment vertical="center"/>
    </xf>
    <xf numFmtId="0" fontId="7" fillId="15" borderId="0" xfId="0" applyFont="1" applyFill="1" applyAlignment="1" applyProtection="1">
      <alignment horizontal="left" vertical="center" indent="3"/>
    </xf>
    <xf numFmtId="0" fontId="7" fillId="15" borderId="0" xfId="0" applyFont="1" applyFill="1" applyAlignment="1" applyProtection="1">
      <alignment horizontal="center" vertical="center"/>
    </xf>
    <xf numFmtId="0" fontId="7" fillId="15" borderId="0" xfId="0" applyFont="1" applyFill="1" applyAlignment="1" applyProtection="1">
      <alignment horizontal="left" vertical="center" indent="2"/>
    </xf>
    <xf numFmtId="172" fontId="9" fillId="15" borderId="0" xfId="2" applyNumberFormat="1" applyFont="1" applyFill="1" applyAlignment="1" applyProtection="1">
      <alignment horizontal="left" indent="5"/>
    </xf>
    <xf numFmtId="41" fontId="7" fillId="15" borderId="0" xfId="0" applyNumberFormat="1" applyFont="1" applyFill="1" applyAlignment="1" applyProtection="1">
      <alignment horizontal="center" vertical="center"/>
    </xf>
    <xf numFmtId="41" fontId="7" fillId="15" borderId="0" xfId="0" applyNumberFormat="1" applyFont="1" applyFill="1" applyAlignment="1" applyProtection="1">
      <alignment horizontal="center"/>
    </xf>
    <xf numFmtId="0" fontId="7" fillId="15" borderId="2" xfId="0" applyFont="1" applyFill="1" applyBorder="1" applyAlignment="1" applyProtection="1">
      <alignment horizontal="center"/>
    </xf>
    <xf numFmtId="41" fontId="7" fillId="15" borderId="2" xfId="0" applyNumberFormat="1" applyFont="1" applyFill="1" applyBorder="1" applyProtection="1"/>
    <xf numFmtId="0" fontId="48" fillId="0" borderId="0" xfId="2" applyNumberFormat="1" applyFont="1" applyFill="1" applyBorder="1" applyAlignment="1" applyProtection="1">
      <alignment horizontal="right"/>
    </xf>
  </cellXfs>
  <cellStyles count="1349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10" xfId="173"/>
    <cellStyle name="Calculation 2 10 2" xfId="174"/>
    <cellStyle name="Calculation 2 11" xfId="175"/>
    <cellStyle name="Calculation 2 11 2" xfId="176"/>
    <cellStyle name="Calculation 2 12" xfId="177"/>
    <cellStyle name="Calculation 2 12 2" xfId="178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4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265"/>
    <cellStyle name="Calculation 2 2 59" xfId="1266"/>
    <cellStyle name="Calculation 2 2 6" xfId="292"/>
    <cellStyle name="Calculation 2 2 6 2" xfId="293"/>
    <cellStyle name="Calculation 2 2 60" xfId="1267"/>
    <cellStyle name="Calculation 2 2 61" xfId="1268"/>
    <cellStyle name="Calculation 2 2 7" xfId="294"/>
    <cellStyle name="Calculation 2 2 7 2" xfId="295"/>
    <cellStyle name="Calculation 2 2 8" xfId="296"/>
    <cellStyle name="Calculation 2 2 8 2" xfId="297"/>
    <cellStyle name="Calculation 2 2 9" xfId="298"/>
    <cellStyle name="Calculation 2 2 9 2" xfId="299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3" xfId="1269"/>
    <cellStyle name="Calculation 2 3 4" xfId="1270"/>
    <cellStyle name="Calculation 2 3 5" xfId="1271"/>
    <cellStyle name="Calculation 2 3 6" xfId="1272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3" xfId="1273"/>
    <cellStyle name="Calculation 2 4 4" xfId="1274"/>
    <cellStyle name="Calculation 2 4 5" xfId="1275"/>
    <cellStyle name="Calculation 2 4 6" xfId="1276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3" xfId="1277"/>
    <cellStyle name="Calculation 2 5 4" xfId="1278"/>
    <cellStyle name="Calculation 2 5 5" xfId="1279"/>
    <cellStyle name="Calculation 2 5 6" xfId="1280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7" xfId="381"/>
    <cellStyle name="Calculation 2 7 2" xfId="382"/>
    <cellStyle name="Calculation 2 8" xfId="383"/>
    <cellStyle name="Calculation 2 8 2" xfId="384"/>
    <cellStyle name="Calculation 2 9" xfId="385"/>
    <cellStyle name="Calculation 2 9 2" xfId="386"/>
    <cellStyle name="Check Cell 2" xfId="45"/>
    <cellStyle name="Comma" xfId="1" builtinId="3"/>
    <cellStyle name="Comma 19" xfId="46"/>
    <cellStyle name="Comma 2" xfId="47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2" xfId="56"/>
    <cellStyle name="Comma 2 2 2" xfId="57"/>
    <cellStyle name="Comma 2 2 3" xfId="58"/>
    <cellStyle name="Comma 2 2 4" xfId="59"/>
    <cellStyle name="Comma 2 2 5" xfId="60"/>
    <cellStyle name="Comma 2 3" xfId="61"/>
    <cellStyle name="Comma 2 3 2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3"/>
    <cellStyle name="Currency 2" xfId="4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7"/>
    <cellStyle name="Hyperlink 2 3" xfId="388"/>
    <cellStyle name="Input 2" xfId="84"/>
    <cellStyle name="Input 2 10" xfId="389"/>
    <cellStyle name="Input 2 10 2" xfId="390"/>
    <cellStyle name="Input 2 11" xfId="391"/>
    <cellStyle name="Input 2 11 2" xfId="392"/>
    <cellStyle name="Input 2 12" xfId="393"/>
    <cellStyle name="Input 2 12 2" xfId="394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5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281"/>
    <cellStyle name="Input 2 2 59" xfId="1282"/>
    <cellStyle name="Input 2 2 6" xfId="508"/>
    <cellStyle name="Input 2 2 6 2" xfId="509"/>
    <cellStyle name="Input 2 2 60" xfId="1283"/>
    <cellStyle name="Input 2 2 61" xfId="1284"/>
    <cellStyle name="Input 2 2 7" xfId="510"/>
    <cellStyle name="Input 2 2 7 2" xfId="511"/>
    <cellStyle name="Input 2 2 8" xfId="512"/>
    <cellStyle name="Input 2 2 8 2" xfId="513"/>
    <cellStyle name="Input 2 2 9" xfId="514"/>
    <cellStyle name="Input 2 2 9 2" xfId="515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3" xfId="1285"/>
    <cellStyle name="Input 2 3 4" xfId="1286"/>
    <cellStyle name="Input 2 3 5" xfId="1287"/>
    <cellStyle name="Input 2 3 6" xfId="1288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3" xfId="1289"/>
    <cellStyle name="Input 2 4 4" xfId="1290"/>
    <cellStyle name="Input 2 4 5" xfId="1291"/>
    <cellStyle name="Input 2 4 6" xfId="1292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3" xfId="1293"/>
    <cellStyle name="Input 2 5 4" xfId="1294"/>
    <cellStyle name="Input 2 5 5" xfId="1295"/>
    <cellStyle name="Input 2 5 6" xfId="1296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7" xfId="597"/>
    <cellStyle name="Input 2 7 2" xfId="598"/>
    <cellStyle name="Input 2 8" xfId="599"/>
    <cellStyle name="Input 2 8 2" xfId="600"/>
    <cellStyle name="Input 2 9" xfId="601"/>
    <cellStyle name="Input 2 9 2" xfId="602"/>
    <cellStyle name="Linked Cell 2" xfId="86"/>
    <cellStyle name="Neutral 2" xfId="87"/>
    <cellStyle name="Normal" xfId="0" builtinId="0"/>
    <cellStyle name="Normal 10" xfId="88"/>
    <cellStyle name="Normal 11" xfId="89"/>
    <cellStyle name="Normal 2" xfId="2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17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rmal_2006-07 GASB Draft" xfId="3"/>
    <cellStyle name="Normal_SNP" xfId="5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297"/>
    <cellStyle name="Note 2 3 59" xfId="1298"/>
    <cellStyle name="Note 2 3 6" xfId="711"/>
    <cellStyle name="Note 2 3 6 2" xfId="712"/>
    <cellStyle name="Note 2 3 60" xfId="1299"/>
    <cellStyle name="Note 2 3 61" xfId="1300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01"/>
    <cellStyle name="Note 2 4 59" xfId="1302"/>
    <cellStyle name="Note 2 4 6" xfId="818"/>
    <cellStyle name="Note 2 4 6 2" xfId="819"/>
    <cellStyle name="Note 2 4 60" xfId="1303"/>
    <cellStyle name="Note 2 4 61" xfId="1304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05"/>
    <cellStyle name="Note 2 5 4" xfId="1306"/>
    <cellStyle name="Note 2 5 5" xfId="1307"/>
    <cellStyle name="Note 2 5 6" xfId="1308"/>
    <cellStyle name="Note 2 6" xfId="828"/>
    <cellStyle name="Note 2 6 2" xfId="829"/>
    <cellStyle name="Note 2 6 3" xfId="1309"/>
    <cellStyle name="Note 2 6 4" xfId="1310"/>
    <cellStyle name="Note 2 6 5" xfId="1311"/>
    <cellStyle name="Note 2 6 6" xfId="1312"/>
    <cellStyle name="Note 2 7" xfId="830"/>
    <cellStyle name="Note 2 7 2" xfId="831"/>
    <cellStyle name="Note 2 7 3" xfId="1313"/>
    <cellStyle name="Note 2 7 4" xfId="1314"/>
    <cellStyle name="Note 2 7 5" xfId="1315"/>
    <cellStyle name="Note 2 7 6" xfId="1316"/>
    <cellStyle name="Note 2 8" xfId="8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17"/>
    <cellStyle name="Output 2 2 59" xfId="1318"/>
    <cellStyle name="Output 2 2 6" xfId="952"/>
    <cellStyle name="Output 2 2 6 2" xfId="953"/>
    <cellStyle name="Output 2 2 60" xfId="1319"/>
    <cellStyle name="Output 2 2 61" xfId="1320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21"/>
    <cellStyle name="Output 2 3 4" xfId="1322"/>
    <cellStyle name="Output 2 3 5" xfId="1323"/>
    <cellStyle name="Output 2 3 6" xfId="132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25"/>
    <cellStyle name="Output 2 4 4" xfId="1326"/>
    <cellStyle name="Output 2 4 5" xfId="1327"/>
    <cellStyle name="Output 2 4 6" xfId="1328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29"/>
    <cellStyle name="Output 2 5 4" xfId="1330"/>
    <cellStyle name="Output 2 5 5" xfId="1331"/>
    <cellStyle name="Output 2 5 6" xfId="133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33"/>
    <cellStyle name="Total 2 2 59" xfId="1334"/>
    <cellStyle name="Total 2 2 6" xfId="1168"/>
    <cellStyle name="Total 2 2 6 2" xfId="1169"/>
    <cellStyle name="Total 2 2 60" xfId="1335"/>
    <cellStyle name="Total 2 2 61" xfId="1336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37"/>
    <cellStyle name="Total 2 3 4" xfId="1338"/>
    <cellStyle name="Total 2 3 5" xfId="1339"/>
    <cellStyle name="Total 2 3 6" xfId="1340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41"/>
    <cellStyle name="Total 2 4 4" xfId="1342"/>
    <cellStyle name="Total 2 4 5" xfId="1343"/>
    <cellStyle name="Total 2 4 6" xfId="1344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45"/>
    <cellStyle name="Total 2 5 4" xfId="1346"/>
    <cellStyle name="Total 2 5 5" xfId="1347"/>
    <cellStyle name="Total 2 5 6" xfId="1348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31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Work\Reports%20&amp;%20Surveys\AFR\2013-2014\College%20AFRs\Eastern%20Florida\Eastern%20Florida%202013-14%20AFR%20Workbook%202014%20v03%20JRD%207-31-14%20JRD%20REVISED%208-15-14%20JRD%2011-20-14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E\AFR\Colleges%202019-20%20AFR%20Workbook\College%20AFRs%20from%20the%20Office%2009.28.20\Santa%20Fe\AFR%20Workbook%202020%20Santa%20Fe%20College%2009.24.2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</sheetData>
      <sheetData sheetId="1" refreshError="1"/>
      <sheetData sheetId="2">
        <row r="205">
          <cell r="O205">
            <v>2056124.85</v>
          </cell>
        </row>
      </sheetData>
      <sheetData sheetId="3" refreshError="1"/>
      <sheetData sheetId="4" refreshError="1"/>
      <sheetData sheetId="5" refreshError="1">
        <row r="9">
          <cell r="M9" t="str">
            <v>Unit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ertification Form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IPEDS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-Deposits"/>
      <sheetName val="CU2-Other InvestmentsOLD"/>
      <sheetName val="CU2-Other Investments"/>
      <sheetName val="CU2 Instructions Sections A &amp; B"/>
      <sheetName val="CU3-Deficit Ending Equity"/>
      <sheetName val="CU6-Chges in Long Term Liab."/>
      <sheetName val="CU5- Prior Period Adjustment"/>
      <sheetName val="CU7 Instructions"/>
      <sheetName val="CU7-Bonds Payable &amp; COP"/>
      <sheetName val="CU8 Instructions"/>
      <sheetName val="CU8- Install Purch &amp; Leases"/>
      <sheetName val="CU9 Instructions"/>
      <sheetName val="CU9-Lines of Credi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>
        <row r="3">
          <cell r="C3" t="str">
            <v>2020.v02</v>
          </cell>
        </row>
        <row r="5">
          <cell r="C5" t="str">
            <v>SANTA FE COLLEGE</v>
          </cell>
        </row>
      </sheetData>
      <sheetData sheetId="3"/>
      <sheetData sheetId="4"/>
      <sheetData sheetId="5">
        <row r="185">
          <cell r="O185">
            <v>1397951.59</v>
          </cell>
        </row>
        <row r="186">
          <cell r="O186">
            <v>6846151.9100000057</v>
          </cell>
        </row>
        <row r="187">
          <cell r="O187">
            <v>2396391.4399999995</v>
          </cell>
        </row>
        <row r="188">
          <cell r="O188">
            <v>389716.36</v>
          </cell>
        </row>
        <row r="189">
          <cell r="O189">
            <v>719071.25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172054.11</v>
          </cell>
        </row>
        <row r="194">
          <cell r="O194">
            <v>4895716.79</v>
          </cell>
        </row>
        <row r="195">
          <cell r="O195">
            <v>443061.52</v>
          </cell>
        </row>
        <row r="196">
          <cell r="O196">
            <v>38626.81</v>
          </cell>
        </row>
        <row r="197">
          <cell r="O197">
            <v>494339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194920.78999999998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239104.5</v>
          </cell>
        </row>
        <row r="218">
          <cell r="O218">
            <v>1409951.9000000001</v>
          </cell>
        </row>
        <row r="219">
          <cell r="O219">
            <v>888150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1353276.74</v>
          </cell>
        </row>
        <row r="224">
          <cell r="O224">
            <v>2005020.04</v>
          </cell>
        </row>
        <row r="225">
          <cell r="O225">
            <v>139810.47</v>
          </cell>
        </row>
        <row r="226">
          <cell r="O226">
            <v>2806869.84</v>
          </cell>
        </row>
        <row r="227">
          <cell r="O227">
            <v>0</v>
          </cell>
        </row>
        <row r="228">
          <cell r="O228">
            <v>170270.13</v>
          </cell>
        </row>
        <row r="229">
          <cell r="D229">
            <v>1262350.8600000001</v>
          </cell>
          <cell r="J229">
            <v>0</v>
          </cell>
        </row>
        <row r="230">
          <cell r="O230">
            <v>1389044.76</v>
          </cell>
        </row>
        <row r="231">
          <cell r="O231">
            <v>0</v>
          </cell>
        </row>
        <row r="232">
          <cell r="O232">
            <v>13327.5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7">
          <cell r="O247">
            <v>150000</v>
          </cell>
        </row>
        <row r="248">
          <cell r="O248">
            <v>0</v>
          </cell>
        </row>
        <row r="249">
          <cell r="O249">
            <v>38139.67</v>
          </cell>
        </row>
        <row r="250">
          <cell r="O250">
            <v>64291.19</v>
          </cell>
        </row>
        <row r="251">
          <cell r="O251">
            <v>1863579.77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64">
          <cell r="O264">
            <v>38844397</v>
          </cell>
        </row>
        <row r="265">
          <cell r="O265">
            <v>14290</v>
          </cell>
        </row>
        <row r="266">
          <cell r="O266">
            <v>0</v>
          </cell>
        </row>
        <row r="267">
          <cell r="O267">
            <v>1179851</v>
          </cell>
        </row>
        <row r="268">
          <cell r="O268">
            <v>0</v>
          </cell>
        </row>
        <row r="269">
          <cell r="O269">
            <v>0</v>
          </cell>
        </row>
        <row r="270">
          <cell r="O270">
            <v>0</v>
          </cell>
        </row>
        <row r="271">
          <cell r="L271">
            <v>0</v>
          </cell>
          <cell r="O271">
            <v>409200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605496.77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4239042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370189.21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4878101.2300000004</v>
          </cell>
        </row>
        <row r="289">
          <cell r="O289">
            <v>-12070.08</v>
          </cell>
        </row>
        <row r="290">
          <cell r="O290">
            <v>0</v>
          </cell>
        </row>
        <row r="291">
          <cell r="O291">
            <v>0</v>
          </cell>
        </row>
        <row r="297">
          <cell r="O297">
            <v>18874662.82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20191567.140000001</v>
          </cell>
        </row>
        <row r="301">
          <cell r="O301">
            <v>786400</v>
          </cell>
        </row>
        <row r="302">
          <cell r="O302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12">
          <cell r="H312">
            <v>0</v>
          </cell>
          <cell r="J312">
            <v>0</v>
          </cell>
          <cell r="O312">
            <v>0</v>
          </cell>
        </row>
        <row r="313">
          <cell r="L313">
            <v>37000</v>
          </cell>
        </row>
        <row r="314">
          <cell r="O314">
            <v>296415.56</v>
          </cell>
        </row>
        <row r="315">
          <cell r="O315">
            <v>35820</v>
          </cell>
        </row>
        <row r="316">
          <cell r="O316">
            <v>2243.64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6">
          <cell r="O326">
            <v>0</v>
          </cell>
        </row>
        <row r="327">
          <cell r="O327">
            <v>28670.71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752633.12</v>
          </cell>
        </row>
        <row r="331">
          <cell r="D331">
            <v>170522.68000000002</v>
          </cell>
          <cell r="F331">
            <v>24768.84</v>
          </cell>
        </row>
        <row r="332">
          <cell r="D332">
            <v>0</v>
          </cell>
          <cell r="F332">
            <v>0</v>
          </cell>
        </row>
        <row r="333">
          <cell r="D333">
            <v>688158.97</v>
          </cell>
          <cell r="E333">
            <v>38880</v>
          </cell>
          <cell r="F333">
            <v>56593.51</v>
          </cell>
        </row>
        <row r="335">
          <cell r="D335">
            <v>0</v>
          </cell>
          <cell r="E335">
            <v>8243.82</v>
          </cell>
          <cell r="F335">
            <v>0</v>
          </cell>
        </row>
        <row r="343">
          <cell r="O343">
            <v>0</v>
          </cell>
        </row>
        <row r="349">
          <cell r="O349">
            <v>2200731.3400000003</v>
          </cell>
        </row>
        <row r="350">
          <cell r="O350">
            <v>1339852.1099999999</v>
          </cell>
        </row>
        <row r="351">
          <cell r="O351">
            <v>27268.129999999997</v>
          </cell>
        </row>
        <row r="352">
          <cell r="F352">
            <v>0</v>
          </cell>
          <cell r="L352">
            <v>0</v>
          </cell>
          <cell r="O352">
            <v>96147.43</v>
          </cell>
        </row>
        <row r="372">
          <cell r="O372">
            <v>15499.130000000001</v>
          </cell>
        </row>
        <row r="373">
          <cell r="O373">
            <v>1850</v>
          </cell>
        </row>
        <row r="374">
          <cell r="O374">
            <v>0</v>
          </cell>
        </row>
        <row r="375">
          <cell r="O375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F379">
            <v>0</v>
          </cell>
          <cell r="O379">
            <v>57.83</v>
          </cell>
        </row>
        <row r="387">
          <cell r="O387">
            <v>0</v>
          </cell>
        </row>
        <row r="388">
          <cell r="O388">
            <v>1816679.46</v>
          </cell>
        </row>
        <row r="389">
          <cell r="O389">
            <v>1329284.81</v>
          </cell>
        </row>
        <row r="390">
          <cell r="O390">
            <v>3804275.6999999997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14577744.049999999</v>
          </cell>
        </row>
        <row r="394">
          <cell r="O394">
            <v>2362080.2200000002</v>
          </cell>
        </row>
        <row r="395">
          <cell r="O395">
            <v>17263.16</v>
          </cell>
        </row>
        <row r="396">
          <cell r="O396">
            <v>4913.5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10272970.550000001</v>
          </cell>
        </row>
        <row r="400">
          <cell r="O400">
            <v>232406.25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9004707.2899999991</v>
          </cell>
        </row>
        <row r="405">
          <cell r="O405">
            <v>141371.85999999999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6303146.0899999999</v>
          </cell>
        </row>
        <row r="409">
          <cell r="O409">
            <v>50136.36</v>
          </cell>
        </row>
        <row r="410">
          <cell r="O410">
            <v>1130635.6000000001</v>
          </cell>
        </row>
        <row r="411">
          <cell r="O411">
            <v>132529.97</v>
          </cell>
        </row>
        <row r="412">
          <cell r="O412">
            <v>833465.12</v>
          </cell>
        </row>
        <row r="413">
          <cell r="O413">
            <v>237635.34</v>
          </cell>
        </row>
        <row r="414">
          <cell r="O414">
            <v>47272.73</v>
          </cell>
        </row>
        <row r="415">
          <cell r="O415">
            <v>9720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3335629.46</v>
          </cell>
        </row>
        <row r="419">
          <cell r="O419">
            <v>0</v>
          </cell>
        </row>
        <row r="420">
          <cell r="O420">
            <v>4227037.3400000008</v>
          </cell>
        </row>
        <row r="421">
          <cell r="O421">
            <v>5208097.82</v>
          </cell>
        </row>
        <row r="422">
          <cell r="O422">
            <v>272016.23</v>
          </cell>
        </row>
        <row r="423">
          <cell r="O423">
            <v>0</v>
          </cell>
        </row>
        <row r="424">
          <cell r="O424">
            <v>96060.5</v>
          </cell>
        </row>
        <row r="425">
          <cell r="O425">
            <v>0</v>
          </cell>
        </row>
        <row r="426">
          <cell r="O426">
            <v>48390</v>
          </cell>
        </row>
        <row r="427">
          <cell r="O427">
            <v>0</v>
          </cell>
        </row>
        <row r="428">
          <cell r="O428">
            <v>0</v>
          </cell>
        </row>
        <row r="429">
          <cell r="O429">
            <v>5911317.7800000003</v>
          </cell>
        </row>
        <row r="430">
          <cell r="O430">
            <v>99595.630000000019</v>
          </cell>
        </row>
        <row r="431">
          <cell r="O431">
            <v>46824.25</v>
          </cell>
        </row>
        <row r="432">
          <cell r="O432">
            <v>0</v>
          </cell>
        </row>
        <row r="433">
          <cell r="O433">
            <v>153.63999999999999</v>
          </cell>
        </row>
        <row r="434">
          <cell r="O434">
            <v>0</v>
          </cell>
        </row>
        <row r="435">
          <cell r="O435">
            <v>0</v>
          </cell>
        </row>
        <row r="442">
          <cell r="O442">
            <v>1449971.85</v>
          </cell>
        </row>
        <row r="443">
          <cell r="O443">
            <v>92986.25</v>
          </cell>
        </row>
        <row r="444">
          <cell r="O444">
            <v>338284.2</v>
          </cell>
        </row>
        <row r="445">
          <cell r="O445">
            <v>156563.43</v>
          </cell>
        </row>
        <row r="446">
          <cell r="O446">
            <v>2256340.7500000005</v>
          </cell>
        </row>
        <row r="447">
          <cell r="O447">
            <v>85611.45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615150</v>
          </cell>
        </row>
        <row r="451">
          <cell r="O451">
            <v>264015.09999999998</v>
          </cell>
        </row>
        <row r="452">
          <cell r="O452">
            <v>112909</v>
          </cell>
        </row>
        <row r="453">
          <cell r="O453">
            <v>0</v>
          </cell>
        </row>
        <row r="454">
          <cell r="O454">
            <v>315266</v>
          </cell>
        </row>
        <row r="455">
          <cell r="O455">
            <v>22646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114735.75</v>
          </cell>
        </row>
        <row r="460">
          <cell r="O460">
            <v>81267.86</v>
          </cell>
        </row>
        <row r="461">
          <cell r="O461">
            <v>1699646.06</v>
          </cell>
        </row>
        <row r="462">
          <cell r="O462">
            <v>41038.49</v>
          </cell>
        </row>
        <row r="463">
          <cell r="O463">
            <v>38450.43</v>
          </cell>
        </row>
        <row r="464">
          <cell r="O464">
            <v>620</v>
          </cell>
        </row>
        <row r="465">
          <cell r="O465">
            <v>11668.2</v>
          </cell>
        </row>
        <row r="466">
          <cell r="O466">
            <v>4442950.0999999996</v>
          </cell>
        </row>
        <row r="467">
          <cell r="O467">
            <v>792733.47</v>
          </cell>
        </row>
        <row r="468">
          <cell r="O468">
            <v>0</v>
          </cell>
        </row>
        <row r="469">
          <cell r="O469">
            <v>580870.56999999995</v>
          </cell>
        </row>
        <row r="470">
          <cell r="O470">
            <v>1065400.78</v>
          </cell>
        </row>
        <row r="471">
          <cell r="O471">
            <v>1194754.5</v>
          </cell>
        </row>
        <row r="472">
          <cell r="O472">
            <v>399959.15</v>
          </cell>
        </row>
        <row r="473">
          <cell r="O473">
            <v>431656.61</v>
          </cell>
        </row>
        <row r="474">
          <cell r="O474">
            <v>0</v>
          </cell>
        </row>
        <row r="475">
          <cell r="O475">
            <v>16224.8</v>
          </cell>
        </row>
        <row r="476">
          <cell r="O476">
            <v>30159.63</v>
          </cell>
        </row>
        <row r="477">
          <cell r="O477">
            <v>85748.73</v>
          </cell>
        </row>
        <row r="478">
          <cell r="O478">
            <v>4945.8</v>
          </cell>
        </row>
        <row r="479">
          <cell r="O479">
            <v>13426.35</v>
          </cell>
        </row>
        <row r="480">
          <cell r="O480">
            <v>94587.36</v>
          </cell>
        </row>
        <row r="481">
          <cell r="O481">
            <v>0</v>
          </cell>
        </row>
        <row r="483">
          <cell r="O483">
            <v>0</v>
          </cell>
        </row>
        <row r="484">
          <cell r="O484">
            <v>33132882.009999998</v>
          </cell>
        </row>
        <row r="485">
          <cell r="O485">
            <v>332250</v>
          </cell>
        </row>
        <row r="486">
          <cell r="O486">
            <v>0</v>
          </cell>
        </row>
        <row r="502">
          <cell r="O502">
            <v>4935098.76</v>
          </cell>
        </row>
        <row r="503">
          <cell r="O503">
            <v>163095.17000000004</v>
          </cell>
        </row>
        <row r="505">
          <cell r="L505">
            <v>0</v>
          </cell>
          <cell r="O505">
            <v>0</v>
          </cell>
        </row>
        <row r="512">
          <cell r="O512">
            <v>1570896.22</v>
          </cell>
        </row>
        <row r="513">
          <cell r="O513">
            <v>1470922.36</v>
          </cell>
        </row>
        <row r="525">
          <cell r="O525">
            <v>6511753.3799999999</v>
          </cell>
        </row>
      </sheetData>
      <sheetData sheetId="6">
        <row r="9">
          <cell r="O9" t="str">
            <v>Unit</v>
          </cell>
        </row>
        <row r="129">
          <cell r="M129">
            <v>110203794</v>
          </cell>
          <cell r="O129">
            <v>57475555</v>
          </cell>
          <cell r="P129">
            <v>167679349</v>
          </cell>
        </row>
      </sheetData>
      <sheetData sheetId="7">
        <row r="11">
          <cell r="F11">
            <v>10003514.279999999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44">
          <cell r="A44" t="str">
            <v>EASTERN FLORIDA STATE COLLEGE</v>
          </cell>
          <cell r="B44">
            <v>123223792</v>
          </cell>
          <cell r="C44">
            <v>22494472</v>
          </cell>
          <cell r="D44">
            <v>145718264</v>
          </cell>
        </row>
        <row r="45">
          <cell r="A45" t="str">
            <v>BROWARD COLLEGE</v>
          </cell>
          <cell r="B45">
            <v>239220759</v>
          </cell>
          <cell r="C45">
            <v>76034622</v>
          </cell>
          <cell r="D45">
            <v>315255381</v>
          </cell>
        </row>
        <row r="46">
          <cell r="A46" t="str">
            <v>COLLEGE OF CENTRAL FLORIDA</v>
          </cell>
          <cell r="B46">
            <v>89252803</v>
          </cell>
          <cell r="C46">
            <v>93209650</v>
          </cell>
          <cell r="D46">
            <v>182462453</v>
          </cell>
        </row>
        <row r="47">
          <cell r="A47" t="str">
            <v>CHIPOLA COLLEGE</v>
          </cell>
          <cell r="B47">
            <v>54208953</v>
          </cell>
          <cell r="C47">
            <v>20429564</v>
          </cell>
          <cell r="D47">
            <v>74638517</v>
          </cell>
        </row>
        <row r="48">
          <cell r="A48" t="str">
            <v>DAYTONA STATE COLLEGE</v>
          </cell>
          <cell r="B48">
            <v>198459599</v>
          </cell>
          <cell r="C48">
            <v>27945081</v>
          </cell>
          <cell r="D48">
            <v>226404680</v>
          </cell>
        </row>
        <row r="49">
          <cell r="A49" t="str">
            <v>FLORIDA SOUTHWESTERN STATE COLLEGE</v>
          </cell>
          <cell r="B49">
            <v>145290642</v>
          </cell>
          <cell r="C49">
            <v>44454458</v>
          </cell>
          <cell r="D49">
            <v>189745100</v>
          </cell>
        </row>
        <row r="50">
          <cell r="A50" t="str">
            <v>FLORIDA STATE COLLEGE AT JACKSONVILLE</v>
          </cell>
          <cell r="B50">
            <v>199011952</v>
          </cell>
          <cell r="C50">
            <v>54893354</v>
          </cell>
          <cell r="D50">
            <v>253905306</v>
          </cell>
        </row>
        <row r="51">
          <cell r="A51" t="str">
            <v>FLORIDA KEYS COMMUNITY COLLEGE</v>
          </cell>
          <cell r="B51">
            <v>36363278</v>
          </cell>
          <cell r="C51">
            <v>6022913</v>
          </cell>
          <cell r="D51">
            <v>42386191</v>
          </cell>
        </row>
        <row r="52">
          <cell r="A52" t="str">
            <v>GULF COAST STATE COLLEGE</v>
          </cell>
          <cell r="B52">
            <v>87901520</v>
          </cell>
          <cell r="C52">
            <v>33364993</v>
          </cell>
          <cell r="D52">
            <v>121266513</v>
          </cell>
        </row>
        <row r="53">
          <cell r="A53" t="str">
            <v>HILLSBOROUGH COMMUNITY COLLEGE</v>
          </cell>
          <cell r="B53">
            <v>199780803</v>
          </cell>
          <cell r="C53">
            <v>13022758</v>
          </cell>
          <cell r="D53">
            <v>212803561</v>
          </cell>
        </row>
        <row r="54">
          <cell r="A54" t="str">
            <v>INDIAN RIVER STATE COLLEGE</v>
          </cell>
          <cell r="B54">
            <v>207010438</v>
          </cell>
          <cell r="C54">
            <v>108679165</v>
          </cell>
          <cell r="D54">
            <v>315689603</v>
          </cell>
        </row>
        <row r="55">
          <cell r="A55" t="str">
            <v>FLORIDA GATEWAY COLLEGE</v>
          </cell>
          <cell r="B55">
            <v>31630425.370000001</v>
          </cell>
          <cell r="C55">
            <v>18371446</v>
          </cell>
          <cell r="D55">
            <v>50001871.370000005</v>
          </cell>
        </row>
        <row r="56">
          <cell r="A56" t="str">
            <v>LAKE-SUMTER STATE COLLEGE</v>
          </cell>
          <cell r="B56">
            <v>65561145</v>
          </cell>
          <cell r="C56">
            <v>19559836</v>
          </cell>
          <cell r="D56">
            <v>85120981</v>
          </cell>
        </row>
        <row r="57">
          <cell r="A57" t="str">
            <v>STATE COLLEGE OF FLORIDA, MANATEE-SARASOTA</v>
          </cell>
          <cell r="B57">
            <v>113061784</v>
          </cell>
          <cell r="C57">
            <v>64381066</v>
          </cell>
          <cell r="D57">
            <v>177442850</v>
          </cell>
        </row>
        <row r="58">
          <cell r="A58" t="str">
            <v>MIAMI DADE COLLEGE</v>
          </cell>
          <cell r="B58">
            <v>1455576647</v>
          </cell>
          <cell r="C58">
            <v>148715464</v>
          </cell>
          <cell r="D58">
            <v>1604292111</v>
          </cell>
        </row>
        <row r="59">
          <cell r="A59" t="str">
            <v>NORTH FLORIDA COLLEGE</v>
          </cell>
          <cell r="B59">
            <v>24258255</v>
          </cell>
          <cell r="C59">
            <v>4212456</v>
          </cell>
          <cell r="D59">
            <v>28470711</v>
          </cell>
        </row>
        <row r="60">
          <cell r="A60" t="str">
            <v>NORTHWEST FLORIDA STATE COLLEGE</v>
          </cell>
          <cell r="B60">
            <v>115570582</v>
          </cell>
          <cell r="C60">
            <v>53526569</v>
          </cell>
          <cell r="D60">
            <v>169097151</v>
          </cell>
        </row>
        <row r="61">
          <cell r="A61" t="str">
            <v>PALM BEACH STATE COLLEGE</v>
          </cell>
          <cell r="B61">
            <v>212274637</v>
          </cell>
          <cell r="C61">
            <v>33845328</v>
          </cell>
          <cell r="D61">
            <v>246119965</v>
          </cell>
        </row>
        <row r="62">
          <cell r="A62" t="str">
            <v>PASCO-HERNANDO STATE COLLEGE</v>
          </cell>
          <cell r="B62">
            <v>180247981</v>
          </cell>
          <cell r="C62">
            <v>51280233</v>
          </cell>
          <cell r="D62">
            <v>231528214</v>
          </cell>
        </row>
        <row r="63">
          <cell r="A63" t="str">
            <v>PENSACOLA STATE COLLEGE</v>
          </cell>
          <cell r="B63">
            <v>65744091</v>
          </cell>
          <cell r="C63">
            <v>27269919</v>
          </cell>
          <cell r="D63">
            <v>93014010</v>
          </cell>
        </row>
        <row r="64">
          <cell r="A64" t="str">
            <v>POLK STATE COLLEGE</v>
          </cell>
          <cell r="B64">
            <v>78533940</v>
          </cell>
          <cell r="C64">
            <v>31343885</v>
          </cell>
          <cell r="D64">
            <v>109877825</v>
          </cell>
        </row>
        <row r="65">
          <cell r="A65" t="str">
            <v>ST. JOHNS RIVER STATE COLLEGE</v>
          </cell>
          <cell r="B65">
            <v>61456705</v>
          </cell>
          <cell r="C65">
            <v>5976350</v>
          </cell>
          <cell r="D65">
            <v>67433055</v>
          </cell>
        </row>
        <row r="66">
          <cell r="A66" t="str">
            <v>ST. PETERSBURG COLLEGE</v>
          </cell>
          <cell r="B66">
            <v>203846324</v>
          </cell>
          <cell r="C66">
            <v>76887892</v>
          </cell>
          <cell r="D66">
            <v>280734216</v>
          </cell>
        </row>
        <row r="67">
          <cell r="A67" t="str">
            <v>SANTA FE COLLEGE</v>
          </cell>
          <cell r="B67">
            <v>118740969</v>
          </cell>
          <cell r="C67">
            <v>48258600</v>
          </cell>
          <cell r="D67">
            <v>166999569</v>
          </cell>
        </row>
        <row r="68">
          <cell r="A68" t="str">
            <v>SEMINOLE STATE COLLEGE OF FLORIDA</v>
          </cell>
          <cell r="B68">
            <v>190740466</v>
          </cell>
          <cell r="C68">
            <v>32038650</v>
          </cell>
          <cell r="D68">
            <v>222779116</v>
          </cell>
        </row>
        <row r="69">
          <cell r="A69" t="str">
            <v>SOUTH FLORIDA STATE COLLEGE</v>
          </cell>
          <cell r="B69">
            <v>50984881</v>
          </cell>
          <cell r="C69">
            <v>13040613</v>
          </cell>
          <cell r="D69">
            <v>64025494</v>
          </cell>
        </row>
        <row r="70">
          <cell r="A70" t="str">
            <v>TALLAHASSEE COMMUNITY COLLEGE</v>
          </cell>
          <cell r="B70">
            <v>97050055</v>
          </cell>
          <cell r="C70">
            <v>19006905</v>
          </cell>
          <cell r="D70">
            <v>116056960</v>
          </cell>
        </row>
        <row r="71">
          <cell r="A71" t="str">
            <v>VALENCIA COLLEGE</v>
          </cell>
          <cell r="B71">
            <v>257874285</v>
          </cell>
          <cell r="C71">
            <v>98799357</v>
          </cell>
          <cell r="D71">
            <v>356673642</v>
          </cell>
        </row>
      </sheetData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R178"/>
  <sheetViews>
    <sheetView showGridLines="0" topLeftCell="D1" zoomScaleNormal="100" workbookViewId="0">
      <selection activeCell="D1" sqref="D1"/>
    </sheetView>
  </sheetViews>
  <sheetFormatPr defaultColWidth="11.140625" defaultRowHeight="12.75"/>
  <cols>
    <col min="1" max="1" width="8" style="1" hidden="1" customWidth="1"/>
    <col min="2" max="2" width="5.85546875" style="16" hidden="1" customWidth="1"/>
    <col min="3" max="3" width="7" style="16" hidden="1" customWidth="1"/>
    <col min="4" max="5" width="2" style="4" customWidth="1"/>
    <col min="6" max="8" width="11.140625" style="4"/>
    <col min="9" max="9" width="11.140625" style="4" customWidth="1"/>
    <col min="10" max="10" width="11" style="31" customWidth="1"/>
    <col min="11" max="11" width="19.85546875" style="31" bestFit="1" customWidth="1"/>
    <col min="12" max="12" width="16.85546875" style="31" customWidth="1"/>
    <col min="13" max="13" width="20.28515625" style="4" customWidth="1"/>
    <col min="14" max="14" width="0.85546875" style="4" customWidth="1"/>
    <col min="15" max="15" width="16" style="4" customWidth="1"/>
    <col min="16" max="16" width="17.85546875" style="4" customWidth="1"/>
    <col min="17" max="16384" width="11.140625" style="4"/>
  </cols>
  <sheetData>
    <row r="1" spans="1:18" ht="28.5" customHeight="1" thickTop="1" thickBot="1">
      <c r="A1" s="173"/>
      <c r="B1" s="174"/>
      <c r="C1" s="238" t="s">
        <v>125</v>
      </c>
      <c r="D1" s="238"/>
      <c r="E1" s="238"/>
      <c r="F1" s="238"/>
      <c r="G1" s="238"/>
      <c r="H1" s="238"/>
      <c r="I1" s="238"/>
      <c r="J1" s="238"/>
      <c r="K1" s="239" t="s">
        <v>125</v>
      </c>
      <c r="L1" s="238"/>
      <c r="M1" s="238"/>
      <c r="N1" s="238"/>
      <c r="O1" s="238"/>
      <c r="P1" s="238"/>
    </row>
    <row r="2" spans="1:18" ht="15.75" customHeight="1" thickTop="1">
      <c r="C2" s="41"/>
      <c r="D2" s="29"/>
      <c r="E2" s="29"/>
      <c r="F2" s="29"/>
      <c r="G2" s="29"/>
      <c r="H2" s="29"/>
      <c r="I2" s="29"/>
      <c r="J2" s="71"/>
      <c r="K2" s="71"/>
      <c r="L2" s="71"/>
      <c r="M2" s="29"/>
      <c r="N2" s="29"/>
      <c r="O2" s="175" t="s">
        <v>2</v>
      </c>
      <c r="P2" s="233" t="s">
        <v>339</v>
      </c>
    </row>
    <row r="3" spans="1:18" ht="15" customHeight="1">
      <c r="B3" s="2"/>
      <c r="C3" s="176"/>
      <c r="E3" s="29"/>
      <c r="F3" s="29"/>
      <c r="G3" s="29"/>
      <c r="H3" s="29"/>
      <c r="I3" s="29"/>
      <c r="J3" s="240" t="s">
        <v>126</v>
      </c>
      <c r="K3" s="29"/>
      <c r="L3" s="29"/>
      <c r="M3" s="29"/>
      <c r="N3" s="29"/>
      <c r="O3" s="29"/>
      <c r="P3" s="241"/>
      <c r="R3" s="177"/>
    </row>
    <row r="4" spans="1:18" ht="12.75" customHeight="1">
      <c r="B4" s="2"/>
      <c r="C4" s="176"/>
      <c r="E4" s="29"/>
      <c r="F4" s="29"/>
      <c r="G4" s="29"/>
      <c r="H4" s="29"/>
      <c r="I4" s="29"/>
      <c r="J4" s="242" t="s">
        <v>0</v>
      </c>
      <c r="K4" s="29"/>
      <c r="L4" s="29"/>
      <c r="M4" s="29"/>
      <c r="N4" s="29"/>
      <c r="O4" s="29"/>
      <c r="P4" s="241"/>
    </row>
    <row r="5" spans="1:18" ht="12.75" customHeight="1">
      <c r="B5" s="2"/>
      <c r="C5" s="176"/>
      <c r="E5" s="11"/>
      <c r="F5" s="11"/>
      <c r="G5" s="11"/>
      <c r="H5" s="11"/>
      <c r="I5" s="11"/>
      <c r="J5" s="243" t="s">
        <v>127</v>
      </c>
      <c r="K5" s="11"/>
      <c r="L5" s="11"/>
      <c r="M5" s="11"/>
      <c r="N5" s="11"/>
      <c r="O5" s="11"/>
      <c r="P5" s="180"/>
    </row>
    <row r="6" spans="1:18" ht="12.75" customHeight="1">
      <c r="B6" s="2"/>
      <c r="C6" s="176"/>
      <c r="E6" s="244"/>
      <c r="F6" s="244"/>
      <c r="G6" s="244"/>
      <c r="H6" s="244"/>
      <c r="I6" s="244"/>
      <c r="K6" s="245">
        <v>44012</v>
      </c>
      <c r="L6" s="244"/>
      <c r="M6" s="244"/>
      <c r="N6" s="244"/>
      <c r="O6" s="244"/>
      <c r="P6" s="245"/>
    </row>
    <row r="7" spans="1:18" s="50" customFormat="1" ht="7.5" customHeight="1">
      <c r="A7" s="9"/>
      <c r="B7" s="10"/>
      <c r="C7" s="56"/>
      <c r="D7" s="30"/>
      <c r="E7" s="30"/>
      <c r="F7" s="30"/>
      <c r="G7" s="30"/>
      <c r="H7" s="30"/>
      <c r="I7" s="30"/>
      <c r="J7" s="47"/>
      <c r="K7" s="47"/>
      <c r="L7" s="47"/>
      <c r="M7" s="47"/>
      <c r="N7" s="47"/>
      <c r="O7" s="48"/>
      <c r="P7" s="48"/>
    </row>
    <row r="8" spans="1:18">
      <c r="C8" s="41"/>
      <c r="D8" s="11"/>
      <c r="E8" s="11"/>
      <c r="F8" s="11"/>
      <c r="G8" s="11"/>
      <c r="H8" s="11"/>
      <c r="I8" s="11"/>
      <c r="J8" s="12"/>
      <c r="K8" s="246" t="s">
        <v>3</v>
      </c>
      <c r="L8" s="246"/>
      <c r="M8" s="246" t="s">
        <v>3</v>
      </c>
      <c r="N8" s="178"/>
      <c r="O8" s="246" t="s">
        <v>4</v>
      </c>
      <c r="P8" s="246" t="s">
        <v>5</v>
      </c>
    </row>
    <row r="9" spans="1:18" ht="15" customHeight="1">
      <c r="C9" s="41"/>
      <c r="D9" s="11"/>
      <c r="E9" s="11"/>
      <c r="F9" s="11"/>
      <c r="G9" s="11"/>
      <c r="H9" s="11"/>
      <c r="I9" s="11"/>
      <c r="J9" s="12"/>
      <c r="K9" s="247" t="s">
        <v>295</v>
      </c>
      <c r="L9" s="248" t="s">
        <v>296</v>
      </c>
      <c r="M9" s="249"/>
      <c r="N9" s="178"/>
      <c r="O9" s="248" t="s">
        <v>128</v>
      </c>
      <c r="P9" s="248"/>
    </row>
    <row r="10" spans="1:18">
      <c r="C10" s="41"/>
      <c r="D10" s="30" t="s">
        <v>129</v>
      </c>
      <c r="E10" s="29"/>
      <c r="F10" s="30"/>
      <c r="G10" s="30"/>
      <c r="H10" s="30"/>
      <c r="I10" s="30"/>
      <c r="J10" s="179"/>
      <c r="K10" s="180"/>
      <c r="L10" s="180"/>
      <c r="M10" s="180"/>
      <c r="N10" s="178"/>
      <c r="O10" s="180"/>
      <c r="P10" s="180"/>
    </row>
    <row r="11" spans="1:18">
      <c r="A11" s="181" t="s">
        <v>7</v>
      </c>
      <c r="B11" s="27" t="s">
        <v>8</v>
      </c>
      <c r="C11" s="182"/>
      <c r="D11" s="30" t="s">
        <v>130</v>
      </c>
      <c r="E11" s="29"/>
      <c r="F11" s="30"/>
      <c r="G11" s="30"/>
      <c r="H11" s="30"/>
      <c r="I11" s="30"/>
      <c r="J11" s="179"/>
      <c r="K11" s="183"/>
      <c r="L11" s="180"/>
      <c r="M11" s="183"/>
      <c r="N11" s="178"/>
      <c r="O11" s="180"/>
      <c r="P11" s="180"/>
    </row>
    <row r="12" spans="1:18">
      <c r="A12" s="1" t="s">
        <v>131</v>
      </c>
      <c r="B12" s="28" t="s">
        <v>132</v>
      </c>
      <c r="C12" s="44"/>
      <c r="D12" s="33"/>
      <c r="E12" s="30" t="s">
        <v>133</v>
      </c>
      <c r="F12" s="29"/>
      <c r="G12" s="29"/>
      <c r="H12" s="29"/>
      <c r="I12" s="29"/>
      <c r="J12" s="179"/>
      <c r="K12" s="171">
        <v>388044729.81000006</v>
      </c>
      <c r="L12" s="171">
        <v>-1883430.2800000031</v>
      </c>
      <c r="M12" s="171">
        <v>386161299.53000003</v>
      </c>
      <c r="N12" s="171">
        <v>0</v>
      </c>
      <c r="O12" s="171">
        <v>94917765.539999992</v>
      </c>
      <c r="P12" s="171">
        <v>481079065.07000005</v>
      </c>
    </row>
    <row r="13" spans="1:18">
      <c r="A13" s="1" t="s">
        <v>134</v>
      </c>
      <c r="B13" s="28" t="s">
        <v>132</v>
      </c>
      <c r="C13" s="44"/>
      <c r="D13" s="33"/>
      <c r="E13" s="30" t="s">
        <v>135</v>
      </c>
      <c r="F13" s="29"/>
      <c r="G13" s="29"/>
      <c r="H13" s="29"/>
      <c r="I13" s="29"/>
      <c r="J13" s="179"/>
      <c r="K13" s="171">
        <v>220620723.47000003</v>
      </c>
      <c r="L13" s="171">
        <v>-241041.30999999709</v>
      </c>
      <c r="M13" s="171">
        <v>220379682.16000003</v>
      </c>
      <c r="N13" s="171">
        <v>0</v>
      </c>
      <c r="O13" s="171">
        <v>2864849</v>
      </c>
      <c r="P13" s="171">
        <v>223244531.16000003</v>
      </c>
    </row>
    <row r="14" spans="1:18">
      <c r="A14" s="1" t="s">
        <v>136</v>
      </c>
      <c r="B14" s="28" t="s">
        <v>132</v>
      </c>
      <c r="C14" s="44"/>
      <c r="D14" s="33"/>
      <c r="E14" s="30" t="s">
        <v>137</v>
      </c>
      <c r="F14" s="29"/>
      <c r="G14" s="29"/>
      <c r="H14" s="29"/>
      <c r="I14" s="29"/>
      <c r="J14" s="179"/>
      <c r="K14" s="171">
        <v>24391598.129999992</v>
      </c>
      <c r="L14" s="171">
        <v>0</v>
      </c>
      <c r="M14" s="171">
        <v>24391598.129999992</v>
      </c>
      <c r="N14" s="171">
        <v>0</v>
      </c>
      <c r="O14" s="171">
        <v>107984436</v>
      </c>
      <c r="P14" s="171">
        <v>132376034.13</v>
      </c>
    </row>
    <row r="15" spans="1:18">
      <c r="A15" s="1" t="s">
        <v>138</v>
      </c>
      <c r="B15" s="28" t="s">
        <v>132</v>
      </c>
      <c r="C15" s="44"/>
      <c r="D15" s="33"/>
      <c r="E15" s="30" t="s">
        <v>139</v>
      </c>
      <c r="F15" s="29"/>
      <c r="G15" s="29"/>
      <c r="H15" s="29"/>
      <c r="I15" s="29"/>
      <c r="J15" s="179"/>
      <c r="K15" s="171">
        <v>4242571.8899999997</v>
      </c>
      <c r="L15" s="171">
        <v>0.21</v>
      </c>
      <c r="M15" s="171">
        <v>4242572.0999999996</v>
      </c>
      <c r="N15" s="171">
        <v>0</v>
      </c>
      <c r="O15" s="171">
        <v>66511758</v>
      </c>
      <c r="P15" s="171">
        <v>70754330.099999994</v>
      </c>
    </row>
    <row r="16" spans="1:18">
      <c r="A16" s="1" t="s">
        <v>140</v>
      </c>
      <c r="B16" s="28" t="s">
        <v>132</v>
      </c>
      <c r="C16" s="44"/>
      <c r="D16" s="33"/>
      <c r="E16" s="30" t="s">
        <v>141</v>
      </c>
      <c r="F16" s="29"/>
      <c r="G16" s="29"/>
      <c r="H16" s="29"/>
      <c r="I16" s="29"/>
      <c r="J16" s="179"/>
      <c r="K16" s="171">
        <v>97404371.880000025</v>
      </c>
      <c r="L16" s="171">
        <v>-0.1</v>
      </c>
      <c r="M16" s="171">
        <v>97404371.780000031</v>
      </c>
      <c r="N16" s="171">
        <v>0</v>
      </c>
      <c r="O16" s="171">
        <v>14304031.440000001</v>
      </c>
      <c r="P16" s="171">
        <v>111708403.22000003</v>
      </c>
    </row>
    <row r="17" spans="1:16">
      <c r="A17" s="1" t="s">
        <v>142</v>
      </c>
      <c r="B17" s="28" t="s">
        <v>132</v>
      </c>
      <c r="C17" s="44"/>
      <c r="D17" s="33"/>
      <c r="E17" s="30" t="s">
        <v>143</v>
      </c>
      <c r="F17" s="29"/>
      <c r="G17" s="29"/>
      <c r="H17" s="29"/>
      <c r="I17" s="29"/>
      <c r="J17" s="179"/>
      <c r="K17" s="171">
        <v>9011818.7200000007</v>
      </c>
      <c r="L17" s="171">
        <v>0.23</v>
      </c>
      <c r="M17" s="171">
        <v>9011818.9500000011</v>
      </c>
      <c r="N17" s="171">
        <v>0</v>
      </c>
      <c r="O17" s="171">
        <v>1112836</v>
      </c>
      <c r="P17" s="171">
        <v>10124654.950000001</v>
      </c>
    </row>
    <row r="18" spans="1:16">
      <c r="A18" s="1" t="s">
        <v>144</v>
      </c>
      <c r="B18" s="57" t="s">
        <v>145</v>
      </c>
      <c r="C18" s="41"/>
      <c r="D18" s="250"/>
      <c r="E18" s="30" t="s">
        <v>146</v>
      </c>
      <c r="F18" s="29"/>
      <c r="G18" s="29"/>
      <c r="H18" s="29"/>
      <c r="I18" s="29"/>
      <c r="J18" s="179"/>
      <c r="K18" s="171">
        <v>222409927.39999998</v>
      </c>
      <c r="L18" s="171">
        <v>0.09</v>
      </c>
      <c r="M18" s="171">
        <v>222409927.48999998</v>
      </c>
      <c r="N18" s="171">
        <v>0</v>
      </c>
      <c r="O18" s="171">
        <v>33955</v>
      </c>
      <c r="P18" s="171">
        <v>222443882.48999998</v>
      </c>
    </row>
    <row r="19" spans="1:16">
      <c r="A19" s="1" t="s">
        <v>147</v>
      </c>
      <c r="B19" s="57" t="s">
        <v>148</v>
      </c>
      <c r="C19" s="41"/>
      <c r="D19" s="250"/>
      <c r="E19" s="30" t="s">
        <v>149</v>
      </c>
      <c r="F19" s="29"/>
      <c r="G19" s="29"/>
      <c r="H19" s="29"/>
      <c r="I19" s="29"/>
      <c r="J19" s="179"/>
      <c r="K19" s="171">
        <v>20386696.800000008</v>
      </c>
      <c r="L19" s="171">
        <v>0</v>
      </c>
      <c r="M19" s="171">
        <v>20386696.800000008</v>
      </c>
      <c r="N19" s="171">
        <v>0</v>
      </c>
      <c r="O19" s="171">
        <v>16153388.470000001</v>
      </c>
      <c r="P19" s="171">
        <v>36540085.270000011</v>
      </c>
    </row>
    <row r="20" spans="1:16">
      <c r="A20" s="1" t="s">
        <v>150</v>
      </c>
      <c r="B20" s="28" t="s">
        <v>151</v>
      </c>
      <c r="C20" s="44"/>
      <c r="D20" s="33"/>
      <c r="E20" s="30" t="s">
        <v>152</v>
      </c>
      <c r="F20" s="29"/>
      <c r="G20" s="29"/>
      <c r="H20" s="29"/>
      <c r="I20" s="29"/>
      <c r="J20" s="179"/>
      <c r="K20" s="171">
        <v>9392063.5399999991</v>
      </c>
      <c r="L20" s="171">
        <v>-0.48</v>
      </c>
      <c r="M20" s="171">
        <v>9392063.0599999987</v>
      </c>
      <c r="N20" s="171">
        <v>0</v>
      </c>
      <c r="O20" s="171">
        <v>6904</v>
      </c>
      <c r="P20" s="171">
        <v>9398967.0599999987</v>
      </c>
    </row>
    <row r="21" spans="1:16">
      <c r="A21" s="1" t="s">
        <v>153</v>
      </c>
      <c r="B21" s="28" t="s">
        <v>154</v>
      </c>
      <c r="C21" s="44"/>
      <c r="D21" s="33"/>
      <c r="E21" s="30" t="s">
        <v>155</v>
      </c>
      <c r="F21" s="29"/>
      <c r="G21" s="29"/>
      <c r="H21" s="29"/>
      <c r="I21" s="29"/>
      <c r="J21" s="179"/>
      <c r="K21" s="171">
        <v>20775658.130000003</v>
      </c>
      <c r="L21" s="171">
        <v>-3.999999999999998E-2</v>
      </c>
      <c r="M21" s="171">
        <v>20775658.090000004</v>
      </c>
      <c r="N21" s="171">
        <v>0</v>
      </c>
      <c r="O21" s="171">
        <v>1022120</v>
      </c>
      <c r="P21" s="171">
        <v>21797778.090000004</v>
      </c>
    </row>
    <row r="22" spans="1:16">
      <c r="A22" s="1" t="s">
        <v>156</v>
      </c>
      <c r="B22" s="28" t="s">
        <v>157</v>
      </c>
      <c r="C22" s="44"/>
      <c r="D22" s="33"/>
      <c r="E22" s="30" t="s">
        <v>158</v>
      </c>
      <c r="F22" s="29"/>
      <c r="G22" s="29"/>
      <c r="H22" s="29"/>
      <c r="I22" s="29"/>
      <c r="J22" s="179"/>
      <c r="K22" s="171">
        <v>1046233.2999999998</v>
      </c>
      <c r="L22" s="171">
        <v>0</v>
      </c>
      <c r="M22" s="171">
        <v>1046233.2999999998</v>
      </c>
      <c r="N22" s="171">
        <v>0</v>
      </c>
      <c r="O22" s="171">
        <v>54617</v>
      </c>
      <c r="P22" s="171">
        <v>1100850.2999999998</v>
      </c>
    </row>
    <row r="23" spans="1:16">
      <c r="A23" s="1" t="s">
        <v>159</v>
      </c>
      <c r="B23" s="28" t="s">
        <v>160</v>
      </c>
      <c r="C23" s="44"/>
      <c r="D23" s="33"/>
      <c r="E23" s="30" t="s">
        <v>161</v>
      </c>
      <c r="F23" s="29"/>
      <c r="G23" s="29"/>
      <c r="H23" s="29"/>
      <c r="I23" s="29"/>
      <c r="J23" s="179"/>
      <c r="K23" s="172">
        <v>15476803.34</v>
      </c>
      <c r="L23" s="172">
        <v>0</v>
      </c>
      <c r="M23" s="172">
        <v>15476803.34</v>
      </c>
      <c r="N23" s="172">
        <v>0</v>
      </c>
      <c r="O23" s="172">
        <v>25459486.789999999</v>
      </c>
      <c r="P23" s="172">
        <v>40936290.129999995</v>
      </c>
    </row>
    <row r="24" spans="1:16" s="50" customFormat="1" ht="7.5" customHeight="1">
      <c r="A24" s="9"/>
      <c r="B24" s="98"/>
      <c r="C24" s="56"/>
      <c r="D24" s="30"/>
      <c r="E24" s="30"/>
      <c r="F24" s="30"/>
      <c r="G24" s="30"/>
      <c r="H24" s="30"/>
      <c r="I24" s="30"/>
      <c r="J24" s="47"/>
      <c r="K24" s="184"/>
      <c r="L24" s="48"/>
      <c r="M24" s="184"/>
      <c r="N24" s="47"/>
      <c r="O24" s="48"/>
      <c r="P24" s="48"/>
    </row>
    <row r="25" spans="1:16">
      <c r="A25" s="1" t="s">
        <v>162</v>
      </c>
      <c r="B25" s="57"/>
      <c r="C25" s="41"/>
      <c r="D25" s="250"/>
      <c r="E25" s="30" t="s">
        <v>163</v>
      </c>
      <c r="F25" s="29"/>
      <c r="G25" s="29"/>
      <c r="H25" s="29"/>
      <c r="I25" s="29"/>
      <c r="J25" s="179"/>
      <c r="K25" s="114">
        <v>1033203196.41</v>
      </c>
      <c r="L25" s="114">
        <v>-2124471.6800000006</v>
      </c>
      <c r="M25" s="114">
        <v>1031078724.73</v>
      </c>
      <c r="N25" s="75"/>
      <c r="O25" s="114">
        <v>330426147.24000001</v>
      </c>
      <c r="P25" s="114">
        <v>1361504871.9699998</v>
      </c>
    </row>
    <row r="26" spans="1:16" s="50" customFormat="1" ht="7.5" customHeight="1">
      <c r="A26" s="9"/>
      <c r="B26" s="98"/>
      <c r="C26" s="56"/>
      <c r="D26" s="30"/>
      <c r="E26" s="30"/>
      <c r="F26" s="30"/>
      <c r="G26" s="30"/>
      <c r="H26" s="30"/>
      <c r="I26" s="30"/>
      <c r="J26" s="47"/>
      <c r="K26" s="185"/>
      <c r="L26" s="186"/>
      <c r="M26" s="185"/>
      <c r="N26" s="185"/>
      <c r="O26" s="186"/>
      <c r="P26" s="186"/>
    </row>
    <row r="27" spans="1:16">
      <c r="B27" s="57"/>
      <c r="C27" s="41"/>
      <c r="D27" s="30" t="s">
        <v>164</v>
      </c>
      <c r="E27" s="11"/>
      <c r="F27" s="187"/>
      <c r="G27" s="29"/>
      <c r="H27" s="29"/>
      <c r="I27" s="30"/>
      <c r="J27" s="30"/>
      <c r="K27" s="188"/>
      <c r="L27" s="188"/>
      <c r="M27" s="188"/>
      <c r="N27" s="188"/>
      <c r="O27" s="188"/>
      <c r="P27" s="188"/>
    </row>
    <row r="28" spans="1:16">
      <c r="A28" s="1" t="s">
        <v>165</v>
      </c>
      <c r="B28" s="28" t="s">
        <v>132</v>
      </c>
      <c r="C28" s="44"/>
      <c r="D28" s="30"/>
      <c r="E28" s="30" t="s">
        <v>135</v>
      </c>
      <c r="F28" s="187"/>
      <c r="G28" s="29"/>
      <c r="H28" s="29"/>
      <c r="I28" s="29"/>
      <c r="J28" s="30"/>
      <c r="K28" s="171">
        <v>542266969.73000026</v>
      </c>
      <c r="L28" s="171">
        <v>2953829.82</v>
      </c>
      <c r="M28" s="171">
        <v>545220799.55000031</v>
      </c>
      <c r="N28" s="171">
        <v>0</v>
      </c>
      <c r="O28" s="171">
        <v>7706885</v>
      </c>
      <c r="P28" s="171">
        <v>552927684.55000031</v>
      </c>
    </row>
    <row r="29" spans="1:16">
      <c r="A29" s="1" t="s">
        <v>166</v>
      </c>
      <c r="B29" s="57" t="s">
        <v>132</v>
      </c>
      <c r="C29" s="41"/>
      <c r="D29" s="30"/>
      <c r="E29" s="30" t="s">
        <v>137</v>
      </c>
      <c r="F29" s="187"/>
      <c r="G29" s="29"/>
      <c r="H29" s="29"/>
      <c r="I29" s="29"/>
      <c r="J29" s="30"/>
      <c r="K29" s="171">
        <v>139415349.81</v>
      </c>
      <c r="L29" s="171">
        <v>0.27</v>
      </c>
      <c r="M29" s="171">
        <v>139415350.08000001</v>
      </c>
      <c r="N29" s="171">
        <v>0</v>
      </c>
      <c r="O29" s="171">
        <v>552572479.32564664</v>
      </c>
      <c r="P29" s="171">
        <v>691987829.40564668</v>
      </c>
    </row>
    <row r="30" spans="1:16">
      <c r="A30" s="1" t="s">
        <v>167</v>
      </c>
      <c r="B30" s="28" t="s">
        <v>132</v>
      </c>
      <c r="C30" s="44"/>
      <c r="D30" s="30"/>
      <c r="E30" s="30" t="s">
        <v>139</v>
      </c>
      <c r="F30" s="187"/>
      <c r="G30" s="29"/>
      <c r="H30" s="29"/>
      <c r="I30" s="29"/>
      <c r="J30" s="30"/>
      <c r="K30" s="171">
        <v>527534380.56</v>
      </c>
      <c r="L30" s="171">
        <v>-0.17</v>
      </c>
      <c r="M30" s="171">
        <v>527534380.38999999</v>
      </c>
      <c r="N30" s="171">
        <v>0</v>
      </c>
      <c r="O30" s="171">
        <v>399563187.59435332</v>
      </c>
      <c r="P30" s="171">
        <v>927097567.9843533</v>
      </c>
    </row>
    <row r="31" spans="1:16">
      <c r="B31" s="28"/>
      <c r="C31" s="44"/>
      <c r="D31" s="30"/>
      <c r="E31" s="30" t="s">
        <v>155</v>
      </c>
      <c r="F31" s="187"/>
      <c r="G31" s="29"/>
      <c r="H31" s="29"/>
      <c r="I31" s="29"/>
      <c r="J31" s="30"/>
      <c r="K31" s="171">
        <v>1932321.1900000002</v>
      </c>
      <c r="L31" s="171">
        <v>-0.12</v>
      </c>
      <c r="M31" s="171">
        <v>1932321.07</v>
      </c>
      <c r="N31" s="171">
        <v>0</v>
      </c>
      <c r="O31" s="171">
        <v>0</v>
      </c>
      <c r="P31" s="171">
        <v>1932321.07</v>
      </c>
    </row>
    <row r="32" spans="1:16">
      <c r="A32" s="1" t="s">
        <v>168</v>
      </c>
      <c r="B32" s="28" t="s">
        <v>132</v>
      </c>
      <c r="C32" s="44"/>
      <c r="D32" s="30"/>
      <c r="E32" s="30" t="s">
        <v>169</v>
      </c>
      <c r="F32" s="187"/>
      <c r="G32" s="29"/>
      <c r="H32" s="29"/>
      <c r="I32" s="29"/>
      <c r="J32" s="30"/>
      <c r="K32" s="171">
        <v>490460.12</v>
      </c>
      <c r="L32" s="171">
        <v>0</v>
      </c>
      <c r="M32" s="171">
        <v>490460.12</v>
      </c>
      <c r="N32" s="171">
        <v>0</v>
      </c>
      <c r="O32" s="171">
        <v>1633788</v>
      </c>
      <c r="P32" s="171">
        <v>2124248.12</v>
      </c>
    </row>
    <row r="33" spans="1:16">
      <c r="A33" s="1" t="s">
        <v>170</v>
      </c>
      <c r="B33" s="57" t="s">
        <v>132</v>
      </c>
      <c r="C33" s="41"/>
      <c r="D33" s="30"/>
      <c r="E33" s="30" t="s">
        <v>171</v>
      </c>
      <c r="F33" s="187"/>
      <c r="G33" s="29"/>
      <c r="H33" s="29"/>
      <c r="I33" s="29"/>
      <c r="J33" s="30"/>
      <c r="K33" s="171">
        <v>3685614029.3999996</v>
      </c>
      <c r="L33" s="171">
        <v>-7.0000000000000007E-2</v>
      </c>
      <c r="M33" s="171">
        <v>3685614029.3299994</v>
      </c>
      <c r="N33" s="171">
        <v>0</v>
      </c>
      <c r="O33" s="171">
        <v>39725252</v>
      </c>
      <c r="P33" s="171">
        <v>3725339281.3299994</v>
      </c>
    </row>
    <row r="34" spans="1:16">
      <c r="A34" s="1" t="s">
        <v>172</v>
      </c>
      <c r="B34" s="57" t="s">
        <v>132</v>
      </c>
      <c r="C34" s="41"/>
      <c r="D34" s="30"/>
      <c r="E34" s="30" t="s">
        <v>173</v>
      </c>
      <c r="F34" s="187"/>
      <c r="G34" s="29"/>
      <c r="H34" s="29"/>
      <c r="I34" s="29"/>
      <c r="J34" s="30"/>
      <c r="K34" s="171">
        <v>588276001.33999991</v>
      </c>
      <c r="L34" s="171">
        <v>0.48</v>
      </c>
      <c r="M34" s="171">
        <v>588276001.81999993</v>
      </c>
      <c r="N34" s="171">
        <v>0</v>
      </c>
      <c r="O34" s="171">
        <v>34692844.539999999</v>
      </c>
      <c r="P34" s="171">
        <v>622968846.3599999</v>
      </c>
    </row>
    <row r="35" spans="1:16">
      <c r="A35" s="1" t="s">
        <v>174</v>
      </c>
      <c r="B35" s="57" t="s">
        <v>175</v>
      </c>
      <c r="C35" s="41"/>
      <c r="D35" s="30"/>
      <c r="E35" s="30" t="s">
        <v>161</v>
      </c>
      <c r="F35" s="187"/>
      <c r="G35" s="29"/>
      <c r="H35" s="29"/>
      <c r="I35" s="29"/>
      <c r="J35" s="30"/>
      <c r="K35" s="172">
        <v>2840884.8200000003</v>
      </c>
      <c r="L35" s="172">
        <v>0</v>
      </c>
      <c r="M35" s="172">
        <v>2840884.8200000003</v>
      </c>
      <c r="N35" s="172">
        <v>0</v>
      </c>
      <c r="O35" s="172">
        <v>15256367.65</v>
      </c>
      <c r="P35" s="172">
        <v>18097252.469999999</v>
      </c>
    </row>
    <row r="36" spans="1:16" s="50" customFormat="1" ht="7.5" customHeight="1">
      <c r="A36" s="9"/>
      <c r="B36" s="98"/>
      <c r="C36" s="56"/>
      <c r="D36" s="30"/>
      <c r="E36" s="30"/>
      <c r="F36" s="30"/>
      <c r="G36" s="30"/>
      <c r="H36" s="30"/>
      <c r="I36" s="30"/>
      <c r="J36" s="47"/>
      <c r="K36" s="65"/>
      <c r="L36" s="37"/>
      <c r="M36" s="65"/>
      <c r="N36" s="115"/>
      <c r="O36" s="37"/>
      <c r="P36" s="37"/>
    </row>
    <row r="37" spans="1:16">
      <c r="A37" s="1" t="s">
        <v>176</v>
      </c>
      <c r="B37" s="57"/>
      <c r="C37" s="41"/>
      <c r="D37" s="30"/>
      <c r="E37" s="30" t="s">
        <v>177</v>
      </c>
      <c r="F37" s="187"/>
      <c r="G37" s="29"/>
      <c r="H37" s="29"/>
      <c r="I37" s="29"/>
      <c r="J37" s="30"/>
      <c r="K37" s="189">
        <v>5488370397</v>
      </c>
      <c r="L37" s="189">
        <v>2953830</v>
      </c>
      <c r="M37" s="189">
        <v>5491324227</v>
      </c>
      <c r="N37" s="37"/>
      <c r="O37" s="189">
        <v>1051150805</v>
      </c>
      <c r="P37" s="189">
        <v>6542475030</v>
      </c>
    </row>
    <row r="38" spans="1:16" s="50" customFormat="1" ht="7.5" customHeight="1">
      <c r="A38" s="9"/>
      <c r="B38" s="98"/>
      <c r="C38" s="56"/>
      <c r="D38" s="30"/>
      <c r="E38" s="30"/>
      <c r="F38" s="30"/>
      <c r="G38" s="30"/>
      <c r="H38" s="30"/>
      <c r="I38" s="30"/>
      <c r="J38" s="47"/>
      <c r="K38" s="188"/>
      <c r="L38" s="190"/>
      <c r="M38" s="188"/>
      <c r="N38" s="191"/>
      <c r="O38" s="190"/>
      <c r="P38" s="190"/>
    </row>
    <row r="39" spans="1:16" ht="13.5" thickBot="1">
      <c r="B39" s="57"/>
      <c r="C39" s="41"/>
      <c r="D39" s="30" t="s">
        <v>178</v>
      </c>
      <c r="E39" s="30"/>
      <c r="F39" s="187"/>
      <c r="G39" s="29"/>
      <c r="H39" s="29"/>
      <c r="I39" s="29"/>
      <c r="J39" s="30"/>
      <c r="K39" s="192">
        <v>6521573593</v>
      </c>
      <c r="L39" s="193">
        <v>829359</v>
      </c>
      <c r="M39" s="192">
        <v>6522402951</v>
      </c>
      <c r="N39" s="116"/>
      <c r="O39" s="193">
        <v>1381576952</v>
      </c>
      <c r="P39" s="193">
        <v>7903979900</v>
      </c>
    </row>
    <row r="40" spans="1:16" ht="13.5" thickTop="1">
      <c r="B40" s="57"/>
      <c r="C40" s="41"/>
      <c r="D40" s="30"/>
      <c r="E40" s="30"/>
      <c r="F40" s="187"/>
      <c r="G40" s="29"/>
      <c r="H40" s="29"/>
      <c r="I40" s="29"/>
      <c r="J40" s="30"/>
      <c r="K40" s="194"/>
      <c r="L40" s="195"/>
      <c r="M40" s="194"/>
      <c r="N40" s="116"/>
      <c r="O40" s="195"/>
      <c r="P40" s="195"/>
    </row>
    <row r="41" spans="1:16">
      <c r="B41" s="57"/>
      <c r="C41" s="41"/>
      <c r="D41" s="196" t="s">
        <v>179</v>
      </c>
      <c r="E41" s="196"/>
      <c r="F41" s="197"/>
      <c r="G41" s="32"/>
      <c r="H41" s="32"/>
      <c r="I41" s="32"/>
      <c r="J41" s="196"/>
      <c r="K41" s="117"/>
      <c r="L41" s="117"/>
      <c r="M41" s="117"/>
      <c r="N41" s="198"/>
      <c r="O41" s="117"/>
      <c r="P41" s="195"/>
    </row>
    <row r="42" spans="1:16">
      <c r="B42" s="57"/>
      <c r="C42" s="41"/>
      <c r="D42" s="196" t="s">
        <v>180</v>
      </c>
      <c r="E42" s="196"/>
      <c r="F42" s="197"/>
      <c r="G42" s="32"/>
      <c r="H42" s="32"/>
      <c r="I42" s="32"/>
      <c r="J42" s="196"/>
      <c r="K42" s="199">
        <v>0</v>
      </c>
      <c r="L42" s="199">
        <v>0</v>
      </c>
      <c r="M42" s="171">
        <v>0</v>
      </c>
      <c r="N42" s="199">
        <v>0</v>
      </c>
      <c r="O42" s="199">
        <v>0</v>
      </c>
      <c r="P42" s="171">
        <v>0</v>
      </c>
    </row>
    <row r="43" spans="1:16">
      <c r="B43" s="57"/>
      <c r="C43" s="41"/>
      <c r="D43" s="196" t="s">
        <v>288</v>
      </c>
      <c r="E43" s="196"/>
      <c r="F43" s="197"/>
      <c r="G43" s="32"/>
      <c r="H43" s="32"/>
      <c r="I43" s="32"/>
      <c r="J43" s="196"/>
      <c r="K43" s="199">
        <v>357310046.89999998</v>
      </c>
      <c r="L43" s="199">
        <v>0</v>
      </c>
      <c r="M43" s="171">
        <v>357310046.89999998</v>
      </c>
      <c r="N43" s="199">
        <v>0</v>
      </c>
      <c r="O43" s="199">
        <v>0</v>
      </c>
      <c r="P43" s="171">
        <v>357310046.89999998</v>
      </c>
    </row>
    <row r="44" spans="1:16">
      <c r="B44" s="57"/>
      <c r="C44" s="41"/>
      <c r="D44" s="196" t="s">
        <v>289</v>
      </c>
      <c r="E44" s="196"/>
      <c r="F44" s="197"/>
      <c r="G44" s="32"/>
      <c r="H44" s="32"/>
      <c r="I44" s="32"/>
      <c r="J44" s="196"/>
      <c r="K44" s="199">
        <v>81107566.700000003</v>
      </c>
      <c r="L44" s="199">
        <v>0.3</v>
      </c>
      <c r="M44" s="171">
        <v>81107567</v>
      </c>
      <c r="N44" s="199">
        <v>0</v>
      </c>
      <c r="O44" s="199">
        <v>0</v>
      </c>
      <c r="P44" s="171">
        <v>81107567</v>
      </c>
    </row>
    <row r="45" spans="1:16">
      <c r="A45" s="1" t="s">
        <v>301</v>
      </c>
      <c r="B45" s="57" t="s">
        <v>302</v>
      </c>
      <c r="C45" s="41"/>
      <c r="D45" s="196" t="s">
        <v>303</v>
      </c>
      <c r="E45" s="196"/>
      <c r="F45" s="197"/>
      <c r="G45" s="32"/>
      <c r="H45" s="32"/>
      <c r="I45" s="32"/>
      <c r="J45" s="32"/>
      <c r="K45" s="199">
        <v>20970600</v>
      </c>
      <c r="L45" s="199">
        <v>0</v>
      </c>
      <c r="M45" s="171">
        <v>20970600</v>
      </c>
      <c r="N45" s="199">
        <v>0</v>
      </c>
      <c r="O45" s="199">
        <v>0</v>
      </c>
      <c r="P45" s="171">
        <v>20970600</v>
      </c>
    </row>
    <row r="46" spans="1:16">
      <c r="B46" s="57"/>
      <c r="C46" s="41"/>
      <c r="D46" s="237" t="s">
        <v>310</v>
      </c>
      <c r="E46" s="237"/>
      <c r="F46" s="237"/>
      <c r="G46" s="237"/>
      <c r="H46" s="237"/>
      <c r="I46" s="237"/>
      <c r="J46" s="32"/>
      <c r="K46" s="199">
        <v>0</v>
      </c>
      <c r="L46" s="199">
        <v>0</v>
      </c>
      <c r="M46" s="171">
        <v>0</v>
      </c>
      <c r="N46" s="199">
        <v>0</v>
      </c>
      <c r="O46" s="199">
        <v>0</v>
      </c>
      <c r="P46" s="171">
        <v>0</v>
      </c>
    </row>
    <row r="47" spans="1:16">
      <c r="B47" s="57"/>
      <c r="C47" s="41"/>
      <c r="D47" s="196" t="s">
        <v>311</v>
      </c>
      <c r="E47" s="196"/>
      <c r="F47" s="197"/>
      <c r="G47" s="32"/>
      <c r="H47" s="32"/>
      <c r="I47" s="32"/>
      <c r="J47" s="32"/>
      <c r="K47" s="199">
        <v>0</v>
      </c>
      <c r="L47" s="199">
        <v>0</v>
      </c>
      <c r="M47" s="171">
        <v>0</v>
      </c>
      <c r="N47" s="199">
        <v>0</v>
      </c>
      <c r="O47" s="199">
        <v>0</v>
      </c>
      <c r="P47" s="171">
        <v>0</v>
      </c>
    </row>
    <row r="48" spans="1:16">
      <c r="B48" s="57"/>
      <c r="C48" s="41"/>
      <c r="D48" s="196" t="s">
        <v>181</v>
      </c>
      <c r="E48" s="196"/>
      <c r="F48" s="196"/>
      <c r="G48" s="196"/>
      <c r="H48" s="196"/>
      <c r="I48" s="196"/>
      <c r="J48" s="196"/>
      <c r="K48" s="199">
        <v>0</v>
      </c>
      <c r="L48" s="199">
        <v>0</v>
      </c>
      <c r="M48" s="171">
        <v>0</v>
      </c>
      <c r="N48" s="199">
        <v>0</v>
      </c>
      <c r="O48" s="199">
        <v>1168761</v>
      </c>
      <c r="P48" s="171">
        <v>1168761</v>
      </c>
    </row>
    <row r="49" spans="1:16">
      <c r="B49" s="57"/>
      <c r="C49" s="41"/>
      <c r="D49" s="196"/>
      <c r="E49" s="196"/>
      <c r="F49" s="197"/>
      <c r="G49" s="32"/>
      <c r="H49" s="32"/>
      <c r="I49" s="32"/>
      <c r="J49" s="196"/>
      <c r="K49" s="170"/>
      <c r="L49" s="170"/>
      <c r="M49" s="171">
        <v>0</v>
      </c>
      <c r="N49" s="200"/>
      <c r="O49" s="200"/>
      <c r="P49" s="172">
        <v>0</v>
      </c>
    </row>
    <row r="50" spans="1:16" ht="15.75" customHeight="1" thickBot="1">
      <c r="B50" s="57"/>
      <c r="C50" s="41"/>
      <c r="D50" s="196" t="s">
        <v>182</v>
      </c>
      <c r="E50" s="196"/>
      <c r="F50" s="197"/>
      <c r="G50" s="32"/>
      <c r="H50" s="32"/>
      <c r="I50" s="32"/>
      <c r="J50" s="196"/>
      <c r="K50" s="118">
        <v>459388213.59999996</v>
      </c>
      <c r="L50" s="118">
        <v>0.3</v>
      </c>
      <c r="M50" s="201">
        <v>459388213.89999998</v>
      </c>
      <c r="N50" s="201">
        <v>0</v>
      </c>
      <c r="O50" s="201">
        <v>1168761</v>
      </c>
      <c r="P50" s="201">
        <v>460556974.89999998</v>
      </c>
    </row>
    <row r="51" spans="1:16" s="50" customFormat="1" ht="14.25" thickTop="1" thickBot="1">
      <c r="A51" s="9"/>
      <c r="B51" s="98"/>
      <c r="C51" s="56"/>
      <c r="D51" s="196" t="s">
        <v>183</v>
      </c>
      <c r="E51" s="196"/>
      <c r="F51" s="197"/>
      <c r="G51" s="32"/>
      <c r="H51" s="32"/>
      <c r="I51" s="32"/>
      <c r="J51" s="196"/>
      <c r="K51" s="118">
        <v>6980961806.6000004</v>
      </c>
      <c r="L51" s="118">
        <v>829359.3</v>
      </c>
      <c r="M51" s="118">
        <v>6981791164.8999996</v>
      </c>
      <c r="N51" s="198"/>
      <c r="O51" s="118">
        <v>1382745713</v>
      </c>
      <c r="P51" s="118">
        <v>8364536874.8999996</v>
      </c>
    </row>
    <row r="52" spans="1:16" s="50" customFormat="1" ht="13.5" thickTop="1">
      <c r="A52" s="9"/>
      <c r="B52" s="98"/>
      <c r="C52" s="56"/>
      <c r="D52" s="30"/>
      <c r="E52" s="30"/>
      <c r="F52" s="30"/>
      <c r="G52" s="30"/>
      <c r="H52" s="30"/>
      <c r="I52" s="30"/>
      <c r="J52" s="47"/>
      <c r="K52" s="191"/>
      <c r="L52" s="190"/>
      <c r="M52" s="191"/>
      <c r="N52" s="191"/>
      <c r="O52" s="190"/>
      <c r="P52" s="190"/>
    </row>
    <row r="53" spans="1:16">
      <c r="B53" s="57"/>
      <c r="C53" s="41"/>
      <c r="D53" s="30" t="s">
        <v>184</v>
      </c>
      <c r="E53" s="30"/>
      <c r="F53" s="30"/>
      <c r="G53" s="30"/>
      <c r="H53" s="30"/>
      <c r="I53" s="30"/>
      <c r="J53" s="30"/>
      <c r="K53" s="202"/>
      <c r="L53" s="202"/>
      <c r="M53" s="202"/>
      <c r="N53" s="202"/>
      <c r="O53" s="202"/>
      <c r="P53" s="202"/>
    </row>
    <row r="54" spans="1:16">
      <c r="B54" s="203"/>
      <c r="C54" s="204"/>
      <c r="D54" s="30" t="s">
        <v>185</v>
      </c>
      <c r="E54" s="30"/>
      <c r="F54" s="30"/>
      <c r="G54" s="30"/>
      <c r="H54" s="30"/>
      <c r="I54" s="30"/>
      <c r="J54" s="30"/>
      <c r="K54" s="205"/>
      <c r="L54" s="202"/>
      <c r="M54" s="205"/>
      <c r="N54" s="202"/>
      <c r="O54" s="202"/>
      <c r="P54" s="202"/>
    </row>
    <row r="55" spans="1:16">
      <c r="A55" s="1" t="s">
        <v>186</v>
      </c>
      <c r="B55" s="57" t="s">
        <v>187</v>
      </c>
      <c r="C55" s="41"/>
      <c r="D55" s="30"/>
      <c r="E55" s="30" t="s">
        <v>188</v>
      </c>
      <c r="F55" s="30"/>
      <c r="G55" s="30"/>
      <c r="H55" s="30"/>
      <c r="I55" s="30"/>
      <c r="J55" s="30"/>
      <c r="K55" s="171">
        <v>84844913.36999999</v>
      </c>
      <c r="L55" s="171">
        <v>0.44</v>
      </c>
      <c r="M55" s="171">
        <v>84844913.809999987</v>
      </c>
      <c r="N55" s="171">
        <v>0</v>
      </c>
      <c r="O55" s="171">
        <v>3788570.4799999986</v>
      </c>
      <c r="P55" s="171">
        <v>88633484.289999992</v>
      </c>
    </row>
    <row r="56" spans="1:16">
      <c r="A56" s="1" t="s">
        <v>189</v>
      </c>
      <c r="B56" s="57" t="s">
        <v>190</v>
      </c>
      <c r="C56" s="41"/>
      <c r="D56" s="30"/>
      <c r="E56" s="30" t="s">
        <v>191</v>
      </c>
      <c r="F56" s="30"/>
      <c r="G56" s="30"/>
      <c r="H56" s="30"/>
      <c r="I56" s="30"/>
      <c r="J56" s="30"/>
      <c r="K56" s="171">
        <v>283579.91000000003</v>
      </c>
      <c r="L56" s="171">
        <v>0</v>
      </c>
      <c r="M56" s="171">
        <v>283579.91000000003</v>
      </c>
      <c r="N56" s="171">
        <v>0</v>
      </c>
      <c r="O56" s="171">
        <v>21282</v>
      </c>
      <c r="P56" s="171">
        <v>304861.91000000003</v>
      </c>
    </row>
    <row r="57" spans="1:16">
      <c r="A57" s="1" t="s">
        <v>192</v>
      </c>
      <c r="B57" s="57" t="s">
        <v>193</v>
      </c>
      <c r="C57" s="41"/>
      <c r="D57" s="30"/>
      <c r="E57" s="30" t="s">
        <v>194</v>
      </c>
      <c r="F57" s="30"/>
      <c r="G57" s="30"/>
      <c r="H57" s="30"/>
      <c r="I57" s="30"/>
      <c r="J57" s="30"/>
      <c r="K57" s="171">
        <v>72669039.949999988</v>
      </c>
      <c r="L57" s="171">
        <v>0.08</v>
      </c>
      <c r="M57" s="171">
        <v>72669040.029999986</v>
      </c>
      <c r="N57" s="171">
        <v>0</v>
      </c>
      <c r="O57" s="171">
        <v>0</v>
      </c>
      <c r="P57" s="171">
        <v>72669040.029999986</v>
      </c>
    </row>
    <row r="58" spans="1:16">
      <c r="A58" s="1" t="s">
        <v>195</v>
      </c>
      <c r="B58" s="57" t="s">
        <v>196</v>
      </c>
      <c r="C58" s="41"/>
      <c r="D58" s="30"/>
      <c r="E58" s="30" t="s">
        <v>197</v>
      </c>
      <c r="F58" s="30"/>
      <c r="G58" s="30"/>
      <c r="H58" s="30"/>
      <c r="I58" s="30"/>
      <c r="J58" s="30"/>
      <c r="K58" s="171">
        <v>11245087.389999999</v>
      </c>
      <c r="L58" s="171">
        <v>-0.34</v>
      </c>
      <c r="M58" s="171">
        <v>11245087.049999999</v>
      </c>
      <c r="N58" s="171">
        <v>0</v>
      </c>
      <c r="O58" s="171">
        <v>0</v>
      </c>
      <c r="P58" s="171">
        <v>11245087.049999999</v>
      </c>
    </row>
    <row r="59" spans="1:16">
      <c r="A59" s="1" t="s">
        <v>198</v>
      </c>
      <c r="B59" s="57" t="s">
        <v>199</v>
      </c>
      <c r="C59" s="41"/>
      <c r="D59" s="30"/>
      <c r="E59" s="30" t="s">
        <v>200</v>
      </c>
      <c r="F59" s="30"/>
      <c r="G59" s="30"/>
      <c r="H59" s="30"/>
      <c r="I59" s="30"/>
      <c r="J59" s="30"/>
      <c r="K59" s="171">
        <v>4102751.66</v>
      </c>
      <c r="L59" s="171">
        <v>0</v>
      </c>
      <c r="M59" s="171">
        <v>4102751.66</v>
      </c>
      <c r="N59" s="171">
        <v>0</v>
      </c>
      <c r="O59" s="171">
        <v>946</v>
      </c>
      <c r="P59" s="171">
        <v>4103697.66</v>
      </c>
    </row>
    <row r="60" spans="1:16">
      <c r="A60" s="1" t="s">
        <v>201</v>
      </c>
      <c r="B60" s="57" t="s">
        <v>202</v>
      </c>
      <c r="C60" s="41"/>
      <c r="D60" s="30"/>
      <c r="E60" s="30" t="s">
        <v>203</v>
      </c>
      <c r="F60" s="30"/>
      <c r="G60" s="30"/>
      <c r="H60" s="30"/>
      <c r="I60" s="30"/>
      <c r="J60" s="30"/>
      <c r="K60" s="171">
        <v>14012585.279999999</v>
      </c>
      <c r="L60" s="171">
        <v>-6338904.8399999999</v>
      </c>
      <c r="M60" s="171">
        <v>7673680.4399999995</v>
      </c>
      <c r="N60" s="171">
        <v>0</v>
      </c>
      <c r="O60" s="171">
        <v>17136887</v>
      </c>
      <c r="P60" s="171">
        <v>24810567.439999998</v>
      </c>
    </row>
    <row r="61" spans="1:16">
      <c r="A61" s="1" t="s">
        <v>204</v>
      </c>
      <c r="B61" s="57" t="s">
        <v>205</v>
      </c>
      <c r="C61" s="41"/>
      <c r="D61" s="30"/>
      <c r="E61" s="196" t="s">
        <v>206</v>
      </c>
      <c r="F61" s="196"/>
      <c r="G61" s="196"/>
      <c r="H61" s="30"/>
      <c r="I61" s="30"/>
      <c r="J61" s="30"/>
      <c r="K61" s="171">
        <v>25860006.210000001</v>
      </c>
      <c r="L61" s="171">
        <v>0.27</v>
      </c>
      <c r="M61" s="171">
        <v>25860006.48</v>
      </c>
      <c r="N61" s="171">
        <v>0</v>
      </c>
      <c r="O61" s="171">
        <v>9212276</v>
      </c>
      <c r="P61" s="171">
        <v>35072282.480000004</v>
      </c>
    </row>
    <row r="62" spans="1:16">
      <c r="A62" s="1" t="s">
        <v>207</v>
      </c>
      <c r="B62" s="57" t="s">
        <v>208</v>
      </c>
      <c r="C62" s="41"/>
      <c r="D62" s="30"/>
      <c r="E62" s="30" t="s">
        <v>209</v>
      </c>
      <c r="F62" s="30"/>
      <c r="G62" s="30"/>
      <c r="H62" s="30"/>
      <c r="I62" s="30"/>
      <c r="J62" s="30"/>
      <c r="K62" s="171">
        <v>20228081.399999999</v>
      </c>
      <c r="L62" s="171">
        <v>0</v>
      </c>
      <c r="M62" s="171">
        <v>20228081.399999999</v>
      </c>
      <c r="N62" s="171">
        <v>0</v>
      </c>
      <c r="O62" s="171">
        <v>0</v>
      </c>
      <c r="P62" s="171">
        <v>20228081.399999999</v>
      </c>
    </row>
    <row r="63" spans="1:16">
      <c r="A63" s="1" t="s">
        <v>210</v>
      </c>
      <c r="B63" s="57">
        <v>33100</v>
      </c>
      <c r="C63" s="41"/>
      <c r="D63" s="30"/>
      <c r="E63" s="30" t="s">
        <v>211</v>
      </c>
      <c r="F63" s="30"/>
      <c r="G63" s="30"/>
      <c r="H63" s="30"/>
      <c r="I63" s="30"/>
      <c r="J63" s="30"/>
      <c r="K63" s="171">
        <v>136926266.46000001</v>
      </c>
      <c r="L63" s="171">
        <v>-33836279.699999996</v>
      </c>
      <c r="M63" s="171">
        <v>103089986.76000002</v>
      </c>
      <c r="N63" s="171">
        <v>0</v>
      </c>
      <c r="O63" s="171">
        <v>14402317.49</v>
      </c>
      <c r="P63" s="171">
        <v>117492304.25000001</v>
      </c>
    </row>
    <row r="64" spans="1:16">
      <c r="B64" s="57"/>
      <c r="C64" s="41"/>
      <c r="D64" s="30"/>
      <c r="E64" s="30" t="s">
        <v>212</v>
      </c>
      <c r="F64" s="30"/>
      <c r="G64" s="30"/>
      <c r="H64" s="30"/>
      <c r="I64" s="30"/>
      <c r="J64" s="30"/>
      <c r="K64" s="171">
        <v>0</v>
      </c>
      <c r="L64" s="171">
        <v>0</v>
      </c>
      <c r="M64" s="171">
        <v>0</v>
      </c>
      <c r="N64" s="171">
        <v>0</v>
      </c>
      <c r="O64" s="171">
        <v>0</v>
      </c>
      <c r="P64" s="171">
        <v>0</v>
      </c>
    </row>
    <row r="65" spans="1:16">
      <c r="A65" s="1" t="s">
        <v>213</v>
      </c>
      <c r="B65" s="57" t="s">
        <v>214</v>
      </c>
      <c r="C65" s="41"/>
      <c r="D65" s="30"/>
      <c r="E65" s="30"/>
      <c r="F65" s="30" t="s">
        <v>215</v>
      </c>
      <c r="G65" s="30"/>
      <c r="H65" s="30"/>
      <c r="I65" s="30"/>
      <c r="J65" s="30"/>
      <c r="K65" s="171">
        <v>7752829.3399999999</v>
      </c>
      <c r="L65" s="171">
        <v>0</v>
      </c>
      <c r="M65" s="171">
        <v>7752829.3399999999</v>
      </c>
      <c r="N65" s="171">
        <v>0</v>
      </c>
      <c r="O65" s="171">
        <v>175002</v>
      </c>
      <c r="P65" s="171">
        <v>7927831.3399999999</v>
      </c>
    </row>
    <row r="66" spans="1:16">
      <c r="A66" s="1" t="s">
        <v>216</v>
      </c>
      <c r="B66" s="57" t="s">
        <v>217</v>
      </c>
      <c r="C66" s="41"/>
      <c r="D66" s="30"/>
      <c r="E66" s="30"/>
      <c r="F66" s="30" t="s">
        <v>218</v>
      </c>
      <c r="G66" s="30"/>
      <c r="H66" s="30"/>
      <c r="I66" s="30"/>
      <c r="J66" s="30"/>
      <c r="K66" s="171">
        <v>7700728.2000000002</v>
      </c>
      <c r="L66" s="171">
        <v>0</v>
      </c>
      <c r="M66" s="171">
        <v>7700728.2000000002</v>
      </c>
      <c r="N66" s="171">
        <v>0</v>
      </c>
      <c r="O66" s="171">
        <v>1940152</v>
      </c>
      <c r="P66" s="171">
        <v>9640880.1999999993</v>
      </c>
    </row>
    <row r="67" spans="1:16">
      <c r="A67" s="1" t="s">
        <v>219</v>
      </c>
      <c r="B67" s="57" t="s">
        <v>220</v>
      </c>
      <c r="C67" s="41"/>
      <c r="D67" s="30"/>
      <c r="E67" s="30"/>
      <c r="F67" s="30" t="s">
        <v>221</v>
      </c>
      <c r="G67" s="30"/>
      <c r="H67" s="30"/>
      <c r="I67" s="30"/>
      <c r="J67" s="30"/>
      <c r="K67" s="171">
        <v>30000</v>
      </c>
      <c r="L67" s="171">
        <v>0</v>
      </c>
      <c r="M67" s="171">
        <v>30000</v>
      </c>
      <c r="N67" s="171">
        <v>0</v>
      </c>
      <c r="O67" s="171">
        <v>0</v>
      </c>
      <c r="P67" s="171">
        <v>30000</v>
      </c>
    </row>
    <row r="68" spans="1:16">
      <c r="A68" s="1" t="s">
        <v>222</v>
      </c>
      <c r="B68" s="57" t="s">
        <v>223</v>
      </c>
      <c r="C68" s="41"/>
      <c r="D68" s="30"/>
      <c r="E68" s="30"/>
      <c r="F68" s="30" t="s">
        <v>224</v>
      </c>
      <c r="G68" s="30"/>
      <c r="H68" s="30"/>
      <c r="I68" s="30"/>
      <c r="J68" s="30"/>
      <c r="K68" s="171">
        <v>3964584.1700000004</v>
      </c>
      <c r="L68" s="171">
        <v>0.16</v>
      </c>
      <c r="M68" s="171">
        <v>3964584.3300000005</v>
      </c>
      <c r="N68" s="171">
        <v>0</v>
      </c>
      <c r="O68" s="171">
        <v>0</v>
      </c>
      <c r="P68" s="171">
        <v>3964584.3300000005</v>
      </c>
    </row>
    <row r="69" spans="1:16" ht="14.25">
      <c r="B69" s="57"/>
      <c r="C69" s="41"/>
      <c r="D69" s="30"/>
      <c r="E69" s="30"/>
      <c r="F69" s="225" t="s">
        <v>312</v>
      </c>
      <c r="G69" s="196"/>
      <c r="H69" s="196"/>
      <c r="I69" s="196"/>
      <c r="J69" s="30"/>
      <c r="K69" s="171">
        <v>0</v>
      </c>
      <c r="L69" s="171">
        <v>0</v>
      </c>
      <c r="M69" s="171">
        <v>0</v>
      </c>
      <c r="N69" s="171">
        <v>0</v>
      </c>
      <c r="O69" s="171">
        <v>0</v>
      </c>
      <c r="P69" s="171">
        <v>0</v>
      </c>
    </row>
    <row r="70" spans="1:16">
      <c r="A70" s="1" t="s">
        <v>225</v>
      </c>
      <c r="B70" s="57" t="s">
        <v>217</v>
      </c>
      <c r="C70" s="41"/>
      <c r="D70" s="30"/>
      <c r="E70" s="30"/>
      <c r="F70" s="30" t="s">
        <v>226</v>
      </c>
      <c r="G70" s="30"/>
      <c r="H70" s="30"/>
      <c r="I70" s="30"/>
      <c r="J70" s="30"/>
      <c r="K70" s="171">
        <v>767557.36</v>
      </c>
      <c r="L70" s="171">
        <v>-0.08</v>
      </c>
      <c r="M70" s="171">
        <v>767557.28</v>
      </c>
      <c r="N70" s="171">
        <v>0</v>
      </c>
      <c r="O70" s="171">
        <v>0</v>
      </c>
      <c r="P70" s="171">
        <v>767557.28</v>
      </c>
    </row>
    <row r="71" spans="1:16">
      <c r="A71" s="1" t="s">
        <v>227</v>
      </c>
      <c r="B71" s="57" t="s">
        <v>228</v>
      </c>
      <c r="C71" s="41"/>
      <c r="D71" s="30"/>
      <c r="E71" s="30"/>
      <c r="F71" s="30" t="s">
        <v>229</v>
      </c>
      <c r="G71" s="30"/>
      <c r="H71" s="30"/>
      <c r="I71" s="30"/>
      <c r="J71" s="30"/>
      <c r="K71" s="171">
        <v>33492800.050000001</v>
      </c>
      <c r="L71" s="171">
        <v>-0.32</v>
      </c>
      <c r="M71" s="171">
        <v>33492799.73</v>
      </c>
      <c r="N71" s="171">
        <v>0</v>
      </c>
      <c r="O71" s="171">
        <v>0</v>
      </c>
      <c r="P71" s="171">
        <v>33492799.73</v>
      </c>
    </row>
    <row r="72" spans="1:16">
      <c r="B72" s="57"/>
      <c r="C72" s="41"/>
      <c r="D72" s="30"/>
      <c r="E72" s="30"/>
      <c r="F72" s="30" t="s">
        <v>290</v>
      </c>
      <c r="G72" s="30"/>
      <c r="H72" s="30"/>
      <c r="I72" s="30"/>
      <c r="J72" s="30"/>
      <c r="K72" s="171">
        <v>15675486</v>
      </c>
      <c r="L72" s="171">
        <v>-15675486</v>
      </c>
      <c r="M72" s="171">
        <v>0</v>
      </c>
      <c r="N72" s="171">
        <v>0</v>
      </c>
      <c r="O72" s="171">
        <v>0</v>
      </c>
      <c r="P72" s="171">
        <v>0</v>
      </c>
    </row>
    <row r="73" spans="1:16">
      <c r="B73" s="57"/>
      <c r="C73" s="41"/>
      <c r="D73" s="30"/>
      <c r="E73" s="30"/>
      <c r="F73" s="30" t="s">
        <v>291</v>
      </c>
      <c r="G73" s="30"/>
      <c r="H73" s="30"/>
      <c r="I73" s="30"/>
      <c r="J73" s="30"/>
      <c r="K73" s="171">
        <v>8956577.7800000012</v>
      </c>
      <c r="L73" s="171">
        <v>0</v>
      </c>
      <c r="M73" s="171">
        <v>8956577.7800000012</v>
      </c>
      <c r="N73" s="171">
        <v>0</v>
      </c>
      <c r="O73" s="171">
        <v>0</v>
      </c>
      <c r="P73" s="171">
        <v>8956577.7800000012</v>
      </c>
    </row>
    <row r="74" spans="1:16">
      <c r="A74" s="1" t="s">
        <v>304</v>
      </c>
      <c r="B74" s="57" t="s">
        <v>305</v>
      </c>
      <c r="C74" s="41"/>
      <c r="D74" s="30"/>
      <c r="E74" s="30"/>
      <c r="F74" s="196" t="s">
        <v>306</v>
      </c>
      <c r="G74" s="196"/>
      <c r="H74" s="196"/>
      <c r="I74" s="196"/>
      <c r="J74" s="196"/>
      <c r="K74" s="171">
        <v>3882071.64</v>
      </c>
      <c r="L74" s="171">
        <v>0.01</v>
      </c>
      <c r="M74" s="171">
        <v>3882071.65</v>
      </c>
      <c r="N74" s="171">
        <v>0</v>
      </c>
      <c r="O74" s="171">
        <v>0</v>
      </c>
      <c r="P74" s="171">
        <v>3882071.65</v>
      </c>
    </row>
    <row r="75" spans="1:16">
      <c r="A75" s="1" t="s">
        <v>230</v>
      </c>
      <c r="B75" s="57" t="s">
        <v>217</v>
      </c>
      <c r="C75" s="41"/>
      <c r="D75" s="30"/>
      <c r="E75" s="30"/>
      <c r="F75" s="30" t="s">
        <v>231</v>
      </c>
      <c r="G75" s="30"/>
      <c r="H75" s="30"/>
      <c r="I75" s="30"/>
      <c r="J75" s="30"/>
      <c r="K75" s="172">
        <v>0</v>
      </c>
      <c r="L75" s="172">
        <v>33836279.729999997</v>
      </c>
      <c r="M75" s="172">
        <v>33836279.729999997</v>
      </c>
      <c r="N75" s="172">
        <v>0</v>
      </c>
      <c r="O75" s="172">
        <v>196618</v>
      </c>
      <c r="P75" s="172">
        <v>34032897.729999997</v>
      </c>
    </row>
    <row r="76" spans="1:16" s="50" customFormat="1" ht="7.5" customHeight="1">
      <c r="A76" s="9"/>
      <c r="B76" s="98"/>
      <c r="C76" s="56"/>
      <c r="D76" s="30"/>
      <c r="E76" s="30"/>
      <c r="F76" s="30"/>
      <c r="G76" s="30"/>
      <c r="H76" s="30"/>
      <c r="I76" s="30"/>
      <c r="J76" s="47"/>
      <c r="K76" s="47"/>
      <c r="L76" s="48"/>
      <c r="M76" s="47"/>
      <c r="N76" s="47"/>
      <c r="O76" s="48"/>
      <c r="P76" s="48"/>
    </row>
    <row r="77" spans="1:16">
      <c r="A77" s="1" t="s">
        <v>232</v>
      </c>
      <c r="B77" s="57"/>
      <c r="C77" s="41"/>
      <c r="D77" s="30"/>
      <c r="E77" s="30" t="s">
        <v>233</v>
      </c>
      <c r="F77" s="30"/>
      <c r="G77" s="30"/>
      <c r="H77" s="30"/>
      <c r="I77" s="30"/>
      <c r="J77" s="30"/>
      <c r="K77" s="114">
        <v>452394944</v>
      </c>
      <c r="L77" s="114">
        <v>-22014391</v>
      </c>
      <c r="M77" s="114">
        <v>430380555</v>
      </c>
      <c r="N77" s="75"/>
      <c r="O77" s="114">
        <v>46874050</v>
      </c>
      <c r="P77" s="114">
        <v>477254605</v>
      </c>
    </row>
    <row r="78" spans="1:16" s="50" customFormat="1">
      <c r="A78" s="9"/>
      <c r="B78" s="98"/>
      <c r="C78" s="56"/>
      <c r="D78" s="30"/>
      <c r="E78" s="30"/>
      <c r="F78" s="30"/>
      <c r="G78" s="30"/>
      <c r="H78" s="30"/>
      <c r="I78" s="30"/>
      <c r="J78" s="47"/>
      <c r="K78" s="47"/>
      <c r="L78" s="47"/>
      <c r="M78" s="47"/>
      <c r="N78" s="47"/>
      <c r="O78" s="48"/>
      <c r="P78" s="48"/>
    </row>
    <row r="79" spans="1:16">
      <c r="B79" s="57"/>
      <c r="C79" s="41"/>
      <c r="E79" s="251"/>
      <c r="F79" s="251"/>
      <c r="G79" s="251"/>
      <c r="H79" s="251"/>
      <c r="I79" s="251"/>
      <c r="J79" s="252" t="s">
        <v>126</v>
      </c>
      <c r="L79" s="251"/>
      <c r="M79" s="251"/>
      <c r="N79" s="251"/>
      <c r="O79" s="251"/>
      <c r="P79" s="253"/>
    </row>
    <row r="80" spans="1:16">
      <c r="B80" s="57"/>
      <c r="C80" s="41"/>
      <c r="E80" s="251"/>
      <c r="F80" s="251"/>
      <c r="G80" s="251"/>
      <c r="H80" s="251"/>
      <c r="I80" s="251"/>
      <c r="J80" s="254" t="s">
        <v>0</v>
      </c>
      <c r="L80" s="251"/>
      <c r="M80" s="251"/>
      <c r="N80" s="251"/>
      <c r="O80" s="251"/>
      <c r="P80" s="253"/>
    </row>
    <row r="81" spans="1:16">
      <c r="B81" s="57"/>
      <c r="C81" s="41"/>
      <c r="E81" s="251"/>
      <c r="F81" s="251"/>
      <c r="G81" s="251"/>
      <c r="H81" s="251"/>
      <c r="I81" s="251"/>
      <c r="J81" s="252" t="s">
        <v>234</v>
      </c>
      <c r="L81" s="251"/>
      <c r="M81" s="251"/>
      <c r="N81" s="251"/>
      <c r="O81" s="251"/>
      <c r="P81" s="253"/>
    </row>
    <row r="82" spans="1:16">
      <c r="B82" s="57"/>
      <c r="C82" s="41"/>
      <c r="E82" s="244"/>
      <c r="F82" s="244"/>
      <c r="G82" s="244"/>
      <c r="H82" s="244"/>
      <c r="I82" s="244"/>
      <c r="J82" s="244"/>
      <c r="K82" s="255">
        <v>44012</v>
      </c>
      <c r="L82" s="244"/>
      <c r="M82" s="244"/>
      <c r="N82" s="244"/>
      <c r="O82" s="244"/>
      <c r="P82" s="245"/>
    </row>
    <row r="83" spans="1:16" s="50" customFormat="1">
      <c r="A83" s="9"/>
      <c r="B83" s="98"/>
      <c r="C83" s="56"/>
      <c r="D83" s="30"/>
      <c r="E83" s="30"/>
      <c r="F83" s="30"/>
      <c r="G83" s="30"/>
      <c r="H83" s="30"/>
      <c r="I83" s="47"/>
      <c r="J83" s="47"/>
      <c r="K83" s="246"/>
      <c r="L83" s="246"/>
      <c r="M83" s="256"/>
      <c r="N83" s="202"/>
      <c r="O83" s="257"/>
      <c r="P83" s="257"/>
    </row>
    <row r="84" spans="1:16">
      <c r="B84" s="57"/>
      <c r="C84" s="41"/>
      <c r="D84" s="253"/>
      <c r="E84" s="253"/>
      <c r="F84" s="253"/>
      <c r="G84" s="253"/>
      <c r="H84" s="253"/>
      <c r="I84" s="253"/>
      <c r="J84" s="253"/>
      <c r="K84" s="256" t="s">
        <v>3</v>
      </c>
      <c r="L84" s="253"/>
      <c r="M84" s="256" t="s">
        <v>3</v>
      </c>
      <c r="N84" s="202"/>
      <c r="O84" s="257" t="s">
        <v>4</v>
      </c>
      <c r="P84" s="257" t="s">
        <v>5</v>
      </c>
    </row>
    <row r="85" spans="1:16">
      <c r="B85" s="57"/>
      <c r="C85" s="41"/>
      <c r="D85" s="30"/>
      <c r="E85" s="30"/>
      <c r="F85" s="30"/>
      <c r="G85" s="30"/>
      <c r="H85" s="30"/>
      <c r="I85" s="30"/>
      <c r="J85" s="30"/>
      <c r="K85" s="248" t="s">
        <v>295</v>
      </c>
      <c r="L85" s="258" t="s">
        <v>296</v>
      </c>
      <c r="M85" s="248"/>
      <c r="N85" s="259"/>
      <c r="O85" s="248" t="s">
        <v>128</v>
      </c>
      <c r="P85" s="248"/>
    </row>
    <row r="86" spans="1:16">
      <c r="B86" s="57"/>
      <c r="C86" s="41"/>
      <c r="D86" s="30" t="s">
        <v>235</v>
      </c>
      <c r="E86" s="30"/>
      <c r="F86" s="30"/>
      <c r="G86" s="30"/>
      <c r="H86" s="30"/>
      <c r="I86" s="30"/>
      <c r="J86" s="30"/>
      <c r="K86" s="183"/>
      <c r="L86" s="180"/>
      <c r="M86" s="47"/>
      <c r="N86" s="47"/>
      <c r="O86" s="47"/>
      <c r="P86" s="47"/>
    </row>
    <row r="87" spans="1:16">
      <c r="A87" s="40" t="s">
        <v>236</v>
      </c>
      <c r="B87" s="182" t="s">
        <v>237</v>
      </c>
      <c r="C87" s="182"/>
      <c r="D87" s="30"/>
      <c r="E87" s="30" t="s">
        <v>215</v>
      </c>
      <c r="F87" s="30"/>
      <c r="G87" s="30"/>
      <c r="H87" s="30"/>
      <c r="I87" s="30"/>
      <c r="J87" s="30"/>
      <c r="K87" s="171">
        <v>81638168.719999999</v>
      </c>
      <c r="L87" s="171">
        <v>0</v>
      </c>
      <c r="M87" s="171">
        <v>81638168.719999999</v>
      </c>
      <c r="N87" s="171">
        <v>0</v>
      </c>
      <c r="O87" s="171">
        <v>480000</v>
      </c>
      <c r="P87" s="171">
        <v>82118168.719999999</v>
      </c>
    </row>
    <row r="88" spans="1:16">
      <c r="A88" s="40" t="s">
        <v>238</v>
      </c>
      <c r="B88" s="41" t="s">
        <v>239</v>
      </c>
      <c r="C88" s="41"/>
      <c r="D88" s="30"/>
      <c r="E88" s="30" t="s">
        <v>218</v>
      </c>
      <c r="F88" s="30"/>
      <c r="G88" s="30"/>
      <c r="H88" s="30"/>
      <c r="I88" s="30"/>
      <c r="J88" s="30"/>
      <c r="K88" s="171">
        <v>46760765.740000002</v>
      </c>
      <c r="L88" s="171">
        <v>0</v>
      </c>
      <c r="M88" s="171">
        <v>46760765.740000002</v>
      </c>
      <c r="N88" s="171">
        <v>0</v>
      </c>
      <c r="O88" s="171">
        <v>23044232</v>
      </c>
      <c r="P88" s="171">
        <v>69804997.74000001</v>
      </c>
    </row>
    <row r="89" spans="1:16">
      <c r="A89" s="40" t="s">
        <v>240</v>
      </c>
      <c r="B89" s="41" t="s">
        <v>241</v>
      </c>
      <c r="C89" s="41"/>
      <c r="D89" s="30"/>
      <c r="E89" s="30" t="s">
        <v>221</v>
      </c>
      <c r="F89" s="30"/>
      <c r="G89" s="30"/>
      <c r="H89" s="30"/>
      <c r="I89" s="30"/>
      <c r="J89" s="30"/>
      <c r="K89" s="171">
        <v>175058.34</v>
      </c>
      <c r="L89" s="171">
        <v>0</v>
      </c>
      <c r="M89" s="171">
        <v>175058.34</v>
      </c>
      <c r="N89" s="171">
        <v>0</v>
      </c>
      <c r="O89" s="171">
        <v>0</v>
      </c>
      <c r="P89" s="171">
        <v>175058.34</v>
      </c>
    </row>
    <row r="90" spans="1:16">
      <c r="A90" s="40" t="s">
        <v>242</v>
      </c>
      <c r="B90" s="41" t="s">
        <v>243</v>
      </c>
      <c r="C90" s="41"/>
      <c r="D90" s="30"/>
      <c r="E90" s="30" t="s">
        <v>224</v>
      </c>
      <c r="F90" s="30"/>
      <c r="G90" s="30"/>
      <c r="H90" s="30"/>
      <c r="I90" s="30"/>
      <c r="J90" s="30"/>
      <c r="K90" s="171">
        <v>43364072.390000001</v>
      </c>
      <c r="L90" s="171">
        <v>0.33</v>
      </c>
      <c r="M90" s="171">
        <v>43364072.719999999</v>
      </c>
      <c r="N90" s="171">
        <v>0</v>
      </c>
      <c r="O90" s="171">
        <v>0</v>
      </c>
      <c r="P90" s="171">
        <v>43364072.719999999</v>
      </c>
    </row>
    <row r="91" spans="1:16" ht="14.25">
      <c r="A91" s="40"/>
      <c r="B91" s="41"/>
      <c r="C91" s="41"/>
      <c r="D91" s="30"/>
      <c r="E91" s="225" t="s">
        <v>313</v>
      </c>
      <c r="F91" s="226"/>
      <c r="G91" s="226"/>
      <c r="H91" s="226"/>
      <c r="I91" s="196"/>
      <c r="J91" s="30"/>
      <c r="K91" s="171">
        <v>0</v>
      </c>
      <c r="L91" s="171">
        <v>0</v>
      </c>
      <c r="M91" s="171">
        <v>0</v>
      </c>
      <c r="N91" s="171">
        <v>0</v>
      </c>
      <c r="O91" s="171">
        <v>0</v>
      </c>
      <c r="P91" s="171">
        <v>0</v>
      </c>
    </row>
    <row r="92" spans="1:16">
      <c r="A92" s="40" t="s">
        <v>244</v>
      </c>
      <c r="B92" s="41" t="s">
        <v>239</v>
      </c>
      <c r="C92" s="41"/>
      <c r="D92" s="30"/>
      <c r="E92" s="30" t="s">
        <v>226</v>
      </c>
      <c r="F92" s="30"/>
      <c r="G92" s="30"/>
      <c r="H92" s="30"/>
      <c r="I92" s="30"/>
      <c r="J92" s="30"/>
      <c r="K92" s="171">
        <v>2425242.42</v>
      </c>
      <c r="L92" s="171">
        <v>0.32</v>
      </c>
      <c r="M92" s="171">
        <v>2425242.7399999998</v>
      </c>
      <c r="N92" s="171">
        <v>0</v>
      </c>
      <c r="O92" s="171">
        <v>0</v>
      </c>
      <c r="P92" s="171">
        <v>2425242.7399999998</v>
      </c>
    </row>
    <row r="93" spans="1:16">
      <c r="A93" s="40" t="s">
        <v>245</v>
      </c>
      <c r="B93" s="41" t="s">
        <v>246</v>
      </c>
      <c r="C93" s="41"/>
      <c r="D93" s="30"/>
      <c r="E93" s="30" t="s">
        <v>229</v>
      </c>
      <c r="F93" s="30"/>
      <c r="G93" s="30"/>
      <c r="H93" s="30"/>
      <c r="I93" s="30"/>
      <c r="J93" s="30"/>
      <c r="K93" s="171">
        <v>153789643.97</v>
      </c>
      <c r="L93" s="171">
        <v>-0.03</v>
      </c>
      <c r="M93" s="171">
        <v>153789643.94</v>
      </c>
      <c r="N93" s="171">
        <v>0</v>
      </c>
      <c r="O93" s="171">
        <v>8304</v>
      </c>
      <c r="P93" s="171">
        <v>153797947.94</v>
      </c>
    </row>
    <row r="94" spans="1:16">
      <c r="A94" s="40"/>
      <c r="B94" s="41"/>
      <c r="C94" s="41"/>
      <c r="D94" s="30"/>
      <c r="E94" s="30" t="s">
        <v>290</v>
      </c>
      <c r="F94" s="30"/>
      <c r="G94" s="30"/>
      <c r="H94" s="30"/>
      <c r="I94" s="30"/>
      <c r="J94" s="30"/>
      <c r="K94" s="171">
        <v>833480245.10000002</v>
      </c>
      <c r="L94" s="171">
        <v>15675486</v>
      </c>
      <c r="M94" s="171">
        <v>849155731.10000002</v>
      </c>
      <c r="N94" s="171">
        <v>0</v>
      </c>
      <c r="O94" s="171">
        <v>0</v>
      </c>
      <c r="P94" s="171">
        <v>849155731.10000002</v>
      </c>
    </row>
    <row r="95" spans="1:16">
      <c r="A95" s="40"/>
      <c r="B95" s="41"/>
      <c r="C95" s="41"/>
      <c r="D95" s="30"/>
      <c r="E95" s="30" t="s">
        <v>291</v>
      </c>
      <c r="F95" s="30"/>
      <c r="G95" s="30"/>
      <c r="H95" s="30"/>
      <c r="I95" s="30"/>
      <c r="J95" s="30"/>
      <c r="K95" s="171">
        <v>380883003.44</v>
      </c>
      <c r="L95" s="171">
        <v>0</v>
      </c>
      <c r="M95" s="171">
        <v>380883003.44</v>
      </c>
      <c r="N95" s="171">
        <v>0</v>
      </c>
      <c r="O95" s="171">
        <v>0</v>
      </c>
      <c r="P95" s="171">
        <v>380883003.44</v>
      </c>
    </row>
    <row r="96" spans="1:16">
      <c r="A96" s="40" t="s">
        <v>247</v>
      </c>
      <c r="B96" s="41" t="s">
        <v>239</v>
      </c>
      <c r="C96" s="41"/>
      <c r="D96" s="30"/>
      <c r="E96" s="30" t="s">
        <v>248</v>
      </c>
      <c r="F96" s="30"/>
      <c r="G96" s="30"/>
      <c r="H96" s="30"/>
      <c r="I96" s="30"/>
      <c r="J96" s="30"/>
      <c r="K96" s="171">
        <v>103113952.53</v>
      </c>
      <c r="L96" s="171">
        <v>0.47</v>
      </c>
      <c r="M96" s="171">
        <v>103113953</v>
      </c>
      <c r="N96" s="171">
        <v>0</v>
      </c>
      <c r="O96" s="171">
        <v>0</v>
      </c>
      <c r="P96" s="171">
        <v>103113953</v>
      </c>
    </row>
    <row r="97" spans="1:16">
      <c r="A97" s="40" t="s">
        <v>249</v>
      </c>
      <c r="B97" s="41" t="s">
        <v>239</v>
      </c>
      <c r="C97" s="41"/>
      <c r="D97" s="30"/>
      <c r="E97" s="30" t="s">
        <v>231</v>
      </c>
      <c r="F97" s="30"/>
      <c r="G97" s="30"/>
      <c r="H97" s="30"/>
      <c r="I97" s="30"/>
      <c r="J97" s="30"/>
      <c r="K97" s="171">
        <v>20520734.969999999</v>
      </c>
      <c r="L97" s="171">
        <v>6338905</v>
      </c>
      <c r="M97" s="171">
        <v>26859639.969999999</v>
      </c>
      <c r="N97" s="171">
        <v>0</v>
      </c>
      <c r="O97" s="171">
        <v>1383568</v>
      </c>
      <c r="P97" s="171">
        <v>28243207.969999999</v>
      </c>
    </row>
    <row r="98" spans="1:16" s="50" customFormat="1" ht="7.5" customHeight="1">
      <c r="A98" s="55"/>
      <c r="B98" s="56"/>
      <c r="C98" s="56"/>
      <c r="D98" s="30"/>
      <c r="E98" s="30"/>
      <c r="F98" s="30"/>
      <c r="G98" s="30"/>
      <c r="H98" s="30"/>
      <c r="I98" s="30"/>
      <c r="J98" s="47"/>
      <c r="K98" s="47"/>
      <c r="L98" s="47"/>
      <c r="M98" s="171">
        <v>0</v>
      </c>
      <c r="N98" s="75"/>
      <c r="O98" s="171">
        <v>0</v>
      </c>
      <c r="P98" s="171">
        <v>0</v>
      </c>
    </row>
    <row r="99" spans="1:16">
      <c r="A99" s="40" t="s">
        <v>250</v>
      </c>
      <c r="B99" s="41"/>
      <c r="C99" s="41"/>
      <c r="D99" s="30"/>
      <c r="E99" s="30" t="s">
        <v>251</v>
      </c>
      <c r="F99" s="30"/>
      <c r="G99" s="30"/>
      <c r="H99" s="30"/>
      <c r="I99" s="30"/>
      <c r="J99" s="30"/>
      <c r="K99" s="114">
        <v>1666150887</v>
      </c>
      <c r="L99" s="114">
        <v>22014391</v>
      </c>
      <c r="M99" s="172">
        <v>1688165278</v>
      </c>
      <c r="N99" s="206"/>
      <c r="O99" s="172">
        <v>24916104</v>
      </c>
      <c r="P99" s="172">
        <v>1713081382</v>
      </c>
    </row>
    <row r="100" spans="1:16" s="50" customFormat="1" ht="7.5" customHeight="1">
      <c r="A100" s="55"/>
      <c r="B100" s="56"/>
      <c r="C100" s="56"/>
      <c r="D100" s="30"/>
      <c r="E100" s="30"/>
      <c r="F100" s="30"/>
      <c r="G100" s="30"/>
      <c r="H100" s="30"/>
      <c r="I100" s="30"/>
      <c r="J100" s="47"/>
      <c r="K100" s="47"/>
      <c r="L100" s="47"/>
      <c r="M100" s="47"/>
      <c r="N100" s="47"/>
      <c r="O100" s="48"/>
      <c r="P100" s="48"/>
    </row>
    <row r="101" spans="1:16" ht="13.5" thickBot="1">
      <c r="A101" s="4"/>
      <c r="B101" s="41"/>
      <c r="C101" s="41"/>
      <c r="D101" s="30" t="s">
        <v>252</v>
      </c>
      <c r="E101" s="30"/>
      <c r="F101" s="30"/>
      <c r="G101" s="30"/>
      <c r="H101" s="30"/>
      <c r="I101" s="30"/>
      <c r="J101" s="30"/>
      <c r="K101" s="192">
        <v>2118545831</v>
      </c>
      <c r="L101" s="192">
        <v>0</v>
      </c>
      <c r="M101" s="192">
        <v>2118545833</v>
      </c>
      <c r="N101" s="116"/>
      <c r="O101" s="193">
        <v>71790154</v>
      </c>
      <c r="P101" s="207">
        <v>2190335987</v>
      </c>
    </row>
    <row r="102" spans="1:16" ht="13.5" thickTop="1">
      <c r="A102" s="4"/>
      <c r="B102" s="41"/>
      <c r="C102" s="41"/>
      <c r="D102" s="30"/>
      <c r="E102" s="30"/>
      <c r="F102" s="30"/>
      <c r="G102" s="30"/>
      <c r="H102" s="30"/>
      <c r="I102" s="30"/>
      <c r="J102" s="30"/>
      <c r="K102" s="30"/>
      <c r="L102" s="30"/>
      <c r="M102" s="79"/>
      <c r="N102" s="115"/>
      <c r="O102" s="79"/>
      <c r="P102" s="79"/>
    </row>
    <row r="103" spans="1:16">
      <c r="B103" s="57"/>
      <c r="C103" s="41"/>
      <c r="D103" s="196" t="s">
        <v>253</v>
      </c>
      <c r="E103" s="196"/>
      <c r="F103" s="197"/>
      <c r="G103" s="32"/>
      <c r="H103" s="32"/>
      <c r="I103" s="32"/>
      <c r="J103" s="196"/>
      <c r="K103" s="196"/>
      <c r="L103" s="196"/>
      <c r="M103" s="117"/>
      <c r="N103" s="198"/>
      <c r="O103" s="117"/>
      <c r="P103" s="195"/>
    </row>
    <row r="104" spans="1:16">
      <c r="B104" s="57"/>
      <c r="C104" s="41"/>
      <c r="D104" s="196" t="s">
        <v>254</v>
      </c>
      <c r="E104" s="196"/>
      <c r="F104" s="197"/>
      <c r="G104" s="32"/>
      <c r="H104" s="32"/>
      <c r="I104" s="32"/>
      <c r="J104" s="196"/>
      <c r="K104" s="199">
        <v>0</v>
      </c>
      <c r="L104" s="199">
        <v>0</v>
      </c>
      <c r="M104" s="171">
        <v>0</v>
      </c>
      <c r="N104" s="199">
        <v>0</v>
      </c>
      <c r="O104" s="199">
        <v>0</v>
      </c>
      <c r="P104" s="171">
        <v>0</v>
      </c>
    </row>
    <row r="105" spans="1:16">
      <c r="B105" s="57"/>
      <c r="C105" s="41"/>
      <c r="D105" s="196" t="s">
        <v>292</v>
      </c>
      <c r="E105" s="196"/>
      <c r="F105" s="197"/>
      <c r="G105" s="32"/>
      <c r="H105" s="32"/>
      <c r="I105" s="32"/>
      <c r="J105" s="196"/>
      <c r="K105" s="199">
        <v>78341848.75999999</v>
      </c>
      <c r="L105" s="199">
        <v>-0.4</v>
      </c>
      <c r="M105" s="171">
        <v>78341848.359999985</v>
      </c>
      <c r="N105" s="199">
        <v>0</v>
      </c>
      <c r="O105" s="199">
        <v>0</v>
      </c>
      <c r="P105" s="171">
        <v>78341848.359999985</v>
      </c>
    </row>
    <row r="106" spans="1:16">
      <c r="B106" s="57"/>
      <c r="C106" s="41"/>
      <c r="D106" s="196" t="s">
        <v>293</v>
      </c>
      <c r="E106" s="196"/>
      <c r="F106" s="197"/>
      <c r="G106" s="32"/>
      <c r="H106" s="32"/>
      <c r="I106" s="32"/>
      <c r="J106" s="196"/>
      <c r="K106" s="199">
        <v>50521504.770000003</v>
      </c>
      <c r="L106" s="199">
        <v>-0.4</v>
      </c>
      <c r="M106" s="171">
        <v>50521504.370000005</v>
      </c>
      <c r="N106" s="199">
        <v>0</v>
      </c>
      <c r="O106" s="199">
        <v>0</v>
      </c>
      <c r="P106" s="171">
        <v>50521504.370000005</v>
      </c>
    </row>
    <row r="107" spans="1:16">
      <c r="A107" s="1" t="s">
        <v>307</v>
      </c>
      <c r="B107" s="57" t="s">
        <v>308</v>
      </c>
      <c r="C107" s="41"/>
      <c r="D107" s="196" t="s">
        <v>309</v>
      </c>
      <c r="E107" s="196"/>
      <c r="F107" s="197"/>
      <c r="G107" s="32"/>
      <c r="H107" s="32"/>
      <c r="I107" s="32"/>
      <c r="J107" s="32"/>
      <c r="K107" s="199">
        <v>21341293</v>
      </c>
      <c r="L107" s="199">
        <v>-0.4</v>
      </c>
      <c r="M107" s="171">
        <v>21341292.600000001</v>
      </c>
      <c r="N107" s="199">
        <v>0</v>
      </c>
      <c r="O107" s="199">
        <v>0</v>
      </c>
      <c r="P107" s="171">
        <v>21341292.600000001</v>
      </c>
    </row>
    <row r="108" spans="1:16">
      <c r="A108" s="1" t="s">
        <v>297</v>
      </c>
      <c r="B108" s="57" t="s">
        <v>298</v>
      </c>
      <c r="C108" s="41"/>
      <c r="D108" s="196" t="s">
        <v>299</v>
      </c>
      <c r="E108" s="196"/>
      <c r="F108" s="197"/>
      <c r="G108" s="32"/>
      <c r="H108" s="32"/>
      <c r="I108" s="32"/>
      <c r="J108" s="32"/>
      <c r="K108" s="199">
        <v>0</v>
      </c>
      <c r="L108" s="199">
        <v>0</v>
      </c>
      <c r="M108" s="171">
        <v>0</v>
      </c>
      <c r="N108" s="199">
        <v>0</v>
      </c>
      <c r="O108" s="199">
        <v>2574573</v>
      </c>
      <c r="P108" s="171">
        <v>2574573</v>
      </c>
    </row>
    <row r="109" spans="1:16">
      <c r="B109" s="57"/>
      <c r="C109" s="41"/>
      <c r="D109" s="196" t="s">
        <v>314</v>
      </c>
      <c r="E109" s="196"/>
      <c r="F109" s="197"/>
      <c r="G109" s="32"/>
      <c r="H109" s="32"/>
      <c r="I109" s="32"/>
      <c r="J109" s="32"/>
      <c r="K109" s="199">
        <v>0</v>
      </c>
      <c r="L109" s="199">
        <v>0</v>
      </c>
      <c r="M109" s="171">
        <v>0</v>
      </c>
      <c r="N109" s="199">
        <v>0</v>
      </c>
      <c r="O109" s="199">
        <v>0</v>
      </c>
      <c r="P109" s="171">
        <v>0</v>
      </c>
    </row>
    <row r="110" spans="1:16">
      <c r="B110" s="57"/>
      <c r="C110" s="41"/>
      <c r="D110" s="196" t="s">
        <v>255</v>
      </c>
      <c r="E110" s="196"/>
      <c r="F110" s="197"/>
      <c r="G110" s="32"/>
      <c r="H110" s="32"/>
      <c r="I110" s="32"/>
      <c r="J110" s="196"/>
      <c r="K110" s="199">
        <v>0</v>
      </c>
      <c r="L110" s="199">
        <v>0</v>
      </c>
      <c r="M110" s="171">
        <v>0</v>
      </c>
      <c r="N110" s="199">
        <v>0</v>
      </c>
      <c r="O110" s="199">
        <v>0</v>
      </c>
      <c r="P110" s="171">
        <v>0</v>
      </c>
    </row>
    <row r="111" spans="1:16">
      <c r="B111" s="57"/>
      <c r="C111" s="41"/>
      <c r="D111" s="196"/>
      <c r="E111" s="196"/>
      <c r="F111" s="197"/>
      <c r="G111" s="32"/>
      <c r="H111" s="32"/>
      <c r="I111" s="32"/>
      <c r="J111" s="196"/>
      <c r="K111" s="196"/>
      <c r="L111" s="196"/>
      <c r="M111" s="171">
        <v>0</v>
      </c>
      <c r="N111" s="198"/>
      <c r="O111" s="199">
        <v>0</v>
      </c>
      <c r="P111" s="171">
        <v>0</v>
      </c>
    </row>
    <row r="112" spans="1:16" ht="13.5" thickBot="1">
      <c r="B112" s="57"/>
      <c r="C112" s="41"/>
      <c r="D112" s="196" t="s">
        <v>256</v>
      </c>
      <c r="E112" s="196"/>
      <c r="F112" s="197"/>
      <c r="G112" s="32"/>
      <c r="H112" s="32"/>
      <c r="I112" s="32"/>
      <c r="J112" s="196"/>
      <c r="K112" s="118">
        <v>150204646.53</v>
      </c>
      <c r="L112" s="118">
        <v>-1.2000000000000002</v>
      </c>
      <c r="M112" s="208">
        <v>150204645.33000001</v>
      </c>
      <c r="N112" s="209"/>
      <c r="O112" s="201">
        <v>2574573</v>
      </c>
      <c r="P112" s="208">
        <v>152779218.33000001</v>
      </c>
    </row>
    <row r="113" spans="1:16" ht="14.25" thickTop="1" thickBot="1">
      <c r="B113" s="57"/>
      <c r="C113" s="41"/>
      <c r="D113" s="196" t="s">
        <v>294</v>
      </c>
      <c r="E113" s="196"/>
      <c r="F113" s="197"/>
      <c r="G113" s="32"/>
      <c r="H113" s="32"/>
      <c r="I113" s="32"/>
      <c r="J113" s="196"/>
      <c r="K113" s="118">
        <v>2268750477.5300002</v>
      </c>
      <c r="L113" s="118">
        <v>-1.2000000000000002</v>
      </c>
      <c r="M113" s="118">
        <v>2268750478.3299999</v>
      </c>
      <c r="N113" s="117">
        <v>0</v>
      </c>
      <c r="O113" s="118">
        <v>74364727</v>
      </c>
      <c r="P113" s="118">
        <v>2343115205.3299999</v>
      </c>
    </row>
    <row r="114" spans="1:16" s="50" customFormat="1" ht="9" customHeight="1" thickTop="1">
      <c r="A114" s="55"/>
      <c r="B114" s="56"/>
      <c r="C114" s="56"/>
      <c r="D114" s="30"/>
      <c r="E114" s="30"/>
      <c r="F114" s="30"/>
      <c r="G114" s="30"/>
      <c r="H114" s="30"/>
      <c r="I114" s="30"/>
      <c r="J114" s="47"/>
      <c r="K114" s="47"/>
      <c r="L114" s="47"/>
      <c r="M114" s="47"/>
      <c r="N114" s="47"/>
      <c r="O114" s="48"/>
      <c r="P114" s="48"/>
    </row>
    <row r="115" spans="1:16">
      <c r="A115" s="40"/>
      <c r="B115" s="41"/>
      <c r="C115" s="41"/>
      <c r="D115" s="30" t="s">
        <v>257</v>
      </c>
      <c r="E115" s="30"/>
      <c r="F115" s="30"/>
      <c r="G115" s="30"/>
      <c r="H115" s="30"/>
      <c r="I115" s="30"/>
      <c r="J115" s="30"/>
      <c r="K115" s="30"/>
      <c r="L115" s="30"/>
      <c r="M115" s="47"/>
      <c r="N115" s="47"/>
      <c r="O115" s="47"/>
      <c r="P115" s="47"/>
    </row>
    <row r="116" spans="1:16">
      <c r="A116" s="40" t="s">
        <v>258</v>
      </c>
      <c r="B116" s="41" t="s">
        <v>259</v>
      </c>
      <c r="C116" s="41"/>
      <c r="D116" s="30" t="s">
        <v>260</v>
      </c>
      <c r="E116" s="30"/>
      <c r="F116" s="30"/>
      <c r="G116" s="30"/>
      <c r="H116" s="30"/>
      <c r="I116" s="30"/>
      <c r="J116" s="30"/>
      <c r="K116" s="171">
        <v>4173451714.5300002</v>
      </c>
      <c r="L116" s="171">
        <v>-86888130.819999993</v>
      </c>
      <c r="M116" s="171">
        <v>4086563583.71</v>
      </c>
      <c r="N116" s="171">
        <v>0</v>
      </c>
      <c r="O116" s="171">
        <v>49684712</v>
      </c>
      <c r="P116" s="171">
        <v>4136248295.71</v>
      </c>
    </row>
    <row r="117" spans="1:16">
      <c r="A117" s="40"/>
      <c r="B117" s="41"/>
      <c r="C117" s="41"/>
      <c r="D117" s="30" t="s">
        <v>261</v>
      </c>
      <c r="E117" s="30"/>
      <c r="F117" s="30"/>
      <c r="G117" s="30"/>
      <c r="H117" s="30"/>
      <c r="I117" s="30"/>
      <c r="J117" s="30"/>
      <c r="K117" s="171">
        <v>0</v>
      </c>
      <c r="L117" s="171">
        <v>0</v>
      </c>
      <c r="M117" s="171">
        <v>0</v>
      </c>
      <c r="N117" s="171">
        <v>0</v>
      </c>
      <c r="O117" s="171">
        <v>0</v>
      </c>
      <c r="P117" s="171">
        <v>0</v>
      </c>
    </row>
    <row r="118" spans="1:16">
      <c r="A118" s="40"/>
      <c r="B118" s="41"/>
      <c r="C118" s="41"/>
      <c r="D118" s="30"/>
      <c r="E118" s="30" t="s">
        <v>262</v>
      </c>
      <c r="F118" s="30"/>
      <c r="G118" s="30"/>
      <c r="H118" s="30"/>
      <c r="I118" s="30"/>
      <c r="J118" s="30"/>
      <c r="K118" s="171">
        <v>0</v>
      </c>
      <c r="L118" s="171">
        <v>0</v>
      </c>
      <c r="M118" s="171">
        <v>0</v>
      </c>
      <c r="N118" s="171">
        <v>0</v>
      </c>
      <c r="O118" s="171">
        <v>0</v>
      </c>
      <c r="P118" s="171">
        <v>0</v>
      </c>
    </row>
    <row r="119" spans="1:16">
      <c r="A119" s="40" t="s">
        <v>263</v>
      </c>
      <c r="B119" s="41" t="s">
        <v>264</v>
      </c>
      <c r="C119" s="41"/>
      <c r="D119" s="30"/>
      <c r="E119" s="30"/>
      <c r="F119" s="30" t="s">
        <v>265</v>
      </c>
      <c r="G119" s="30"/>
      <c r="H119" s="30"/>
      <c r="I119" s="30"/>
      <c r="J119" s="30"/>
      <c r="K119" s="171">
        <v>8293332.9499999993</v>
      </c>
      <c r="L119" s="171">
        <v>-6050947.1999999993</v>
      </c>
      <c r="M119" s="171">
        <v>2242385.75</v>
      </c>
      <c r="N119" s="171">
        <v>0</v>
      </c>
      <c r="O119" s="171">
        <v>500688314</v>
      </c>
      <c r="P119" s="171">
        <v>502930699.75</v>
      </c>
    </row>
    <row r="120" spans="1:16">
      <c r="A120" s="40"/>
      <c r="B120" s="41"/>
      <c r="C120" s="41"/>
      <c r="D120" s="30"/>
      <c r="E120" s="30" t="s">
        <v>266</v>
      </c>
      <c r="F120" s="30"/>
      <c r="G120" s="30"/>
      <c r="H120" s="30"/>
      <c r="I120" s="30"/>
      <c r="J120" s="30"/>
      <c r="K120" s="171">
        <v>0</v>
      </c>
      <c r="L120" s="171">
        <v>0</v>
      </c>
      <c r="M120" s="171">
        <v>0</v>
      </c>
      <c r="N120" s="171">
        <v>0</v>
      </c>
      <c r="O120" s="171">
        <v>0</v>
      </c>
      <c r="P120" s="171">
        <v>0</v>
      </c>
    </row>
    <row r="121" spans="1:16">
      <c r="A121" s="40" t="s">
        <v>267</v>
      </c>
      <c r="B121" s="41" t="s">
        <v>268</v>
      </c>
      <c r="C121" s="41"/>
      <c r="D121" s="30"/>
      <c r="E121" s="30"/>
      <c r="F121" s="30" t="s">
        <v>265</v>
      </c>
      <c r="G121" s="30"/>
      <c r="H121" s="30"/>
      <c r="I121" s="30"/>
      <c r="J121" s="30"/>
      <c r="K121" s="171">
        <v>11112996.630000001</v>
      </c>
      <c r="L121" s="171">
        <v>132099115.19</v>
      </c>
      <c r="M121" s="171">
        <v>143212111.81999999</v>
      </c>
      <c r="N121" s="171">
        <v>0</v>
      </c>
      <c r="O121" s="171">
        <v>86618791.129999995</v>
      </c>
      <c r="P121" s="171">
        <v>229830902.94999999</v>
      </c>
    </row>
    <row r="122" spans="1:16">
      <c r="A122" s="40" t="s">
        <v>269</v>
      </c>
      <c r="B122" s="41" t="s">
        <v>270</v>
      </c>
      <c r="C122" s="41"/>
      <c r="D122" s="30"/>
      <c r="E122" s="30"/>
      <c r="F122" s="30" t="s">
        <v>271</v>
      </c>
      <c r="G122" s="30"/>
      <c r="H122" s="30"/>
      <c r="I122" s="30"/>
      <c r="J122" s="30"/>
      <c r="K122" s="171">
        <v>234253757.12</v>
      </c>
      <c r="L122" s="171">
        <v>-128694407.83</v>
      </c>
      <c r="M122" s="171">
        <v>105559349.29000001</v>
      </c>
      <c r="N122" s="171">
        <v>0</v>
      </c>
      <c r="O122" s="171">
        <v>98330097</v>
      </c>
      <c r="P122" s="171">
        <v>203889446.29000002</v>
      </c>
    </row>
    <row r="123" spans="1:16">
      <c r="A123" s="40" t="s">
        <v>272</v>
      </c>
      <c r="B123" s="41" t="s">
        <v>270</v>
      </c>
      <c r="C123" s="41"/>
      <c r="D123" s="30"/>
      <c r="E123" s="30"/>
      <c r="F123" s="30" t="s">
        <v>273</v>
      </c>
      <c r="G123" s="30"/>
      <c r="H123" s="30"/>
      <c r="I123" s="30"/>
      <c r="J123" s="30"/>
      <c r="K123" s="171">
        <v>23085415.650000017</v>
      </c>
      <c r="L123" s="171">
        <v>-0.47</v>
      </c>
      <c r="M123" s="171">
        <v>23085415.180000018</v>
      </c>
      <c r="N123" s="171">
        <v>0</v>
      </c>
      <c r="O123" s="171">
        <v>354684338.82483697</v>
      </c>
      <c r="P123" s="171">
        <v>377769754.00483698</v>
      </c>
    </row>
    <row r="124" spans="1:16">
      <c r="A124" s="40" t="s">
        <v>274</v>
      </c>
      <c r="B124" s="41" t="s">
        <v>270</v>
      </c>
      <c r="C124" s="41"/>
      <c r="D124" s="30"/>
      <c r="E124" s="30"/>
      <c r="F124" s="30" t="s">
        <v>275</v>
      </c>
      <c r="G124" s="30"/>
      <c r="H124" s="30"/>
      <c r="I124" s="30"/>
      <c r="J124" s="30"/>
      <c r="K124" s="171">
        <v>1002017974.5400001</v>
      </c>
      <c r="L124" s="171">
        <v>1296464</v>
      </c>
      <c r="M124" s="171">
        <v>1003314438.5400001</v>
      </c>
      <c r="N124" s="171">
        <v>0</v>
      </c>
      <c r="O124" s="171">
        <v>2199175</v>
      </c>
      <c r="P124" s="171">
        <v>1005513613.5400001</v>
      </c>
    </row>
    <row r="125" spans="1:16">
      <c r="A125" s="40" t="s">
        <v>276</v>
      </c>
      <c r="B125" s="41" t="s">
        <v>277</v>
      </c>
      <c r="C125" s="41"/>
      <c r="D125" s="30"/>
      <c r="E125" s="30"/>
      <c r="F125" s="30" t="s">
        <v>278</v>
      </c>
      <c r="G125" s="30"/>
      <c r="H125" s="30"/>
      <c r="I125" s="30"/>
      <c r="J125" s="30"/>
      <c r="K125" s="171">
        <v>-1853510.0299999998</v>
      </c>
      <c r="L125" s="171">
        <v>3740000</v>
      </c>
      <c r="M125" s="171">
        <v>1886489.9700000002</v>
      </c>
      <c r="N125" s="171">
        <v>0</v>
      </c>
      <c r="O125" s="171">
        <v>674997</v>
      </c>
      <c r="P125" s="171">
        <v>2561486.9700000002</v>
      </c>
    </row>
    <row r="126" spans="1:16">
      <c r="A126" s="40" t="s">
        <v>279</v>
      </c>
      <c r="B126" s="41" t="s">
        <v>270</v>
      </c>
      <c r="C126" s="41"/>
      <c r="D126" s="30"/>
      <c r="E126" s="30"/>
      <c r="F126" s="30" t="s">
        <v>280</v>
      </c>
      <c r="G126" s="30"/>
      <c r="H126" s="30"/>
      <c r="I126" s="30"/>
      <c r="J126" s="30"/>
      <c r="K126" s="171">
        <v>0</v>
      </c>
      <c r="L126" s="171">
        <v>0</v>
      </c>
      <c r="M126" s="171">
        <v>0</v>
      </c>
      <c r="N126" s="171">
        <v>0</v>
      </c>
      <c r="O126" s="171">
        <v>48721016</v>
      </c>
      <c r="P126" s="171">
        <v>48721016</v>
      </c>
    </row>
    <row r="127" spans="1:16" ht="13.5" thickBot="1">
      <c r="A127" s="40" t="s">
        <v>281</v>
      </c>
      <c r="B127" s="41" t="s">
        <v>282</v>
      </c>
      <c r="C127" s="41"/>
      <c r="D127" s="30" t="s">
        <v>283</v>
      </c>
      <c r="E127" s="30"/>
      <c r="F127" s="30"/>
      <c r="G127" s="30"/>
      <c r="H127" s="30"/>
      <c r="I127" s="30"/>
      <c r="J127" s="30"/>
      <c r="K127" s="172">
        <v>-738150354.73000002</v>
      </c>
      <c r="L127" s="172">
        <v>85327265.629999995</v>
      </c>
      <c r="M127" s="208">
        <v>-652823089.10000002</v>
      </c>
      <c r="N127" s="172">
        <v>0</v>
      </c>
      <c r="O127" s="172">
        <v>166779543</v>
      </c>
      <c r="P127" s="172">
        <v>-486043546.10000002</v>
      </c>
    </row>
    <row r="128" spans="1:16" ht="14.25" thickTop="1" thickBot="1">
      <c r="A128" s="1" t="s">
        <v>284</v>
      </c>
      <c r="B128" s="57"/>
      <c r="C128" s="41"/>
      <c r="D128" s="30" t="s">
        <v>285</v>
      </c>
      <c r="E128" s="30"/>
      <c r="F128" s="30"/>
      <c r="G128" s="30"/>
      <c r="H128" s="30"/>
      <c r="I128" s="30"/>
      <c r="J128" s="30"/>
      <c r="K128" s="192">
        <v>4712211328</v>
      </c>
      <c r="L128" s="192">
        <v>829359</v>
      </c>
      <c r="M128" s="192">
        <v>4713040686</v>
      </c>
      <c r="N128" s="192">
        <v>0</v>
      </c>
      <c r="O128" s="192">
        <v>1308380984</v>
      </c>
      <c r="P128" s="192">
        <v>6021421670</v>
      </c>
    </row>
    <row r="129" spans="1:16" s="50" customFormat="1" ht="13.5" thickTop="1">
      <c r="A129" s="9"/>
      <c r="B129" s="98"/>
      <c r="C129" s="56"/>
      <c r="D129" s="30"/>
      <c r="E129" s="30"/>
      <c r="F129" s="30"/>
      <c r="G129" s="30"/>
      <c r="H129" s="30"/>
      <c r="I129" s="47"/>
      <c r="J129" s="47"/>
      <c r="K129" s="47"/>
      <c r="L129" s="47"/>
      <c r="M129" s="47"/>
      <c r="N129" s="48"/>
      <c r="O129" s="48"/>
      <c r="P129" s="48"/>
    </row>
    <row r="130" spans="1:16" ht="13.5" thickBot="1">
      <c r="B130" s="57"/>
      <c r="C130" s="41"/>
      <c r="D130" s="196" t="s">
        <v>286</v>
      </c>
      <c r="E130" s="196"/>
      <c r="F130" s="196"/>
      <c r="G130" s="196"/>
      <c r="H130" s="196"/>
      <c r="I130" s="196"/>
      <c r="J130" s="196"/>
      <c r="K130" s="118">
        <v>6980961805.5300007</v>
      </c>
      <c r="L130" s="118">
        <v>829357.8</v>
      </c>
      <c r="M130" s="118">
        <v>6981791164.3299999</v>
      </c>
      <c r="N130" s="198"/>
      <c r="O130" s="118">
        <v>1382745711</v>
      </c>
      <c r="P130" s="118">
        <v>8364536875.3299999</v>
      </c>
    </row>
    <row r="131" spans="1:16" s="50" customFormat="1" ht="9.75" customHeight="1" thickTop="1">
      <c r="A131" s="9"/>
      <c r="B131" s="98"/>
      <c r="C131" s="56"/>
      <c r="D131" s="30"/>
      <c r="E131" s="30"/>
      <c r="F131" s="30"/>
      <c r="G131" s="30"/>
      <c r="H131" s="30"/>
      <c r="I131" s="47"/>
      <c r="J131" s="47"/>
      <c r="K131" s="47"/>
      <c r="L131" s="47"/>
      <c r="M131" s="47"/>
      <c r="N131" s="48"/>
      <c r="O131" s="48"/>
      <c r="P131" s="48"/>
    </row>
    <row r="132" spans="1:16">
      <c r="B132" s="57"/>
      <c r="C132" s="41"/>
      <c r="D132" s="236" t="s">
        <v>91</v>
      </c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</row>
    <row r="133" spans="1:16" s="50" customFormat="1" ht="12" customHeight="1">
      <c r="A133" s="9"/>
      <c r="B133" s="10"/>
      <c r="C133" s="10"/>
      <c r="D133" s="211"/>
      <c r="E133" s="211" t="s">
        <v>287</v>
      </c>
      <c r="F133" s="211"/>
      <c r="G133" s="211"/>
      <c r="H133" s="211"/>
      <c r="I133" s="184"/>
      <c r="J133" s="184"/>
      <c r="K133" s="184"/>
      <c r="L133" s="184"/>
      <c r="M133" s="184"/>
      <c r="N133" s="48"/>
    </row>
    <row r="134" spans="1:16" ht="12.75" customHeight="1">
      <c r="C134" s="31"/>
      <c r="D134" s="31"/>
      <c r="E134" s="31"/>
      <c r="F134" s="31"/>
      <c r="G134" s="31"/>
      <c r="H134" s="31"/>
      <c r="I134" s="31"/>
      <c r="K134" s="212">
        <v>1.0699996948242188</v>
      </c>
      <c r="L134" s="212">
        <v>1.5</v>
      </c>
      <c r="M134" s="212">
        <v>0.56999969482421875</v>
      </c>
      <c r="N134" s="29"/>
      <c r="O134" s="212">
        <v>2</v>
      </c>
      <c r="P134" s="212">
        <v>-0.43000030517578125</v>
      </c>
    </row>
    <row r="135" spans="1:16" hidden="1">
      <c r="M135" s="210"/>
      <c r="N135" s="210"/>
      <c r="O135" s="210"/>
      <c r="P135" s="210"/>
    </row>
    <row r="136" spans="1:16" hidden="1">
      <c r="J136" s="260" t="s">
        <v>92</v>
      </c>
      <c r="K136" s="260"/>
      <c r="L136" s="260"/>
      <c r="M136" s="210"/>
      <c r="N136" s="210"/>
      <c r="O136" s="210"/>
      <c r="P136" s="210"/>
    </row>
    <row r="137" spans="1:16" hidden="1">
      <c r="M137" s="210"/>
      <c r="N137" s="210"/>
      <c r="O137" s="210"/>
      <c r="P137" s="210"/>
    </row>
    <row r="138" spans="1:16" hidden="1">
      <c r="A138" s="4"/>
      <c r="B138" s="4"/>
      <c r="C138" s="4"/>
      <c r="J138" s="4"/>
      <c r="K138" s="4"/>
      <c r="L138" s="4"/>
      <c r="M138" s="210"/>
      <c r="N138" s="210"/>
      <c r="O138" s="210"/>
      <c r="P138" s="210"/>
    </row>
    <row r="139" spans="1:16" hidden="1">
      <c r="A139" s="4"/>
      <c r="B139" s="4"/>
      <c r="C139" s="4"/>
      <c r="J139" s="4"/>
      <c r="K139" s="4"/>
      <c r="L139" s="4"/>
      <c r="M139" s="210"/>
      <c r="N139" s="210"/>
      <c r="O139" s="210"/>
      <c r="P139" s="210"/>
    </row>
    <row r="140" spans="1:16" hidden="1">
      <c r="A140" s="4"/>
      <c r="B140" s="4"/>
      <c r="C140" s="4"/>
      <c r="J140" s="4"/>
      <c r="K140" s="4"/>
      <c r="L140" s="4"/>
      <c r="M140" s="210"/>
      <c r="N140" s="210"/>
      <c r="O140" s="210"/>
      <c r="P140" s="210"/>
    </row>
    <row r="141" spans="1:16" hidden="1">
      <c r="A141" s="4"/>
      <c r="B141" s="4"/>
      <c r="C141" s="4"/>
      <c r="J141" s="4"/>
      <c r="K141" s="4"/>
      <c r="L141" s="4"/>
      <c r="M141" s="210"/>
      <c r="N141" s="210"/>
      <c r="O141" s="210"/>
      <c r="P141" s="210"/>
    </row>
    <row r="142" spans="1:16" hidden="1">
      <c r="A142" s="4"/>
      <c r="B142" s="4"/>
      <c r="C142" s="4"/>
      <c r="J142" s="4"/>
      <c r="K142" s="4"/>
      <c r="L142" s="4"/>
      <c r="M142" s="210"/>
      <c r="N142" s="210"/>
      <c r="O142" s="210"/>
      <c r="P142" s="210"/>
    </row>
    <row r="143" spans="1:16" hidden="1">
      <c r="A143" s="4"/>
      <c r="B143" s="4"/>
      <c r="C143" s="4"/>
      <c r="J143" s="4"/>
      <c r="K143" s="4"/>
      <c r="L143" s="4"/>
      <c r="M143" s="210"/>
      <c r="N143" s="210"/>
      <c r="O143" s="210"/>
      <c r="P143" s="210"/>
    </row>
    <row r="144" spans="1:16" hidden="1">
      <c r="A144" s="4"/>
      <c r="B144" s="4"/>
      <c r="C144" s="4"/>
      <c r="J144" s="4"/>
      <c r="K144" s="4"/>
      <c r="L144" s="4"/>
      <c r="M144" s="210"/>
      <c r="N144" s="210"/>
      <c r="O144" s="210"/>
      <c r="P144" s="210"/>
    </row>
    <row r="145" spans="1:16" hidden="1">
      <c r="A145" s="4"/>
      <c r="B145" s="4"/>
      <c r="C145" s="4"/>
      <c r="J145" s="4"/>
      <c r="K145" s="4"/>
      <c r="L145" s="4"/>
      <c r="M145" s="210"/>
      <c r="N145" s="210"/>
      <c r="O145" s="210"/>
      <c r="P145" s="210"/>
    </row>
    <row r="146" spans="1:16" hidden="1">
      <c r="A146" s="4"/>
      <c r="B146" s="4"/>
      <c r="C146" s="4"/>
      <c r="J146" s="4"/>
      <c r="K146" s="4"/>
      <c r="L146" s="4"/>
      <c r="M146" s="210"/>
      <c r="N146" s="210"/>
      <c r="O146" s="210"/>
      <c r="P146" s="210"/>
    </row>
    <row r="147" spans="1:16" hidden="1">
      <c r="A147" s="4"/>
      <c r="B147" s="4"/>
      <c r="C147" s="4"/>
      <c r="J147" s="4"/>
      <c r="K147" s="4"/>
      <c r="L147" s="4"/>
      <c r="M147" s="210"/>
      <c r="N147" s="210"/>
      <c r="O147" s="210"/>
      <c r="P147" s="210"/>
    </row>
    <row r="148" spans="1:16" hidden="1">
      <c r="A148" s="4"/>
      <c r="B148" s="4"/>
      <c r="C148" s="4"/>
      <c r="J148" s="4"/>
      <c r="K148" s="4"/>
      <c r="L148" s="4"/>
      <c r="M148" s="210"/>
      <c r="N148" s="210"/>
      <c r="O148" s="210"/>
      <c r="P148" s="210"/>
    </row>
    <row r="149" spans="1:16" hidden="1">
      <c r="A149" s="4"/>
      <c r="B149" s="4"/>
      <c r="C149" s="4"/>
      <c r="J149" s="4"/>
      <c r="K149" s="4"/>
      <c r="L149" s="4"/>
      <c r="M149" s="210"/>
      <c r="N149" s="210"/>
      <c r="O149" s="210"/>
      <c r="P149" s="210"/>
    </row>
    <row r="150" spans="1:16" hidden="1">
      <c r="A150" s="4"/>
      <c r="B150" s="4"/>
      <c r="C150" s="4"/>
      <c r="J150" s="4"/>
      <c r="K150" s="4"/>
      <c r="L150" s="4"/>
      <c r="M150" s="210"/>
      <c r="N150" s="210"/>
      <c r="O150" s="210"/>
      <c r="P150" s="210"/>
    </row>
    <row r="151" spans="1:16" hidden="1">
      <c r="A151" s="4"/>
      <c r="B151" s="4"/>
      <c r="C151" s="4"/>
      <c r="J151" s="4"/>
      <c r="K151" s="4"/>
      <c r="L151" s="4"/>
      <c r="M151" s="210"/>
      <c r="N151" s="210"/>
      <c r="O151" s="210"/>
      <c r="P151" s="210"/>
    </row>
    <row r="152" spans="1:16" hidden="1">
      <c r="A152" s="4"/>
      <c r="B152" s="4"/>
      <c r="C152" s="4"/>
      <c r="J152" s="4"/>
      <c r="K152" s="4"/>
      <c r="L152" s="4"/>
      <c r="M152" s="210"/>
      <c r="N152" s="210"/>
      <c r="O152" s="210"/>
      <c r="P152" s="210"/>
    </row>
    <row r="153" spans="1:16" hidden="1">
      <c r="A153" s="4"/>
      <c r="B153" s="4"/>
      <c r="C153" s="4"/>
      <c r="J153" s="4"/>
      <c r="K153" s="4"/>
      <c r="L153" s="4"/>
      <c r="M153" s="210"/>
      <c r="N153" s="210"/>
      <c r="O153" s="210"/>
      <c r="P153" s="210"/>
    </row>
    <row r="154" spans="1:16" hidden="1">
      <c r="A154" s="4"/>
      <c r="B154" s="4"/>
      <c r="C154" s="4"/>
      <c r="M154" s="210"/>
      <c r="N154" s="210"/>
      <c r="O154" s="210"/>
      <c r="P154" s="210"/>
    </row>
    <row r="155" spans="1:16" hidden="1">
      <c r="A155" s="4"/>
      <c r="B155" s="4"/>
      <c r="C155" s="4"/>
      <c r="M155" s="210"/>
      <c r="N155" s="210"/>
      <c r="O155" s="210"/>
      <c r="P155" s="210"/>
    </row>
    <row r="156" spans="1:16" hidden="1">
      <c r="A156" s="4"/>
      <c r="B156" s="4"/>
      <c r="C156" s="4"/>
      <c r="M156" s="210"/>
      <c r="N156" s="210"/>
      <c r="O156" s="210"/>
      <c r="P156" s="210"/>
    </row>
    <row r="167" spans="1:16">
      <c r="A167" s="4"/>
      <c r="B167" s="4"/>
      <c r="C167" s="4"/>
      <c r="H167" s="32"/>
      <c r="O167" s="32"/>
      <c r="P167" s="32"/>
    </row>
    <row r="168" spans="1:16">
      <c r="A168" s="4"/>
      <c r="B168" s="4"/>
      <c r="C168" s="4"/>
      <c r="H168" s="32"/>
      <c r="O168" s="32"/>
      <c r="P168" s="32"/>
    </row>
    <row r="169" spans="1:16">
      <c r="A169" s="4"/>
      <c r="B169" s="4"/>
      <c r="C169" s="4"/>
      <c r="H169" s="32"/>
      <c r="O169" s="32"/>
      <c r="P169" s="32"/>
    </row>
    <row r="170" spans="1:16">
      <c r="A170" s="4"/>
      <c r="B170" s="4"/>
      <c r="C170" s="4"/>
      <c r="H170" s="32"/>
      <c r="O170" s="32"/>
      <c r="P170" s="32"/>
    </row>
    <row r="171" spans="1:16">
      <c r="A171" s="4"/>
      <c r="B171" s="4"/>
      <c r="C171" s="4"/>
      <c r="H171" s="32"/>
      <c r="O171" s="32"/>
      <c r="P171" s="32"/>
    </row>
    <row r="172" spans="1:16">
      <c r="A172" s="4"/>
      <c r="B172" s="4"/>
      <c r="C172" s="4"/>
      <c r="H172" s="32"/>
      <c r="O172" s="32"/>
      <c r="P172" s="32"/>
    </row>
    <row r="173" spans="1:16">
      <c r="A173" s="4"/>
      <c r="B173" s="4"/>
      <c r="C173" s="4"/>
      <c r="H173" s="32"/>
      <c r="O173" s="32"/>
      <c r="P173" s="32"/>
    </row>
    <row r="174" spans="1:16">
      <c r="A174" s="4"/>
      <c r="B174" s="4"/>
      <c r="C174" s="4"/>
      <c r="H174" s="32"/>
      <c r="O174" s="32"/>
      <c r="P174" s="32"/>
    </row>
    <row r="175" spans="1:16">
      <c r="A175" s="4"/>
      <c r="B175" s="4"/>
      <c r="C175" s="4"/>
      <c r="H175" s="32"/>
      <c r="O175" s="32"/>
      <c r="P175" s="32"/>
    </row>
    <row r="176" spans="1:16">
      <c r="A176" s="4"/>
      <c r="B176" s="4"/>
      <c r="C176" s="4"/>
      <c r="H176" s="32"/>
      <c r="O176" s="32"/>
      <c r="P176" s="32"/>
    </row>
    <row r="177" spans="8:16" s="4" customFormat="1">
      <c r="H177" s="32"/>
      <c r="J177" s="31"/>
      <c r="K177" s="31"/>
      <c r="L177" s="31"/>
      <c r="O177" s="32"/>
      <c r="P177" s="32"/>
    </row>
    <row r="178" spans="8:16" s="4" customFormat="1">
      <c r="H178" s="32"/>
      <c r="J178" s="31"/>
      <c r="K178" s="31"/>
      <c r="L178" s="31"/>
      <c r="O178" s="32"/>
      <c r="P178" s="32"/>
    </row>
  </sheetData>
  <sheetProtection formatColumns="0" formatRows="0"/>
  <conditionalFormatting sqref="K116:L127 M12:P23 M28:P35 N116:O127">
    <cfRule type="cellIs" dxfId="311" priority="136" operator="notEqual">
      <formula>0</formula>
    </cfRule>
    <cfRule type="containsBlanks" dxfId="310" priority="137">
      <formula>LEN(TRIM(K12))=0</formula>
    </cfRule>
  </conditionalFormatting>
  <conditionalFormatting sqref="K12:P23">
    <cfRule type="cellIs" dxfId="309" priority="135" operator="notEqual">
      <formula>K25</formula>
    </cfRule>
  </conditionalFormatting>
  <conditionalFormatting sqref="O134 K134:M134">
    <cfRule type="cellIs" dxfId="308" priority="125" operator="notEqual">
      <formula>0</formula>
    </cfRule>
    <cfRule type="cellIs" dxfId="307" priority="126" operator="equal">
      <formula>0</formula>
    </cfRule>
  </conditionalFormatting>
  <conditionalFormatting sqref="K87:L97 N87:O87 N88:N97 O88:O99">
    <cfRule type="cellIs" dxfId="306" priority="120" operator="notEqual">
      <formula>K101</formula>
    </cfRule>
  </conditionalFormatting>
  <conditionalFormatting sqref="P134">
    <cfRule type="cellIs" dxfId="305" priority="118" operator="notEqual">
      <formula>0</formula>
    </cfRule>
    <cfRule type="cellIs" dxfId="304" priority="119" operator="equal">
      <formula>0</formula>
    </cfRule>
  </conditionalFormatting>
  <conditionalFormatting sqref="K104:L110 N104:O104 N105:N110 O105:O112">
    <cfRule type="cellIs" dxfId="303" priority="116" operator="notEqual">
      <formula>0</formula>
    </cfRule>
    <cfRule type="containsBlanks" dxfId="302" priority="117">
      <formula>LEN(TRIM(K104))=0</formula>
    </cfRule>
  </conditionalFormatting>
  <conditionalFormatting sqref="K12:P23">
    <cfRule type="cellIs" dxfId="301" priority="115" operator="notEqual">
      <formula>K30</formula>
    </cfRule>
  </conditionalFormatting>
  <conditionalFormatting sqref="K87:L97 N87:O87 N88:N97 O88:O99">
    <cfRule type="cellIs" dxfId="300" priority="114" operator="notEqual">
      <formula>K106</formula>
    </cfRule>
  </conditionalFormatting>
  <conditionalFormatting sqref="K116:L118 N116:O118 O119:O127">
    <cfRule type="cellIs" dxfId="299" priority="113" operator="notEqual">
      <formula>K125</formula>
    </cfRule>
  </conditionalFormatting>
  <conditionalFormatting sqref="M28:P35">
    <cfRule type="cellIs" dxfId="298" priority="138" operator="notEqual">
      <formula>M42</formula>
    </cfRule>
  </conditionalFormatting>
  <conditionalFormatting sqref="K55:L75 K12:P23 K28:P35 N55:O75">
    <cfRule type="cellIs" dxfId="297" priority="111" operator="notEqual">
      <formula>0</formula>
    </cfRule>
    <cfRule type="containsBlanks" dxfId="296" priority="112">
      <formula>LEN(TRIM(K12))=0</formula>
    </cfRule>
  </conditionalFormatting>
  <conditionalFormatting sqref="K28:P35">
    <cfRule type="cellIs" dxfId="295" priority="110" operator="notEqual">
      <formula>K42</formula>
    </cfRule>
  </conditionalFormatting>
  <conditionalFormatting sqref="K42:L48 N42:O49 M50:P50">
    <cfRule type="cellIs" dxfId="294" priority="108" operator="notEqual">
      <formula>0</formula>
    </cfRule>
    <cfRule type="containsBlanks" dxfId="293" priority="109">
      <formula>LEN(TRIM(K42))=0</formula>
    </cfRule>
  </conditionalFormatting>
  <conditionalFormatting sqref="N55:O75 L55:L75 K55:K56 K61:K75">
    <cfRule type="cellIs" dxfId="292" priority="107" operator="notEqual">
      <formula>K77</formula>
    </cfRule>
  </conditionalFormatting>
  <conditionalFormatting sqref="L28:L35 L12:L23">
    <cfRule type="cellIs" dxfId="291" priority="105" operator="notEqual">
      <formula>0</formula>
    </cfRule>
    <cfRule type="containsBlanks" dxfId="290" priority="106">
      <formula>LEN(TRIM(L12))=0</formula>
    </cfRule>
  </conditionalFormatting>
  <conditionalFormatting sqref="L28:L35">
    <cfRule type="cellIs" dxfId="289" priority="104" operator="notEqual">
      <formula>L42</formula>
    </cfRule>
  </conditionalFormatting>
  <conditionalFormatting sqref="K28:P35">
    <cfRule type="cellIs" dxfId="288" priority="103" operator="notEqual">
      <formula>K51</formula>
    </cfRule>
  </conditionalFormatting>
  <conditionalFormatting sqref="K87:L97 N87:O87 N88:N97 O88:O99">
    <cfRule type="cellIs" dxfId="287" priority="101" operator="notEqual">
      <formula>0</formula>
    </cfRule>
    <cfRule type="containsBlanks" dxfId="286" priority="102">
      <formula>LEN(TRIM(K87))=0</formula>
    </cfRule>
  </conditionalFormatting>
  <conditionalFormatting sqref="K120:L127 N120:O127">
    <cfRule type="cellIs" dxfId="285" priority="139" operator="notEqual">
      <formula>K128</formula>
    </cfRule>
  </conditionalFormatting>
  <conditionalFormatting sqref="K119:L119 N119:O119">
    <cfRule type="cellIs" dxfId="284" priority="140" operator="notEqual">
      <formula>#REF!</formula>
    </cfRule>
  </conditionalFormatting>
  <conditionalFormatting sqref="M28:M35">
    <cfRule type="cellIs" dxfId="283" priority="94" operator="notEqual">
      <formula>M41</formula>
    </cfRule>
  </conditionalFormatting>
  <conditionalFormatting sqref="M28:M35">
    <cfRule type="cellIs" dxfId="282" priority="93" operator="notEqual">
      <formula>M46</formula>
    </cfRule>
  </conditionalFormatting>
  <conditionalFormatting sqref="P28:P35">
    <cfRule type="cellIs" dxfId="281" priority="92" operator="notEqual">
      <formula>P41</formula>
    </cfRule>
  </conditionalFormatting>
  <conditionalFormatting sqref="P28:P35">
    <cfRule type="cellIs" dxfId="280" priority="91" operator="notEqual">
      <formula>P46</formula>
    </cfRule>
  </conditionalFormatting>
  <conditionalFormatting sqref="M42:M49">
    <cfRule type="cellIs" dxfId="279" priority="88" operator="notEqual">
      <formula>0</formula>
    </cfRule>
    <cfRule type="containsBlanks" dxfId="278" priority="89">
      <formula>LEN(TRIM(M42))=0</formula>
    </cfRule>
  </conditionalFormatting>
  <conditionalFormatting sqref="M42:M49">
    <cfRule type="cellIs" dxfId="277" priority="90" operator="notEqual">
      <formula>M56</formula>
    </cfRule>
  </conditionalFormatting>
  <conditionalFormatting sqref="M42:M49">
    <cfRule type="cellIs" dxfId="276" priority="86" operator="notEqual">
      <formula>0</formula>
    </cfRule>
    <cfRule type="containsBlanks" dxfId="275" priority="87">
      <formula>LEN(TRIM(M42))=0</formula>
    </cfRule>
  </conditionalFormatting>
  <conditionalFormatting sqref="M42:M49">
    <cfRule type="cellIs" dxfId="274" priority="85" operator="notEqual">
      <formula>M56</formula>
    </cfRule>
  </conditionalFormatting>
  <conditionalFormatting sqref="M42:M49">
    <cfRule type="cellIs" dxfId="273" priority="84" operator="notEqual">
      <formula>M65</formula>
    </cfRule>
  </conditionalFormatting>
  <conditionalFormatting sqref="M42:M49">
    <cfRule type="cellIs" dxfId="272" priority="83" operator="notEqual">
      <formula>M55</formula>
    </cfRule>
  </conditionalFormatting>
  <conditionalFormatting sqref="M42:M49">
    <cfRule type="cellIs" dxfId="271" priority="82" operator="notEqual">
      <formula>M60</formula>
    </cfRule>
  </conditionalFormatting>
  <conditionalFormatting sqref="P42:P49">
    <cfRule type="cellIs" dxfId="270" priority="79" operator="notEqual">
      <formula>0</formula>
    </cfRule>
    <cfRule type="containsBlanks" dxfId="269" priority="80">
      <formula>LEN(TRIM(P42))=0</formula>
    </cfRule>
  </conditionalFormatting>
  <conditionalFormatting sqref="P42:P49">
    <cfRule type="cellIs" dxfId="268" priority="81" operator="notEqual">
      <formula>P56</formula>
    </cfRule>
  </conditionalFormatting>
  <conditionalFormatting sqref="P42:P49">
    <cfRule type="cellIs" dxfId="267" priority="77" operator="notEqual">
      <formula>0</formula>
    </cfRule>
    <cfRule type="containsBlanks" dxfId="266" priority="78">
      <formula>LEN(TRIM(P42))=0</formula>
    </cfRule>
  </conditionalFormatting>
  <conditionalFormatting sqref="P42:P49">
    <cfRule type="cellIs" dxfId="265" priority="76" operator="notEqual">
      <formula>P56</formula>
    </cfRule>
  </conditionalFormatting>
  <conditionalFormatting sqref="P42:P49">
    <cfRule type="cellIs" dxfId="264" priority="75" operator="notEqual">
      <formula>P65</formula>
    </cfRule>
  </conditionalFormatting>
  <conditionalFormatting sqref="P42:P49">
    <cfRule type="cellIs" dxfId="263" priority="74" operator="notEqual">
      <formula>P55</formula>
    </cfRule>
  </conditionalFormatting>
  <conditionalFormatting sqref="P42:P49">
    <cfRule type="cellIs" dxfId="262" priority="73" operator="notEqual">
      <formula>P60</formula>
    </cfRule>
  </conditionalFormatting>
  <conditionalFormatting sqref="M55:M75">
    <cfRule type="cellIs" dxfId="261" priority="70" operator="notEqual">
      <formula>0</formula>
    </cfRule>
    <cfRule type="containsBlanks" dxfId="260" priority="71">
      <formula>LEN(TRIM(M55))=0</formula>
    </cfRule>
  </conditionalFormatting>
  <conditionalFormatting sqref="M55:M75">
    <cfRule type="cellIs" dxfId="259" priority="72" operator="notEqual">
      <formula>M69</formula>
    </cfRule>
  </conditionalFormatting>
  <conditionalFormatting sqref="M55:M75">
    <cfRule type="cellIs" dxfId="258" priority="68" operator="notEqual">
      <formula>0</formula>
    </cfRule>
    <cfRule type="containsBlanks" dxfId="257" priority="69">
      <formula>LEN(TRIM(M55))=0</formula>
    </cfRule>
  </conditionalFormatting>
  <conditionalFormatting sqref="M55:M75">
    <cfRule type="cellIs" dxfId="256" priority="67" operator="notEqual">
      <formula>M69</formula>
    </cfRule>
  </conditionalFormatting>
  <conditionalFormatting sqref="M55:M75">
    <cfRule type="cellIs" dxfId="255" priority="66" operator="notEqual">
      <formula>M78</formula>
    </cfRule>
  </conditionalFormatting>
  <conditionalFormatting sqref="M55:M75">
    <cfRule type="cellIs" dxfId="254" priority="65" operator="notEqual">
      <formula>M68</formula>
    </cfRule>
  </conditionalFormatting>
  <conditionalFormatting sqref="M55:M75">
    <cfRule type="cellIs" dxfId="253" priority="64" operator="notEqual">
      <formula>M73</formula>
    </cfRule>
  </conditionalFormatting>
  <conditionalFormatting sqref="P55:P75">
    <cfRule type="cellIs" dxfId="252" priority="61" operator="notEqual">
      <formula>0</formula>
    </cfRule>
    <cfRule type="containsBlanks" dxfId="251" priority="62">
      <formula>LEN(TRIM(P55))=0</formula>
    </cfRule>
  </conditionalFormatting>
  <conditionalFormatting sqref="P55:P75">
    <cfRule type="cellIs" dxfId="250" priority="63" operator="notEqual">
      <formula>P69</formula>
    </cfRule>
  </conditionalFormatting>
  <conditionalFormatting sqref="P55:P75">
    <cfRule type="cellIs" dxfId="249" priority="59" operator="notEqual">
      <formula>0</formula>
    </cfRule>
    <cfRule type="containsBlanks" dxfId="248" priority="60">
      <formula>LEN(TRIM(P55))=0</formula>
    </cfRule>
  </conditionalFormatting>
  <conditionalFormatting sqref="P55:P75">
    <cfRule type="cellIs" dxfId="247" priority="58" operator="notEqual">
      <formula>P69</formula>
    </cfRule>
  </conditionalFormatting>
  <conditionalFormatting sqref="P55:P75">
    <cfRule type="cellIs" dxfId="246" priority="57" operator="notEqual">
      <formula>P78</formula>
    </cfRule>
  </conditionalFormatting>
  <conditionalFormatting sqref="P55:P75">
    <cfRule type="cellIs" dxfId="245" priority="56" operator="notEqual">
      <formula>P68</formula>
    </cfRule>
  </conditionalFormatting>
  <conditionalFormatting sqref="P55:P75">
    <cfRule type="cellIs" dxfId="244" priority="55" operator="notEqual">
      <formula>P73</formula>
    </cfRule>
  </conditionalFormatting>
  <conditionalFormatting sqref="M87:M99">
    <cfRule type="cellIs" dxfId="243" priority="52" operator="notEqual">
      <formula>0</formula>
    </cfRule>
    <cfRule type="containsBlanks" dxfId="242" priority="53">
      <formula>LEN(TRIM(M87))=0</formula>
    </cfRule>
  </conditionalFormatting>
  <conditionalFormatting sqref="M87:M99">
    <cfRule type="cellIs" dxfId="241" priority="54" operator="notEqual">
      <formula>M101</formula>
    </cfRule>
  </conditionalFormatting>
  <conditionalFormatting sqref="M87:M99">
    <cfRule type="cellIs" dxfId="240" priority="50" operator="notEqual">
      <formula>0</formula>
    </cfRule>
    <cfRule type="containsBlanks" dxfId="239" priority="51">
      <formula>LEN(TRIM(M87))=0</formula>
    </cfRule>
  </conditionalFormatting>
  <conditionalFormatting sqref="M87:M99">
    <cfRule type="cellIs" dxfId="238" priority="49" operator="notEqual">
      <formula>M101</formula>
    </cfRule>
  </conditionalFormatting>
  <conditionalFormatting sqref="M87:M99">
    <cfRule type="cellIs" dxfId="237" priority="48" operator="notEqual">
      <formula>M110</formula>
    </cfRule>
  </conditionalFormatting>
  <conditionalFormatting sqref="M87:M99">
    <cfRule type="cellIs" dxfId="236" priority="47" operator="notEqual">
      <formula>M100</formula>
    </cfRule>
  </conditionalFormatting>
  <conditionalFormatting sqref="M87:M99">
    <cfRule type="cellIs" dxfId="235" priority="46" operator="notEqual">
      <formula>M105</formula>
    </cfRule>
  </conditionalFormatting>
  <conditionalFormatting sqref="P87:P99">
    <cfRule type="cellIs" dxfId="234" priority="43" operator="notEqual">
      <formula>0</formula>
    </cfRule>
    <cfRule type="containsBlanks" dxfId="233" priority="44">
      <formula>LEN(TRIM(P87))=0</formula>
    </cfRule>
  </conditionalFormatting>
  <conditionalFormatting sqref="P87:P99">
    <cfRule type="cellIs" dxfId="232" priority="45" operator="notEqual">
      <formula>P101</formula>
    </cfRule>
  </conditionalFormatting>
  <conditionalFormatting sqref="P87:P99">
    <cfRule type="cellIs" dxfId="231" priority="41" operator="notEqual">
      <formula>0</formula>
    </cfRule>
    <cfRule type="containsBlanks" dxfId="230" priority="42">
      <formula>LEN(TRIM(P87))=0</formula>
    </cfRule>
  </conditionalFormatting>
  <conditionalFormatting sqref="P87:P99">
    <cfRule type="cellIs" dxfId="229" priority="40" operator="notEqual">
      <formula>P101</formula>
    </cfRule>
  </conditionalFormatting>
  <conditionalFormatting sqref="P87:P99">
    <cfRule type="cellIs" dxfId="228" priority="39" operator="notEqual">
      <formula>P110</formula>
    </cfRule>
  </conditionalFormatting>
  <conditionalFormatting sqref="P87:P99">
    <cfRule type="cellIs" dxfId="227" priority="38" operator="notEqual">
      <formula>P100</formula>
    </cfRule>
  </conditionalFormatting>
  <conditionalFormatting sqref="P87:P99">
    <cfRule type="cellIs" dxfId="226" priority="37" operator="notEqual">
      <formula>P105</formula>
    </cfRule>
  </conditionalFormatting>
  <conditionalFormatting sqref="M104:M112">
    <cfRule type="cellIs" dxfId="225" priority="34" operator="notEqual">
      <formula>0</formula>
    </cfRule>
    <cfRule type="containsBlanks" dxfId="224" priority="35">
      <formula>LEN(TRIM(M104))=0</formula>
    </cfRule>
  </conditionalFormatting>
  <conditionalFormatting sqref="M104:M112">
    <cfRule type="cellIs" dxfId="223" priority="36" operator="notEqual">
      <formula>M118</formula>
    </cfRule>
  </conditionalFormatting>
  <conditionalFormatting sqref="M104:M112">
    <cfRule type="cellIs" dxfId="222" priority="32" operator="notEqual">
      <formula>0</formula>
    </cfRule>
    <cfRule type="containsBlanks" dxfId="221" priority="33">
      <formula>LEN(TRIM(M104))=0</formula>
    </cfRule>
  </conditionalFormatting>
  <conditionalFormatting sqref="M104:M112">
    <cfRule type="cellIs" dxfId="220" priority="31" operator="notEqual">
      <formula>M118</formula>
    </cfRule>
  </conditionalFormatting>
  <conditionalFormatting sqref="M104:M112">
    <cfRule type="cellIs" dxfId="219" priority="30" operator="notEqual">
      <formula>M127</formula>
    </cfRule>
  </conditionalFormatting>
  <conditionalFormatting sqref="M104:M112">
    <cfRule type="cellIs" dxfId="218" priority="29" operator="notEqual">
      <formula>M117</formula>
    </cfRule>
  </conditionalFormatting>
  <conditionalFormatting sqref="M104:M112">
    <cfRule type="cellIs" dxfId="217" priority="28" operator="notEqual">
      <formula>M122</formula>
    </cfRule>
  </conditionalFormatting>
  <conditionalFormatting sqref="P104:P112">
    <cfRule type="cellIs" dxfId="216" priority="25" operator="notEqual">
      <formula>0</formula>
    </cfRule>
    <cfRule type="containsBlanks" dxfId="215" priority="26">
      <formula>LEN(TRIM(P104))=0</formula>
    </cfRule>
  </conditionalFormatting>
  <conditionalFormatting sqref="P104:P112">
    <cfRule type="cellIs" dxfId="214" priority="27" operator="notEqual">
      <formula>P118</formula>
    </cfRule>
  </conditionalFormatting>
  <conditionalFormatting sqref="P104:P112">
    <cfRule type="cellIs" dxfId="213" priority="23" operator="notEqual">
      <formula>0</formula>
    </cfRule>
    <cfRule type="containsBlanks" dxfId="212" priority="24">
      <formula>LEN(TRIM(P104))=0</formula>
    </cfRule>
  </conditionalFormatting>
  <conditionalFormatting sqref="P104:P112">
    <cfRule type="cellIs" dxfId="211" priority="22" operator="notEqual">
      <formula>P118</formula>
    </cfRule>
  </conditionalFormatting>
  <conditionalFormatting sqref="P104:P112">
    <cfRule type="cellIs" dxfId="210" priority="21" operator="notEqual">
      <formula>P127</formula>
    </cfRule>
  </conditionalFormatting>
  <conditionalFormatting sqref="P104:P112">
    <cfRule type="cellIs" dxfId="209" priority="20" operator="notEqual">
      <formula>P117</formula>
    </cfRule>
  </conditionalFormatting>
  <conditionalFormatting sqref="P104:P112">
    <cfRule type="cellIs" dxfId="208" priority="19" operator="notEqual">
      <formula>P122</formula>
    </cfRule>
  </conditionalFormatting>
  <conditionalFormatting sqref="M116:M127">
    <cfRule type="cellIs" dxfId="207" priority="16" operator="notEqual">
      <formula>0</formula>
    </cfRule>
    <cfRule type="containsBlanks" dxfId="206" priority="17">
      <formula>LEN(TRIM(M116))=0</formula>
    </cfRule>
  </conditionalFormatting>
  <conditionalFormatting sqref="M116:M127">
    <cfRule type="cellIs" dxfId="205" priority="18" operator="notEqual">
      <formula>M130</formula>
    </cfRule>
  </conditionalFormatting>
  <conditionalFormatting sqref="M116:M127">
    <cfRule type="cellIs" dxfId="204" priority="14" operator="notEqual">
      <formula>0</formula>
    </cfRule>
    <cfRule type="containsBlanks" dxfId="203" priority="15">
      <formula>LEN(TRIM(M116))=0</formula>
    </cfRule>
  </conditionalFormatting>
  <conditionalFormatting sqref="M116:M127">
    <cfRule type="cellIs" dxfId="202" priority="13" operator="notEqual">
      <formula>M130</formula>
    </cfRule>
  </conditionalFormatting>
  <conditionalFormatting sqref="M116:M127">
    <cfRule type="cellIs" dxfId="201" priority="12" operator="notEqual">
      <formula>M139</formula>
    </cfRule>
  </conditionalFormatting>
  <conditionalFormatting sqref="M116:M127">
    <cfRule type="cellIs" dxfId="200" priority="11" operator="notEqual">
      <formula>M129</formula>
    </cfRule>
  </conditionalFormatting>
  <conditionalFormatting sqref="M116:M127">
    <cfRule type="cellIs" dxfId="199" priority="10" operator="notEqual">
      <formula>M134</formula>
    </cfRule>
  </conditionalFormatting>
  <conditionalFormatting sqref="P116:P127">
    <cfRule type="cellIs" dxfId="198" priority="7" operator="notEqual">
      <formula>0</formula>
    </cfRule>
    <cfRule type="containsBlanks" dxfId="197" priority="8">
      <formula>LEN(TRIM(P116))=0</formula>
    </cfRule>
  </conditionalFormatting>
  <conditionalFormatting sqref="P116:P127">
    <cfRule type="cellIs" dxfId="196" priority="9" operator="notEqual">
      <formula>P130</formula>
    </cfRule>
  </conditionalFormatting>
  <conditionalFormatting sqref="P116:P127">
    <cfRule type="cellIs" dxfId="195" priority="5" operator="notEqual">
      <formula>0</formula>
    </cfRule>
    <cfRule type="containsBlanks" dxfId="194" priority="6">
      <formula>LEN(TRIM(P116))=0</formula>
    </cfRule>
  </conditionalFormatting>
  <conditionalFormatting sqref="P116:P127">
    <cfRule type="cellIs" dxfId="193" priority="4" operator="notEqual">
      <formula>P130</formula>
    </cfRule>
  </conditionalFormatting>
  <conditionalFormatting sqref="P116:P127">
    <cfRule type="cellIs" dxfId="192" priority="3" operator="notEqual">
      <formula>P139</formula>
    </cfRule>
  </conditionalFormatting>
  <conditionalFormatting sqref="P116:P127">
    <cfRule type="cellIs" dxfId="191" priority="2" operator="notEqual">
      <formula>P129</formula>
    </cfRule>
  </conditionalFormatting>
  <conditionalFormatting sqref="P116:P127">
    <cfRule type="cellIs" dxfId="190" priority="1" operator="notEqual">
      <formula>P134</formula>
    </cfRule>
  </conditionalFormatting>
  <conditionalFormatting sqref="K57:K60">
    <cfRule type="cellIs" dxfId="189" priority="142" operator="notEqual">
      <formula>#REF!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0.85546875" style="4" bestFit="1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334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0</v>
      </c>
      <c r="G11" s="222">
        <v>-1024668</v>
      </c>
      <c r="H11" s="34"/>
      <c r="I11" s="30"/>
      <c r="J11" s="157">
        <v>1939041.4899999998</v>
      </c>
      <c r="K11" s="121"/>
      <c r="L11" s="126">
        <v>1939041.4899999998</v>
      </c>
      <c r="M11" s="122"/>
      <c r="N11" s="121">
        <v>0</v>
      </c>
      <c r="O11" s="127">
        <v>1939041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153768.62</v>
      </c>
      <c r="K12" s="38">
        <v>0</v>
      </c>
      <c r="L12" s="129">
        <v>153768.62</v>
      </c>
      <c r="M12" s="123"/>
      <c r="N12" s="38">
        <v>0</v>
      </c>
      <c r="O12" s="130">
        <v>153769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16234</v>
      </c>
      <c r="K13" s="38">
        <v>0</v>
      </c>
      <c r="L13" s="129">
        <v>16234</v>
      </c>
      <c r="M13" s="123"/>
      <c r="N13" s="38">
        <v>0</v>
      </c>
      <c r="O13" s="130">
        <v>16234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169210</v>
      </c>
      <c r="K14" s="38">
        <v>0</v>
      </c>
      <c r="L14" s="129">
        <v>169210</v>
      </c>
      <c r="M14" s="123"/>
      <c r="N14" s="38">
        <v>0</v>
      </c>
      <c r="O14" s="130">
        <v>169210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0</v>
      </c>
      <c r="K15" s="38">
        <v>0</v>
      </c>
      <c r="L15" s="129">
        <v>0</v>
      </c>
      <c r="M15" s="123"/>
      <c r="N15" s="38">
        <v>0</v>
      </c>
      <c r="O15" s="130">
        <v>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82685.03</v>
      </c>
      <c r="K17" s="38">
        <v>0</v>
      </c>
      <c r="L17" s="129">
        <v>82685.03</v>
      </c>
      <c r="M17" s="123"/>
      <c r="N17" s="38">
        <v>0</v>
      </c>
      <c r="O17" s="130">
        <v>82685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94889.98</v>
      </c>
      <c r="K18" s="46">
        <v>-3</v>
      </c>
      <c r="L18" s="134">
        <v>94886.98</v>
      </c>
      <c r="M18" s="123"/>
      <c r="N18" s="46">
        <v>803979</v>
      </c>
      <c r="O18" s="135">
        <v>898866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2455829.1199999996</v>
      </c>
      <c r="K20" s="137">
        <v>-3</v>
      </c>
      <c r="L20" s="138">
        <v>2455826</v>
      </c>
      <c r="M20" s="53"/>
      <c r="N20" s="137">
        <v>803979</v>
      </c>
      <c r="O20" s="139">
        <v>3259805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9701314.3200000003</v>
      </c>
      <c r="K24" s="121">
        <v>0</v>
      </c>
      <c r="L24" s="143">
        <v>9701314.3200000003</v>
      </c>
      <c r="M24" s="123"/>
      <c r="N24" s="121">
        <v>0</v>
      </c>
      <c r="O24" s="127">
        <v>9701314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549524.51</v>
      </c>
      <c r="K25" s="38">
        <v>0</v>
      </c>
      <c r="L25" s="129">
        <v>549524.51</v>
      </c>
      <c r="M25" s="123"/>
      <c r="N25" s="38">
        <v>167882</v>
      </c>
      <c r="O25" s="130">
        <v>717407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634431.06999999995</v>
      </c>
      <c r="K26" s="38">
        <v>0</v>
      </c>
      <c r="L26" s="129">
        <v>634431.06999999995</v>
      </c>
      <c r="M26" s="123"/>
      <c r="N26" s="38"/>
      <c r="O26" s="130">
        <v>634431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1257827.4200000002</v>
      </c>
      <c r="K27" s="38">
        <v>0</v>
      </c>
      <c r="L27" s="129">
        <v>1257827.4200000002</v>
      </c>
      <c r="M27" s="123"/>
      <c r="N27" s="38"/>
      <c r="O27" s="130">
        <v>1257827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882522.12999999989</v>
      </c>
      <c r="K28" s="38">
        <v>0</v>
      </c>
      <c r="L28" s="129">
        <v>882522.12999999989</v>
      </c>
      <c r="M28" s="123"/>
      <c r="N28" s="38">
        <v>1397532</v>
      </c>
      <c r="O28" s="130">
        <v>2280054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470049.64999999985</v>
      </c>
      <c r="K29" s="38">
        <v>0</v>
      </c>
      <c r="L29" s="129">
        <v>470049.64999999985</v>
      </c>
      <c r="M29" s="123"/>
      <c r="N29" s="38"/>
      <c r="O29" s="130">
        <v>470050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1368042.3599999999</v>
      </c>
      <c r="K30" s="46">
        <v>0</v>
      </c>
      <c r="L30" s="134">
        <v>1368042.3599999999</v>
      </c>
      <c r="M30" s="123"/>
      <c r="N30" s="46">
        <v>2720</v>
      </c>
      <c r="O30" s="135">
        <v>1370762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14863711.459999999</v>
      </c>
      <c r="K32" s="137">
        <v>0</v>
      </c>
      <c r="L32" s="138">
        <v>14863711</v>
      </c>
      <c r="M32" s="144"/>
      <c r="N32" s="137">
        <v>1568134</v>
      </c>
      <c r="O32" s="139">
        <v>16431845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-12407882.34</v>
      </c>
      <c r="K34" s="145">
        <v>-3</v>
      </c>
      <c r="L34" s="146">
        <v>-12407885</v>
      </c>
      <c r="M34" s="53"/>
      <c r="N34" s="145">
        <v>-764155</v>
      </c>
      <c r="O34" s="147">
        <v>-13172040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7635723.2800000003</v>
      </c>
      <c r="K37" s="121">
        <v>0</v>
      </c>
      <c r="L37" s="126">
        <v>7635723.2800000003</v>
      </c>
      <c r="M37" s="37"/>
      <c r="N37" s="121">
        <v>0</v>
      </c>
      <c r="O37" s="127">
        <v>7635723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1464247.8699999999</v>
      </c>
      <c r="K38" s="38">
        <v>0</v>
      </c>
      <c r="L38" s="129">
        <v>1464247.8699999999</v>
      </c>
      <c r="M38" s="37"/>
      <c r="N38" s="64">
        <v>0</v>
      </c>
      <c r="O38" s="130">
        <v>1464248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3874103.6399999997</v>
      </c>
      <c r="K39" s="38">
        <v>0</v>
      </c>
      <c r="L39" s="129">
        <v>3874103.6399999997</v>
      </c>
      <c r="M39" s="37"/>
      <c r="N39" s="64">
        <v>0</v>
      </c>
      <c r="O39" s="130">
        <v>3874104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76304.52</v>
      </c>
      <c r="K40" s="38">
        <v>0</v>
      </c>
      <c r="L40" s="129">
        <v>76304.52</v>
      </c>
      <c r="M40" s="37"/>
      <c r="N40" s="64">
        <v>-675103</v>
      </c>
      <c r="O40" s="130">
        <v>-598798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-49.81</v>
      </c>
      <c r="K44" s="38">
        <v>0</v>
      </c>
      <c r="L44" s="129">
        <v>-49.81</v>
      </c>
      <c r="M44" s="37"/>
      <c r="N44" s="64">
        <v>0</v>
      </c>
      <c r="O44" s="130">
        <v>-50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13050329.499999998</v>
      </c>
      <c r="K47" s="145">
        <v>0</v>
      </c>
      <c r="L47" s="146">
        <v>13050330</v>
      </c>
      <c r="M47" s="47"/>
      <c r="N47" s="145">
        <v>-675103</v>
      </c>
      <c r="O47" s="147">
        <v>12375227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642447.15999999829</v>
      </c>
      <c r="K50" s="145">
        <v>-3</v>
      </c>
      <c r="L50" s="146">
        <v>642445</v>
      </c>
      <c r="M50" s="47"/>
      <c r="N50" s="145">
        <v>-1439258</v>
      </c>
      <c r="O50" s="147">
        <v>-796813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34800</v>
      </c>
      <c r="K52" s="121">
        <v>0</v>
      </c>
      <c r="L52" s="126">
        <v>34800</v>
      </c>
      <c r="M52" s="37"/>
      <c r="N52" s="121">
        <v>0</v>
      </c>
      <c r="O52" s="127">
        <v>34800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266794.7</v>
      </c>
      <c r="K53" s="38">
        <v>0</v>
      </c>
      <c r="L53" s="129">
        <v>266794.7</v>
      </c>
      <c r="M53" s="123"/>
      <c r="N53" s="38">
        <v>0</v>
      </c>
      <c r="O53" s="130">
        <v>266795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301594.7</v>
      </c>
      <c r="K57" s="137">
        <v>0</v>
      </c>
      <c r="L57" s="139">
        <v>301595</v>
      </c>
      <c r="M57" s="144"/>
      <c r="N57" s="137">
        <v>0</v>
      </c>
      <c r="O57" s="139">
        <v>301595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944041.85999999824</v>
      </c>
      <c r="K59" s="145">
        <v>-3</v>
      </c>
      <c r="L59" s="147">
        <v>944040</v>
      </c>
      <c r="M59" s="75"/>
      <c r="N59" s="145">
        <v>-1439258</v>
      </c>
      <c r="O59" s="147">
        <v>-495218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36363278</v>
      </c>
      <c r="M61" s="37"/>
      <c r="N61" s="79">
        <v>6022913</v>
      </c>
      <c r="O61" s="129">
        <v>42386191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36363278</v>
      </c>
      <c r="M64" s="75"/>
      <c r="N64" s="73">
        <v>6022913</v>
      </c>
      <c r="O64" s="73">
        <v>42386191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37307318</v>
      </c>
      <c r="M66" s="75"/>
      <c r="N66" s="73">
        <v>4583655</v>
      </c>
      <c r="O66" s="73">
        <v>41890973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25" priority="9" operator="notEqual">
      <formula>0</formula>
    </cfRule>
    <cfRule type="cellIs" dxfId="124" priority="10" operator="equal">
      <formula>0</formula>
    </cfRule>
  </conditionalFormatting>
  <conditionalFormatting sqref="O69">
    <cfRule type="cellIs" dxfId="123" priority="3" operator="notEqual">
      <formula>0</formula>
    </cfRule>
    <cfRule type="cellIs" dxfId="122" priority="4" operator="equal">
      <formula>0</formula>
    </cfRule>
  </conditionalFormatting>
  <conditionalFormatting sqref="J69">
    <cfRule type="cellIs" dxfId="121" priority="1" operator="notEqual">
      <formula>0</formula>
    </cfRule>
    <cfRule type="cellIs" dxfId="12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105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4231086</v>
      </c>
      <c r="G11" s="222"/>
      <c r="H11" s="34"/>
      <c r="I11" s="30"/>
      <c r="J11" s="157">
        <v>4505272.53</v>
      </c>
      <c r="K11" s="121">
        <v>0</v>
      </c>
      <c r="L11" s="126">
        <v>4505272.53</v>
      </c>
      <c r="M11" s="122"/>
      <c r="N11" s="121">
        <v>0</v>
      </c>
      <c r="O11" s="127">
        <v>4505273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3131369.57</v>
      </c>
      <c r="K12" s="38">
        <v>0</v>
      </c>
      <c r="L12" s="129">
        <v>3131369.57</v>
      </c>
      <c r="M12" s="123"/>
      <c r="N12" s="38">
        <v>0</v>
      </c>
      <c r="O12" s="130">
        <v>3131370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108000</v>
      </c>
      <c r="K13" s="38">
        <v>0</v>
      </c>
      <c r="L13" s="129">
        <v>108000</v>
      </c>
      <c r="M13" s="123"/>
      <c r="N13" s="38">
        <v>0</v>
      </c>
      <c r="O13" s="130">
        <v>108000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2184922.12</v>
      </c>
      <c r="K14" s="38">
        <v>0</v>
      </c>
      <c r="L14" s="129">
        <v>2184922.12</v>
      </c>
      <c r="M14" s="123"/>
      <c r="N14" s="38">
        <v>0</v>
      </c>
      <c r="O14" s="130">
        <v>2184922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18057.310000000001</v>
      </c>
      <c r="K15" s="38">
        <v>0</v>
      </c>
      <c r="L15" s="129">
        <v>18057.310000000001</v>
      </c>
      <c r="M15" s="123"/>
      <c r="N15" s="38">
        <v>0</v>
      </c>
      <c r="O15" s="130">
        <v>18057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514246</v>
      </c>
      <c r="G17" s="222"/>
      <c r="H17" s="43"/>
      <c r="I17" s="29"/>
      <c r="J17" s="128">
        <v>1384662.8200000003</v>
      </c>
      <c r="K17" s="38">
        <v>0</v>
      </c>
      <c r="L17" s="129">
        <v>1384662.8200000003</v>
      </c>
      <c r="M17" s="123"/>
      <c r="N17" s="38">
        <v>0</v>
      </c>
      <c r="O17" s="130">
        <v>1384663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261550.68</v>
      </c>
      <c r="K18" s="46">
        <v>0</v>
      </c>
      <c r="L18" s="134">
        <v>261550.68</v>
      </c>
      <c r="M18" s="123"/>
      <c r="N18" s="46">
        <v>754919.05999999994</v>
      </c>
      <c r="O18" s="135">
        <v>1016470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11593835.029999999</v>
      </c>
      <c r="K20" s="137">
        <v>0</v>
      </c>
      <c r="L20" s="138">
        <v>11593836</v>
      </c>
      <c r="M20" s="53"/>
      <c r="N20" s="137">
        <v>754919</v>
      </c>
      <c r="O20" s="139">
        <v>12348755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28196792.760000005</v>
      </c>
      <c r="K24" s="121">
        <v>0</v>
      </c>
      <c r="L24" s="143">
        <v>28196792.760000005</v>
      </c>
      <c r="M24" s="123"/>
      <c r="N24" s="121">
        <v>0</v>
      </c>
      <c r="O24" s="127">
        <v>28196793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5664491.9800000004</v>
      </c>
      <c r="K25" s="38">
        <v>0</v>
      </c>
      <c r="L25" s="129">
        <v>5664491.9800000004</v>
      </c>
      <c r="M25" s="123"/>
      <c r="N25" s="38">
        <v>1166463.99</v>
      </c>
      <c r="O25" s="130">
        <v>6830956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1896304.8700000003</v>
      </c>
      <c r="K26" s="38">
        <v>0</v>
      </c>
      <c r="L26" s="129">
        <v>1896304.8700000003</v>
      </c>
      <c r="M26" s="123"/>
      <c r="N26" s="38">
        <v>0</v>
      </c>
      <c r="O26" s="130">
        <v>1896305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4265681.45</v>
      </c>
      <c r="K27" s="38">
        <v>0</v>
      </c>
      <c r="L27" s="129">
        <v>4265681.45</v>
      </c>
      <c r="M27" s="123"/>
      <c r="N27" s="38">
        <v>0</v>
      </c>
      <c r="O27" s="130">
        <v>4265681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3476746.2199999997</v>
      </c>
      <c r="K28" s="38">
        <v>0</v>
      </c>
      <c r="L28" s="129">
        <v>3476746.2199999997</v>
      </c>
      <c r="M28" s="123"/>
      <c r="N28" s="38">
        <v>1600746.54</v>
      </c>
      <c r="O28" s="130">
        <v>5077493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32015215.25</v>
      </c>
      <c r="K29" s="38"/>
      <c r="L29" s="129">
        <v>32015215.25</v>
      </c>
      <c r="M29" s="123"/>
      <c r="N29" s="38">
        <v>0</v>
      </c>
      <c r="O29" s="130">
        <v>32015215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4835072.169999999</v>
      </c>
      <c r="K30" s="46">
        <v>0</v>
      </c>
      <c r="L30" s="134">
        <v>4835072.169999999</v>
      </c>
      <c r="M30" s="123"/>
      <c r="N30" s="46">
        <v>0</v>
      </c>
      <c r="O30" s="135">
        <v>4835072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80350304.700000003</v>
      </c>
      <c r="K32" s="137">
        <v>0</v>
      </c>
      <c r="L32" s="138">
        <v>80350304</v>
      </c>
      <c r="M32" s="144"/>
      <c r="N32" s="137">
        <v>2767211</v>
      </c>
      <c r="O32" s="139">
        <v>83117515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-68756469.670000002</v>
      </c>
      <c r="K34" s="145">
        <v>0</v>
      </c>
      <c r="L34" s="146">
        <v>-68756468</v>
      </c>
      <c r="M34" s="53"/>
      <c r="N34" s="145">
        <v>-2012292</v>
      </c>
      <c r="O34" s="147">
        <v>-70768760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22975110.859999999</v>
      </c>
      <c r="K37" s="121">
        <v>0</v>
      </c>
      <c r="L37" s="126">
        <v>22975110.859999999</v>
      </c>
      <c r="M37" s="37"/>
      <c r="N37" s="121">
        <v>0</v>
      </c>
      <c r="O37" s="127">
        <v>22975111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9850273.3100000005</v>
      </c>
      <c r="K38" s="38">
        <v>0</v>
      </c>
      <c r="L38" s="129">
        <v>9850273.3100000005</v>
      </c>
      <c r="M38" s="37"/>
      <c r="N38" s="64">
        <v>0</v>
      </c>
      <c r="O38" s="130">
        <v>9850273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2493904.87</v>
      </c>
      <c r="K39" s="38">
        <v>0</v>
      </c>
      <c r="L39" s="129">
        <v>2493904.87</v>
      </c>
      <c r="M39" s="37"/>
      <c r="N39" s="64">
        <v>0</v>
      </c>
      <c r="O39" s="130">
        <v>2493905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124001.62</v>
      </c>
      <c r="K40" s="38">
        <v>0</v>
      </c>
      <c r="L40" s="129">
        <v>124001.62</v>
      </c>
      <c r="M40" s="37"/>
      <c r="N40" s="64">
        <v>391596.55</v>
      </c>
      <c r="O40" s="130">
        <v>515599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31568526.709999997</v>
      </c>
      <c r="K42" s="38">
        <v>-1</v>
      </c>
      <c r="L42" s="129">
        <v>31568525.709999997</v>
      </c>
      <c r="M42" s="37"/>
      <c r="N42" s="64">
        <v>0</v>
      </c>
      <c r="O42" s="130">
        <v>31568526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-174187.75</v>
      </c>
      <c r="K44" s="38">
        <v>0</v>
      </c>
      <c r="L44" s="129">
        <v>-174187.75</v>
      </c>
      <c r="M44" s="37"/>
      <c r="N44" s="64">
        <v>0</v>
      </c>
      <c r="O44" s="130">
        <v>-174188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66837629.61999999</v>
      </c>
      <c r="K47" s="145">
        <v>-1</v>
      </c>
      <c r="L47" s="146">
        <v>66837629</v>
      </c>
      <c r="M47" s="47"/>
      <c r="N47" s="145">
        <v>391597</v>
      </c>
      <c r="O47" s="147">
        <v>67229226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-1918840.0500000119</v>
      </c>
      <c r="K50" s="145">
        <v>-1</v>
      </c>
      <c r="L50" s="146">
        <v>-1918839</v>
      </c>
      <c r="M50" s="47"/>
      <c r="N50" s="145">
        <v>-1620695</v>
      </c>
      <c r="O50" s="147">
        <v>-3539534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133200</v>
      </c>
      <c r="K52" s="121">
        <v>0</v>
      </c>
      <c r="L52" s="126">
        <v>133200</v>
      </c>
      <c r="M52" s="37"/>
      <c r="N52" s="121">
        <v>0</v>
      </c>
      <c r="O52" s="127">
        <v>133200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950072.03</v>
      </c>
      <c r="K53" s="38"/>
      <c r="L53" s="129">
        <v>950072.03</v>
      </c>
      <c r="M53" s="123"/>
      <c r="N53" s="38">
        <v>0</v>
      </c>
      <c r="O53" s="130">
        <v>950072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/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1083272.03</v>
      </c>
      <c r="K57" s="137">
        <v>0</v>
      </c>
      <c r="L57" s="139">
        <v>1083272</v>
      </c>
      <c r="M57" s="144"/>
      <c r="N57" s="137">
        <v>0</v>
      </c>
      <c r="O57" s="139">
        <v>1083272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-835568.02000001189</v>
      </c>
      <c r="K59" s="145">
        <v>-1</v>
      </c>
      <c r="L59" s="147">
        <v>-835567</v>
      </c>
      <c r="M59" s="75"/>
      <c r="N59" s="145">
        <v>-1620695</v>
      </c>
      <c r="O59" s="147">
        <v>-2456262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87901520</v>
      </c>
      <c r="M61" s="37"/>
      <c r="N61" s="79">
        <v>33364993</v>
      </c>
      <c r="O61" s="129">
        <v>121266513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87901520</v>
      </c>
      <c r="M64" s="75"/>
      <c r="N64" s="73">
        <v>33364993</v>
      </c>
      <c r="O64" s="73">
        <v>121266513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87065953</v>
      </c>
      <c r="M66" s="75"/>
      <c r="N66" s="73">
        <v>31744298</v>
      </c>
      <c r="O66" s="73">
        <v>118810251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19" priority="9" operator="notEqual">
      <formula>0</formula>
    </cfRule>
    <cfRule type="cellIs" dxfId="118" priority="10" operator="equal">
      <formula>0</formula>
    </cfRule>
  </conditionalFormatting>
  <conditionalFormatting sqref="O69">
    <cfRule type="cellIs" dxfId="117" priority="3" operator="notEqual">
      <formula>0</formula>
    </cfRule>
    <cfRule type="cellIs" dxfId="116" priority="4" operator="equal">
      <formula>0</formula>
    </cfRule>
  </conditionalFormatting>
  <conditionalFormatting sqref="J69">
    <cfRule type="cellIs" dxfId="115" priority="1" operator="notEqual">
      <formula>0</formula>
    </cfRule>
    <cfRule type="cellIs" dxfId="11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106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22684574.399999999</v>
      </c>
      <c r="G11" s="222"/>
      <c r="H11" s="34"/>
      <c r="I11" s="30"/>
      <c r="J11" s="157">
        <v>39401961.409999996</v>
      </c>
      <c r="K11" s="121">
        <v>0</v>
      </c>
      <c r="L11" s="126">
        <v>39401961.409999996</v>
      </c>
      <c r="M11" s="122"/>
      <c r="N11" s="121">
        <v>0</v>
      </c>
      <c r="O11" s="127">
        <v>39401961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0</v>
      </c>
      <c r="K12" s="38">
        <v>0</v>
      </c>
      <c r="L12" s="129">
        <v>0</v>
      </c>
      <c r="M12" s="123"/>
      <c r="N12" s="38">
        <v>0</v>
      </c>
      <c r="O12" s="130">
        <v>0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2738557.8300000005</v>
      </c>
      <c r="K13" s="38">
        <v>0</v>
      </c>
      <c r="L13" s="129">
        <v>2738557.8300000005</v>
      </c>
      <c r="M13" s="123"/>
      <c r="N13" s="38">
        <v>0</v>
      </c>
      <c r="O13" s="130">
        <v>2738558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715380.4</v>
      </c>
      <c r="K14" s="38">
        <v>0</v>
      </c>
      <c r="L14" s="129">
        <v>715380.4</v>
      </c>
      <c r="M14" s="123"/>
      <c r="N14" s="38">
        <v>1750716</v>
      </c>
      <c r="O14" s="130">
        <v>2466096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271110.65999999997</v>
      </c>
      <c r="K15" s="38">
        <v>0</v>
      </c>
      <c r="L15" s="129">
        <v>271110.65999999997</v>
      </c>
      <c r="M15" s="123"/>
      <c r="N15" s="38">
        <v>0</v>
      </c>
      <c r="O15" s="130">
        <v>271111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1542156.64</v>
      </c>
      <c r="G17" s="222"/>
      <c r="H17" s="43"/>
      <c r="I17" s="29"/>
      <c r="J17" s="128">
        <v>6113993.0999999996</v>
      </c>
      <c r="K17" s="38">
        <v>0</v>
      </c>
      <c r="L17" s="129">
        <v>6113993.0999999996</v>
      </c>
      <c r="M17" s="123"/>
      <c r="N17" s="38">
        <v>0</v>
      </c>
      <c r="O17" s="130">
        <v>6113993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1130107.74</v>
      </c>
      <c r="K18" s="46">
        <v>0</v>
      </c>
      <c r="L18" s="134">
        <v>1130107.74</v>
      </c>
      <c r="M18" s="123"/>
      <c r="N18" s="46">
        <v>4020108</v>
      </c>
      <c r="O18" s="135">
        <v>5150216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50371111.139999993</v>
      </c>
      <c r="K20" s="137">
        <v>0</v>
      </c>
      <c r="L20" s="138">
        <v>50371111</v>
      </c>
      <c r="M20" s="53"/>
      <c r="N20" s="137">
        <v>5770824</v>
      </c>
      <c r="O20" s="139">
        <v>56141935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109475642.48000003</v>
      </c>
      <c r="K24" s="121">
        <v>0</v>
      </c>
      <c r="L24" s="143">
        <v>109475642.48000003</v>
      </c>
      <c r="M24" s="123"/>
      <c r="N24" s="121">
        <v>639990</v>
      </c>
      <c r="O24" s="127">
        <v>110115632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44853097.109999992</v>
      </c>
      <c r="K25" s="38">
        <v>0</v>
      </c>
      <c r="L25" s="129">
        <v>44853097.109999992</v>
      </c>
      <c r="M25" s="123"/>
      <c r="N25" s="38">
        <v>3832653</v>
      </c>
      <c r="O25" s="130">
        <v>48685750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4169710.3200000003</v>
      </c>
      <c r="K26" s="38">
        <v>0</v>
      </c>
      <c r="L26" s="129">
        <v>4169710.3200000003</v>
      </c>
      <c r="M26" s="123"/>
      <c r="N26" s="38">
        <v>0</v>
      </c>
      <c r="O26" s="130">
        <v>4169710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14553331.480000002</v>
      </c>
      <c r="K27" s="38">
        <v>0</v>
      </c>
      <c r="L27" s="129">
        <v>14553331.480000002</v>
      </c>
      <c r="M27" s="123"/>
      <c r="N27" s="38">
        <v>0</v>
      </c>
      <c r="O27" s="130">
        <v>14553331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10713054.810000001</v>
      </c>
      <c r="K28" s="38">
        <v>0</v>
      </c>
      <c r="L28" s="129">
        <v>10713054.810000001</v>
      </c>
      <c r="M28" s="123"/>
      <c r="N28" s="38">
        <v>1980046</v>
      </c>
      <c r="O28" s="130">
        <v>12693101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13981196.379999997</v>
      </c>
      <c r="K29" s="38">
        <v>0</v>
      </c>
      <c r="L29" s="129">
        <v>13981196.379999997</v>
      </c>
      <c r="M29" s="123"/>
      <c r="N29" s="38">
        <v>0</v>
      </c>
      <c r="O29" s="130">
        <v>13981196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10319544.24</v>
      </c>
      <c r="K30" s="46">
        <v>0</v>
      </c>
      <c r="L30" s="134">
        <v>10319544.24</v>
      </c>
      <c r="M30" s="123"/>
      <c r="N30" s="46">
        <v>978682</v>
      </c>
      <c r="O30" s="135">
        <v>11298226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208065576.82000002</v>
      </c>
      <c r="K32" s="137">
        <v>0</v>
      </c>
      <c r="L32" s="138">
        <v>208065575</v>
      </c>
      <c r="M32" s="144"/>
      <c r="N32" s="137">
        <v>7431371</v>
      </c>
      <c r="O32" s="139">
        <v>215496946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-157694465.68000004</v>
      </c>
      <c r="K34" s="145">
        <v>0</v>
      </c>
      <c r="L34" s="146">
        <v>-157694464</v>
      </c>
      <c r="M34" s="53"/>
      <c r="N34" s="145">
        <v>-1660547</v>
      </c>
      <c r="O34" s="147">
        <v>-159355011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79851869.010000005</v>
      </c>
      <c r="K37" s="121">
        <v>-9926190.3499999996</v>
      </c>
      <c r="L37" s="126">
        <v>69925678.660000011</v>
      </c>
      <c r="M37" s="37"/>
      <c r="N37" s="121">
        <v>0</v>
      </c>
      <c r="O37" s="127">
        <v>69925679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59205637.919999994</v>
      </c>
      <c r="K38" s="38">
        <v>9926190.3499999996</v>
      </c>
      <c r="L38" s="129">
        <v>69131828.269999996</v>
      </c>
      <c r="M38" s="37"/>
      <c r="N38" s="64">
        <v>0</v>
      </c>
      <c r="O38" s="130">
        <v>69131828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573527.27</v>
      </c>
      <c r="K39" s="38">
        <v>0</v>
      </c>
      <c r="L39" s="129">
        <v>573527.27</v>
      </c>
      <c r="M39" s="37"/>
      <c r="N39" s="64">
        <v>2148594</v>
      </c>
      <c r="O39" s="130">
        <v>2722121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863099.76</v>
      </c>
      <c r="K40" s="38">
        <v>0</v>
      </c>
      <c r="L40" s="129">
        <v>863099.76</v>
      </c>
      <c r="M40" s="37"/>
      <c r="N40" s="64">
        <v>357801</v>
      </c>
      <c r="O40" s="130">
        <v>1220901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88143.12</v>
      </c>
      <c r="K41" s="38">
        <v>0</v>
      </c>
      <c r="L41" s="129">
        <v>88143.12</v>
      </c>
      <c r="M41" s="37"/>
      <c r="N41" s="64">
        <v>90497</v>
      </c>
      <c r="O41" s="130">
        <v>178640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317</v>
      </c>
      <c r="D43" s="29"/>
      <c r="E43" s="11"/>
      <c r="F43" s="11"/>
      <c r="G43" s="29"/>
      <c r="H43" s="11"/>
      <c r="I43" s="12"/>
      <c r="J43" s="128">
        <v>-253558.64</v>
      </c>
      <c r="K43" s="38">
        <v>0</v>
      </c>
      <c r="L43" s="129">
        <v>-253558.64</v>
      </c>
      <c r="M43" s="37"/>
      <c r="N43" s="64">
        <v>0</v>
      </c>
      <c r="O43" s="130">
        <v>-253559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-307495.90000000002</v>
      </c>
      <c r="K44" s="38">
        <v>0</v>
      </c>
      <c r="L44" s="129">
        <v>-307495.90000000002</v>
      </c>
      <c r="M44" s="37"/>
      <c r="N44" s="64">
        <v>0</v>
      </c>
      <c r="O44" s="130">
        <v>-307496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-981085</v>
      </c>
      <c r="L45" s="134">
        <v>-981085</v>
      </c>
      <c r="M45" s="37"/>
      <c r="N45" s="66">
        <v>0</v>
      </c>
      <c r="O45" s="135">
        <v>-981085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140021222.54000002</v>
      </c>
      <c r="K47" s="145">
        <v>-981085</v>
      </c>
      <c r="L47" s="146">
        <v>139040137</v>
      </c>
      <c r="M47" s="47"/>
      <c r="N47" s="145">
        <v>2596892</v>
      </c>
      <c r="O47" s="147">
        <v>141637029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-17673243.140000015</v>
      </c>
      <c r="K50" s="145">
        <v>-981085</v>
      </c>
      <c r="L50" s="146">
        <v>-18654327</v>
      </c>
      <c r="M50" s="47"/>
      <c r="N50" s="145">
        <v>936345</v>
      </c>
      <c r="O50" s="147">
        <v>-17717982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717200</v>
      </c>
      <c r="K52" s="121">
        <v>0</v>
      </c>
      <c r="L52" s="126">
        <v>717200</v>
      </c>
      <c r="M52" s="37"/>
      <c r="N52" s="121">
        <v>0</v>
      </c>
      <c r="O52" s="127">
        <v>717200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5093221.5200000005</v>
      </c>
      <c r="K53" s="38">
        <v>0</v>
      </c>
      <c r="L53" s="129">
        <v>5093221.5200000005</v>
      </c>
      <c r="M53" s="123"/>
      <c r="N53" s="38">
        <v>0</v>
      </c>
      <c r="O53" s="130">
        <v>5093222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5810421.5200000005</v>
      </c>
      <c r="K57" s="137">
        <v>0</v>
      </c>
      <c r="L57" s="139">
        <v>5810422</v>
      </c>
      <c r="M57" s="144"/>
      <c r="N57" s="137">
        <v>0</v>
      </c>
      <c r="O57" s="139">
        <v>5810422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-11862821.620000016</v>
      </c>
      <c r="K59" s="145">
        <v>-981085</v>
      </c>
      <c r="L59" s="147">
        <v>-12843905</v>
      </c>
      <c r="M59" s="75"/>
      <c r="N59" s="145">
        <v>936345</v>
      </c>
      <c r="O59" s="147">
        <v>-11907560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199780803</v>
      </c>
      <c r="M61" s="37"/>
      <c r="N61" s="79">
        <v>13022758</v>
      </c>
      <c r="O61" s="129">
        <v>212803561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199780803</v>
      </c>
      <c r="M64" s="75"/>
      <c r="N64" s="73">
        <v>13022758</v>
      </c>
      <c r="O64" s="73">
        <v>212803561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186936898</v>
      </c>
      <c r="M66" s="75"/>
      <c r="N66" s="73">
        <v>13959103</v>
      </c>
      <c r="O66" s="73">
        <v>200896001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13" priority="9" operator="notEqual">
      <formula>0</formula>
    </cfRule>
    <cfRule type="cellIs" dxfId="112" priority="10" operator="equal">
      <formula>0</formula>
    </cfRule>
  </conditionalFormatting>
  <conditionalFormatting sqref="O69">
    <cfRule type="cellIs" dxfId="111" priority="3" operator="notEqual">
      <formula>0</formula>
    </cfRule>
    <cfRule type="cellIs" dxfId="110" priority="4" operator="equal">
      <formula>0</formula>
    </cfRule>
  </conditionalFormatting>
  <conditionalFormatting sqref="J69">
    <cfRule type="cellIs" dxfId="109" priority="1" operator="notEqual">
      <formula>0</formula>
    </cfRule>
    <cfRule type="cellIs" dxfId="10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12236735.66</v>
      </c>
      <c r="G11" s="222"/>
      <c r="H11" s="34"/>
      <c r="I11" s="30"/>
      <c r="J11" s="157">
        <v>16948200.18</v>
      </c>
      <c r="K11" s="121">
        <v>0</v>
      </c>
      <c r="L11" s="126">
        <v>16948200.18</v>
      </c>
      <c r="M11" s="122"/>
      <c r="N11" s="121">
        <v>0</v>
      </c>
      <c r="O11" s="127">
        <v>16948200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509685.32</v>
      </c>
      <c r="K12" s="38">
        <v>0</v>
      </c>
      <c r="L12" s="129">
        <v>509685.32</v>
      </c>
      <c r="M12" s="123"/>
      <c r="N12" s="38">
        <v>0</v>
      </c>
      <c r="O12" s="130">
        <v>509685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252538.08</v>
      </c>
      <c r="K13" s="38">
        <v>0</v>
      </c>
      <c r="L13" s="129">
        <v>252538.08</v>
      </c>
      <c r="M13" s="123"/>
      <c r="N13" s="38">
        <v>154002</v>
      </c>
      <c r="O13" s="130">
        <v>406540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2705728.41</v>
      </c>
      <c r="O14" s="130">
        <v>2705728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181758.19</v>
      </c>
      <c r="K15" s="38">
        <v>0</v>
      </c>
      <c r="L15" s="129">
        <v>181758.19</v>
      </c>
      <c r="M15" s="123"/>
      <c r="N15" s="38">
        <v>0</v>
      </c>
      <c r="O15" s="130">
        <v>181758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1381942.14</v>
      </c>
      <c r="G17" s="222"/>
      <c r="H17" s="43"/>
      <c r="I17" s="29"/>
      <c r="J17" s="128">
        <v>4860787.93</v>
      </c>
      <c r="K17" s="38">
        <v>0</v>
      </c>
      <c r="L17" s="129">
        <v>4860787.93</v>
      </c>
      <c r="M17" s="123"/>
      <c r="N17" s="38">
        <v>0</v>
      </c>
      <c r="O17" s="130">
        <v>4860788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557171.22</v>
      </c>
      <c r="K18" s="46">
        <v>0</v>
      </c>
      <c r="L18" s="134">
        <v>557171.22</v>
      </c>
      <c r="M18" s="123"/>
      <c r="N18" s="46">
        <v>0</v>
      </c>
      <c r="O18" s="135">
        <v>557171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23310140.919999998</v>
      </c>
      <c r="K20" s="137">
        <v>0</v>
      </c>
      <c r="L20" s="138">
        <v>23310140</v>
      </c>
      <c r="M20" s="53"/>
      <c r="N20" s="137">
        <v>2859730</v>
      </c>
      <c r="O20" s="139">
        <v>26169870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88590123.400000006</v>
      </c>
      <c r="K24" s="121">
        <v>0</v>
      </c>
      <c r="L24" s="143">
        <v>88590123.400000006</v>
      </c>
      <c r="M24" s="123"/>
      <c r="N24" s="121">
        <v>470662.68</v>
      </c>
      <c r="O24" s="127">
        <v>89060786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24630362.709999997</v>
      </c>
      <c r="K25" s="38">
        <v>0</v>
      </c>
      <c r="L25" s="129">
        <v>24630362.709999997</v>
      </c>
      <c r="M25" s="123"/>
      <c r="N25" s="38">
        <v>3554789</v>
      </c>
      <c r="O25" s="130">
        <v>28185152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4036364.42</v>
      </c>
      <c r="K26" s="38">
        <v>0</v>
      </c>
      <c r="L26" s="129">
        <v>4036364.42</v>
      </c>
      <c r="M26" s="123"/>
      <c r="N26" s="38">
        <v>0</v>
      </c>
      <c r="O26" s="130">
        <v>4036364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4816817.25</v>
      </c>
      <c r="K27" s="38">
        <v>0</v>
      </c>
      <c r="L27" s="129">
        <v>4816817.25</v>
      </c>
      <c r="M27" s="123"/>
      <c r="N27" s="38">
        <v>0</v>
      </c>
      <c r="O27" s="130">
        <v>4816817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5898623.7200000007</v>
      </c>
      <c r="K28" s="38">
        <v>0</v>
      </c>
      <c r="L28" s="129">
        <v>5898623.7200000007</v>
      </c>
      <c r="M28" s="123"/>
      <c r="N28" s="38">
        <v>6169415.3200000003</v>
      </c>
      <c r="O28" s="130">
        <v>12068039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10780477.67</v>
      </c>
      <c r="K29" s="38">
        <v>0</v>
      </c>
      <c r="L29" s="129">
        <v>10780477.67</v>
      </c>
      <c r="M29" s="123"/>
      <c r="N29" s="38">
        <v>0</v>
      </c>
      <c r="O29" s="130">
        <v>10780478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8920524.3199999984</v>
      </c>
      <c r="K30" s="46">
        <v>0</v>
      </c>
      <c r="L30" s="134">
        <v>8920524.3199999984</v>
      </c>
      <c r="M30" s="123"/>
      <c r="N30" s="46">
        <v>427828</v>
      </c>
      <c r="O30" s="135">
        <v>9348352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147673293.48999998</v>
      </c>
      <c r="K32" s="137">
        <v>0</v>
      </c>
      <c r="L32" s="138">
        <v>147673293</v>
      </c>
      <c r="M32" s="144"/>
      <c r="N32" s="137">
        <v>10622695</v>
      </c>
      <c r="O32" s="139">
        <v>158295988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-124363152.56999998</v>
      </c>
      <c r="K34" s="145">
        <v>0</v>
      </c>
      <c r="L34" s="146">
        <v>-124363153</v>
      </c>
      <c r="M34" s="53"/>
      <c r="N34" s="145">
        <v>-7762965</v>
      </c>
      <c r="O34" s="147">
        <v>-132126118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51732377.579999998</v>
      </c>
      <c r="K37" s="121">
        <v>0</v>
      </c>
      <c r="L37" s="126">
        <v>51732377.579999998</v>
      </c>
      <c r="M37" s="37"/>
      <c r="N37" s="121">
        <v>0</v>
      </c>
      <c r="O37" s="127">
        <v>51732378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32415113.449999999</v>
      </c>
      <c r="K38" s="38">
        <v>0</v>
      </c>
      <c r="L38" s="129">
        <v>32415113.449999999</v>
      </c>
      <c r="M38" s="37"/>
      <c r="N38" s="64">
        <v>0</v>
      </c>
      <c r="O38" s="130">
        <v>32415113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20851672.100000001</v>
      </c>
      <c r="K39" s="38">
        <v>0</v>
      </c>
      <c r="L39" s="129">
        <v>20851672.100000001</v>
      </c>
      <c r="M39" s="37"/>
      <c r="N39" s="64">
        <v>0</v>
      </c>
      <c r="O39" s="130">
        <v>20851672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906012.87000000011</v>
      </c>
      <c r="K40" s="38">
        <v>0</v>
      </c>
      <c r="L40" s="129">
        <v>906012.87000000011</v>
      </c>
      <c r="M40" s="37"/>
      <c r="N40" s="64">
        <v>1441718</v>
      </c>
      <c r="O40" s="130">
        <v>2347731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1846975</v>
      </c>
      <c r="O42" s="130">
        <v>1846975</v>
      </c>
      <c r="P42" s="65"/>
    </row>
    <row r="43" spans="1:16" s="32" customFormat="1">
      <c r="A43" s="9" t="s">
        <v>64</v>
      </c>
      <c r="B43" s="57" t="s">
        <v>65</v>
      </c>
      <c r="C43" s="30" t="s">
        <v>317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-8319948</v>
      </c>
      <c r="O43" s="130">
        <v>-8319948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-52125.4</v>
      </c>
      <c r="K44" s="38">
        <v>0</v>
      </c>
      <c r="L44" s="129">
        <v>-52125.4</v>
      </c>
      <c r="M44" s="37"/>
      <c r="N44" s="64">
        <v>-85779</v>
      </c>
      <c r="O44" s="130">
        <v>-137904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105853050.59999999</v>
      </c>
      <c r="K47" s="145">
        <v>0</v>
      </c>
      <c r="L47" s="146">
        <v>105853051</v>
      </c>
      <c r="M47" s="47"/>
      <c r="N47" s="145">
        <v>-5117034</v>
      </c>
      <c r="O47" s="147">
        <v>100736017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-18510101.969999984</v>
      </c>
      <c r="K50" s="145">
        <v>0</v>
      </c>
      <c r="L50" s="146">
        <v>-18510102</v>
      </c>
      <c r="M50" s="47"/>
      <c r="N50" s="145">
        <v>-12879999</v>
      </c>
      <c r="O50" s="147">
        <v>-31390101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5042939.7</v>
      </c>
      <c r="K52" s="121">
        <v>0</v>
      </c>
      <c r="L52" s="126">
        <v>5042939.7</v>
      </c>
      <c r="M52" s="37"/>
      <c r="N52" s="121">
        <v>196915.59</v>
      </c>
      <c r="O52" s="127">
        <v>5239856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3026262.0999999996</v>
      </c>
      <c r="K53" s="38">
        <v>0</v>
      </c>
      <c r="L53" s="129">
        <v>3026262.0999999996</v>
      </c>
      <c r="M53" s="123"/>
      <c r="N53" s="38">
        <v>0</v>
      </c>
      <c r="O53" s="130">
        <v>3026262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8069201.7999999998</v>
      </c>
      <c r="K57" s="137">
        <v>0</v>
      </c>
      <c r="L57" s="139">
        <v>8069202</v>
      </c>
      <c r="M57" s="144"/>
      <c r="N57" s="137">
        <v>196916</v>
      </c>
      <c r="O57" s="139">
        <v>8266118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-10440900.169999983</v>
      </c>
      <c r="K59" s="145">
        <v>0</v>
      </c>
      <c r="L59" s="147">
        <v>-10440900</v>
      </c>
      <c r="M59" s="75"/>
      <c r="N59" s="145">
        <v>-12683083</v>
      </c>
      <c r="O59" s="147">
        <v>-23123983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207010438</v>
      </c>
      <c r="M61" s="37"/>
      <c r="N61" s="79">
        <v>108679165</v>
      </c>
      <c r="O61" s="129">
        <v>315689603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207010438</v>
      </c>
      <c r="M64" s="75"/>
      <c r="N64" s="73">
        <v>108679165</v>
      </c>
      <c r="O64" s="73">
        <v>315689603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196569538</v>
      </c>
      <c r="M66" s="75"/>
      <c r="N66" s="73">
        <v>95996082</v>
      </c>
      <c r="O66" s="73">
        <v>292565620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1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07" priority="9" operator="notEqual">
      <formula>0</formula>
    </cfRule>
    <cfRule type="cellIs" dxfId="106" priority="10" operator="equal">
      <formula>0</formula>
    </cfRule>
  </conditionalFormatting>
  <conditionalFormatting sqref="O69">
    <cfRule type="cellIs" dxfId="105" priority="3" operator="notEqual">
      <formula>0</formula>
    </cfRule>
    <cfRule type="cellIs" dxfId="104" priority="4" operator="equal">
      <formula>0</formula>
    </cfRule>
  </conditionalFormatting>
  <conditionalFormatting sqref="J69">
    <cfRule type="cellIs" dxfId="103" priority="1" operator="notEqual">
      <formula>0</formula>
    </cfRule>
    <cfRule type="cellIs" dxfId="10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102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3842971.15</v>
      </c>
      <c r="G11" s="222"/>
      <c r="H11" s="34"/>
      <c r="I11" s="30"/>
      <c r="J11" s="157">
        <v>2578237.8600000003</v>
      </c>
      <c r="K11" s="121">
        <v>0</v>
      </c>
      <c r="L11" s="126">
        <v>2578237.8600000003</v>
      </c>
      <c r="M11" s="122"/>
      <c r="N11" s="121">
        <v>0</v>
      </c>
      <c r="O11" s="127">
        <v>2578238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440947.96</v>
      </c>
      <c r="K12" s="38"/>
      <c r="L12" s="129">
        <v>440947.96</v>
      </c>
      <c r="M12" s="123"/>
      <c r="N12" s="38">
        <v>0</v>
      </c>
      <c r="O12" s="130">
        <v>440948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35040</v>
      </c>
      <c r="K13" s="38">
        <v>0</v>
      </c>
      <c r="L13" s="129">
        <v>35040</v>
      </c>
      <c r="M13" s="123"/>
      <c r="N13" s="38">
        <v>0</v>
      </c>
      <c r="O13" s="130">
        <v>35040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290925.38</v>
      </c>
      <c r="L14" s="129">
        <v>290925.38</v>
      </c>
      <c r="M14" s="123"/>
      <c r="N14" s="38">
        <v>0</v>
      </c>
      <c r="O14" s="130">
        <v>290925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10325.51</v>
      </c>
      <c r="K15" s="38">
        <v>0</v>
      </c>
      <c r="L15" s="129">
        <v>10325.51</v>
      </c>
      <c r="M15" s="123"/>
      <c r="N15" s="38">
        <v>0</v>
      </c>
      <c r="O15" s="130">
        <v>10326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100189.64</v>
      </c>
      <c r="G17" s="222"/>
      <c r="H17" s="43"/>
      <c r="I17" s="29"/>
      <c r="J17" s="128">
        <v>347272.92</v>
      </c>
      <c r="K17" s="38">
        <v>-135251.07999999999</v>
      </c>
      <c r="L17" s="129">
        <v>212021.84</v>
      </c>
      <c r="M17" s="123"/>
      <c r="N17" s="38">
        <v>0</v>
      </c>
      <c r="O17" s="130">
        <v>212022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153152.25000000003</v>
      </c>
      <c r="K18" s="46">
        <v>0</v>
      </c>
      <c r="L18" s="134">
        <v>153152.25000000003</v>
      </c>
      <c r="M18" s="123"/>
      <c r="N18" s="46">
        <v>1779931</v>
      </c>
      <c r="O18" s="135">
        <v>1933083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3564976.5</v>
      </c>
      <c r="K20" s="137">
        <v>155674</v>
      </c>
      <c r="L20" s="138">
        <v>3720651</v>
      </c>
      <c r="M20" s="53"/>
      <c r="N20" s="137">
        <v>1779931</v>
      </c>
      <c r="O20" s="139">
        <v>5500582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18334856.449999992</v>
      </c>
      <c r="K24" s="121">
        <v>0</v>
      </c>
      <c r="L24" s="143">
        <v>18334856.449999992</v>
      </c>
      <c r="M24" s="123"/>
      <c r="N24" s="121">
        <v>0</v>
      </c>
      <c r="O24" s="127">
        <v>18334856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4273725.74</v>
      </c>
      <c r="K25" s="38">
        <v>0</v>
      </c>
      <c r="L25" s="129">
        <v>4273725.74</v>
      </c>
      <c r="M25" s="123"/>
      <c r="N25" s="38">
        <v>616157</v>
      </c>
      <c r="O25" s="130">
        <v>4889883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739632.52999999991</v>
      </c>
      <c r="K26" s="38">
        <v>0</v>
      </c>
      <c r="L26" s="129">
        <v>739632.52999999991</v>
      </c>
      <c r="M26" s="123"/>
      <c r="N26" s="38">
        <v>0</v>
      </c>
      <c r="O26" s="130">
        <v>739633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1684240.05</v>
      </c>
      <c r="K27" s="38">
        <v>0</v>
      </c>
      <c r="L27" s="129">
        <v>1684240.05</v>
      </c>
      <c r="M27" s="123"/>
      <c r="N27" s="38">
        <v>825307</v>
      </c>
      <c r="O27" s="130">
        <v>2509547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1237607.1199999999</v>
      </c>
      <c r="K28" s="38">
        <v>429935.4</v>
      </c>
      <c r="L28" s="129">
        <v>1667542.52</v>
      </c>
      <c r="M28" s="123"/>
      <c r="N28" s="38">
        <v>248216</v>
      </c>
      <c r="O28" s="130">
        <v>1915759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1531844</v>
      </c>
      <c r="K29" s="38">
        <v>-181306.99000000002</v>
      </c>
      <c r="L29" s="129">
        <v>1350537.01</v>
      </c>
      <c r="M29" s="123"/>
      <c r="N29" s="38">
        <v>0</v>
      </c>
      <c r="O29" s="130">
        <v>1350537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2449796.02</v>
      </c>
      <c r="K30" s="46">
        <v>0</v>
      </c>
      <c r="L30" s="134">
        <v>2449796.02</v>
      </c>
      <c r="M30" s="123"/>
      <c r="N30" s="46">
        <v>5954</v>
      </c>
      <c r="O30" s="135">
        <v>2455750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30251701.909999993</v>
      </c>
      <c r="K32" s="137">
        <v>248628.41</v>
      </c>
      <c r="L32" s="138">
        <v>30500331</v>
      </c>
      <c r="M32" s="144"/>
      <c r="N32" s="137">
        <v>1695634</v>
      </c>
      <c r="O32" s="139">
        <v>32195965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326</v>
      </c>
      <c r="E34" s="29"/>
      <c r="F34" s="11"/>
      <c r="G34" s="11"/>
      <c r="H34" s="11"/>
      <c r="I34" s="12"/>
      <c r="J34" s="162">
        <v>-26686725.409999993</v>
      </c>
      <c r="K34" s="145">
        <v>-92954.41</v>
      </c>
      <c r="L34" s="146">
        <v>-26779680</v>
      </c>
      <c r="M34" s="53"/>
      <c r="N34" s="145">
        <v>84297</v>
      </c>
      <c r="O34" s="147">
        <v>-26695383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16138025.369999999</v>
      </c>
      <c r="K37" s="121">
        <v>-1557006.4</v>
      </c>
      <c r="L37" s="126">
        <v>14581018.969999999</v>
      </c>
      <c r="M37" s="37"/>
      <c r="N37" s="121">
        <v>0</v>
      </c>
      <c r="O37" s="127">
        <v>14581019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0</v>
      </c>
      <c r="K38" s="38">
        <v>7850625.5299999993</v>
      </c>
      <c r="L38" s="129">
        <v>7850625.5299999993</v>
      </c>
      <c r="M38" s="37"/>
      <c r="N38" s="64">
        <v>0</v>
      </c>
      <c r="O38" s="130">
        <v>7850626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7202709.1899999995</v>
      </c>
      <c r="K39" s="38">
        <v>-6584544.5099999998</v>
      </c>
      <c r="L39" s="129">
        <v>618164.6799999997</v>
      </c>
      <c r="M39" s="37"/>
      <c r="N39" s="64">
        <v>0</v>
      </c>
      <c r="O39" s="130">
        <v>618165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109386.56</v>
      </c>
      <c r="K40" s="38">
        <v>0</v>
      </c>
      <c r="L40" s="129">
        <v>109386.56</v>
      </c>
      <c r="M40" s="37"/>
      <c r="N40" s="64">
        <v>321342</v>
      </c>
      <c r="O40" s="130">
        <v>430729</v>
      </c>
      <c r="P40" s="65"/>
    </row>
    <row r="41" spans="1:16" s="32" customFormat="1">
      <c r="A41" s="9" t="s">
        <v>61</v>
      </c>
      <c r="B41" s="57" t="s">
        <v>59</v>
      </c>
      <c r="C41" s="148" t="s">
        <v>324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-757236</v>
      </c>
      <c r="O41" s="130">
        <v>-757236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135251.07999999999</v>
      </c>
      <c r="L42" s="129">
        <v>135251.07999999999</v>
      </c>
      <c r="M42" s="37"/>
      <c r="N42" s="64">
        <v>0</v>
      </c>
      <c r="O42" s="130">
        <v>135251</v>
      </c>
      <c r="P42" s="65"/>
    </row>
    <row r="43" spans="1:16" s="32" customFormat="1">
      <c r="A43" s="9" t="s">
        <v>64</v>
      </c>
      <c r="B43" s="57" t="s">
        <v>65</v>
      </c>
      <c r="C43" s="30" t="s">
        <v>317</v>
      </c>
      <c r="D43" s="29"/>
      <c r="E43" s="11"/>
      <c r="F43" s="11"/>
      <c r="G43" s="29"/>
      <c r="H43" s="11"/>
      <c r="I43" s="12"/>
      <c r="J43" s="128">
        <v>-63156.24</v>
      </c>
      <c r="K43" s="38"/>
      <c r="L43" s="129">
        <v>-63156.24</v>
      </c>
      <c r="M43" s="37"/>
      <c r="N43" s="64">
        <v>0</v>
      </c>
      <c r="O43" s="130">
        <v>-63156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-268201.40999999997</v>
      </c>
      <c r="K44" s="38">
        <v>0</v>
      </c>
      <c r="L44" s="129">
        <v>-268201.40999999997</v>
      </c>
      <c r="M44" s="37"/>
      <c r="N44" s="64">
        <v>0</v>
      </c>
      <c r="O44" s="130">
        <v>-268201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-51634</v>
      </c>
      <c r="O45" s="135">
        <v>-51634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23118763.469999999</v>
      </c>
      <c r="K47" s="145">
        <v>-155674.30000000083</v>
      </c>
      <c r="L47" s="146">
        <v>22963091</v>
      </c>
      <c r="M47" s="47"/>
      <c r="N47" s="145">
        <v>-487528</v>
      </c>
      <c r="O47" s="147">
        <v>22475563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-3567961.9399999939</v>
      </c>
      <c r="K50" s="145">
        <v>-248628.71000000084</v>
      </c>
      <c r="L50" s="146">
        <v>-3816589</v>
      </c>
      <c r="M50" s="47"/>
      <c r="N50" s="145">
        <v>-403231</v>
      </c>
      <c r="O50" s="147">
        <v>-4219820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91600</v>
      </c>
      <c r="K52" s="121">
        <v>0</v>
      </c>
      <c r="L52" s="126">
        <v>91600</v>
      </c>
      <c r="M52" s="37"/>
      <c r="N52" s="121">
        <v>0</v>
      </c>
      <c r="O52" s="127">
        <v>91600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685812.37</v>
      </c>
      <c r="K53" s="38">
        <v>241897.41</v>
      </c>
      <c r="L53" s="129">
        <v>927709.78</v>
      </c>
      <c r="M53" s="123"/>
      <c r="N53" s="38">
        <v>195551</v>
      </c>
      <c r="O53" s="130">
        <v>1123261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777412.37</v>
      </c>
      <c r="K57" s="137">
        <v>241897.41</v>
      </c>
      <c r="L57" s="139">
        <v>1019310</v>
      </c>
      <c r="M57" s="144"/>
      <c r="N57" s="137">
        <v>195551</v>
      </c>
      <c r="O57" s="139">
        <v>1214861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-2790549.5699999938</v>
      </c>
      <c r="K59" s="145">
        <v>-6731.3000000008324</v>
      </c>
      <c r="L59" s="147">
        <v>-2797279</v>
      </c>
      <c r="M59" s="75"/>
      <c r="N59" s="145">
        <v>-207680</v>
      </c>
      <c r="O59" s="147">
        <v>-3004959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31630425.370000001</v>
      </c>
      <c r="M61" s="37"/>
      <c r="N61" s="79">
        <v>18371446</v>
      </c>
      <c r="O61" s="129">
        <v>50001871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31630425</v>
      </c>
      <c r="M64" s="75"/>
      <c r="N64" s="73">
        <v>18371446</v>
      </c>
      <c r="O64" s="73">
        <v>50001871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28833146</v>
      </c>
      <c r="M66" s="75"/>
      <c r="N66" s="73">
        <v>18163766</v>
      </c>
      <c r="O66" s="73">
        <v>46996912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1</v>
      </c>
      <c r="M69" s="91"/>
      <c r="N69" s="92">
        <v>1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01" priority="9" operator="notEqual">
      <formula>0</formula>
    </cfRule>
    <cfRule type="cellIs" dxfId="100" priority="10" operator="equal">
      <formula>0</formula>
    </cfRule>
  </conditionalFormatting>
  <conditionalFormatting sqref="O69">
    <cfRule type="cellIs" dxfId="99" priority="3" operator="notEqual">
      <formula>0</formula>
    </cfRule>
    <cfRule type="cellIs" dxfId="98" priority="4" operator="equal">
      <formula>0</formula>
    </cfRule>
  </conditionalFormatting>
  <conditionalFormatting sqref="J69">
    <cfRule type="cellIs" dxfId="97" priority="1" operator="notEqual">
      <formula>0</formula>
    </cfRule>
    <cfRule type="cellIs" dxfId="9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108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2191925.08</v>
      </c>
      <c r="G11" s="222"/>
      <c r="H11" s="34"/>
      <c r="I11" s="30"/>
      <c r="J11" s="157">
        <v>6663497.0699999984</v>
      </c>
      <c r="K11" s="121">
        <v>0</v>
      </c>
      <c r="L11" s="126">
        <v>6663497.0699999984</v>
      </c>
      <c r="M11" s="122"/>
      <c r="N11" s="121">
        <v>0</v>
      </c>
      <c r="O11" s="127">
        <v>6663497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78955.740000000005</v>
      </c>
      <c r="K12" s="38">
        <v>0</v>
      </c>
      <c r="L12" s="129">
        <v>78955.740000000005</v>
      </c>
      <c r="M12" s="123"/>
      <c r="N12" s="38">
        <v>0</v>
      </c>
      <c r="O12" s="130">
        <v>78956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1932292.18</v>
      </c>
      <c r="K13" s="38">
        <v>0</v>
      </c>
      <c r="L13" s="129">
        <v>1932292.18</v>
      </c>
      <c r="M13" s="123"/>
      <c r="N13" s="38">
        <v>0</v>
      </c>
      <c r="O13" s="130">
        <v>1932292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35400</v>
      </c>
      <c r="K14" s="38">
        <v>0</v>
      </c>
      <c r="L14" s="129">
        <v>35400</v>
      </c>
      <c r="M14" s="123"/>
      <c r="N14" s="38">
        <v>0</v>
      </c>
      <c r="O14" s="130">
        <v>35400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6696.1</v>
      </c>
      <c r="K15" s="38">
        <v>0</v>
      </c>
      <c r="L15" s="129">
        <v>6696.1</v>
      </c>
      <c r="M15" s="123"/>
      <c r="N15" s="38">
        <v>0</v>
      </c>
      <c r="O15" s="130">
        <v>6696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342107.22000000003</v>
      </c>
      <c r="K17" s="38">
        <v>0</v>
      </c>
      <c r="L17" s="129">
        <v>342107.22000000003</v>
      </c>
      <c r="M17" s="123"/>
      <c r="N17" s="38">
        <v>0</v>
      </c>
      <c r="O17" s="130">
        <v>342107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42140.41</v>
      </c>
      <c r="K18" s="46">
        <v>0</v>
      </c>
      <c r="L18" s="134">
        <v>42140.41</v>
      </c>
      <c r="M18" s="123"/>
      <c r="N18" s="46">
        <v>1505371</v>
      </c>
      <c r="O18" s="135">
        <v>1547511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9101088.7199999988</v>
      </c>
      <c r="K20" s="137">
        <v>0</v>
      </c>
      <c r="L20" s="138">
        <v>9101088</v>
      </c>
      <c r="M20" s="53"/>
      <c r="N20" s="137">
        <v>1505371</v>
      </c>
      <c r="O20" s="139">
        <v>10606459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22498543.600000005</v>
      </c>
      <c r="K24" s="121">
        <v>0</v>
      </c>
      <c r="L24" s="143">
        <v>22498543.600000005</v>
      </c>
      <c r="M24" s="123"/>
      <c r="N24" s="121">
        <v>288925</v>
      </c>
      <c r="O24" s="127">
        <v>22787469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5624074.8399999999</v>
      </c>
      <c r="K25" s="38"/>
      <c r="L25" s="129">
        <v>5624074.8399999999</v>
      </c>
      <c r="M25" s="123"/>
      <c r="N25" s="38">
        <v>626489</v>
      </c>
      <c r="O25" s="130">
        <v>6250564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1224861.4800000002</v>
      </c>
      <c r="K26" s="38">
        <v>0</v>
      </c>
      <c r="L26" s="129">
        <v>1224861.4800000002</v>
      </c>
      <c r="M26" s="123"/>
      <c r="N26" s="38">
        <v>0</v>
      </c>
      <c r="O26" s="130">
        <v>1224861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2803438.99</v>
      </c>
      <c r="K27" s="38">
        <v>0</v>
      </c>
      <c r="L27" s="129">
        <v>2803438.99</v>
      </c>
      <c r="M27" s="123"/>
      <c r="N27" s="38">
        <v>76351</v>
      </c>
      <c r="O27" s="130">
        <v>2879790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1854786.4999999998</v>
      </c>
      <c r="K28" s="38">
        <v>0</v>
      </c>
      <c r="L28" s="129">
        <v>1854786.4999999998</v>
      </c>
      <c r="M28" s="123"/>
      <c r="N28" s="38">
        <v>581378</v>
      </c>
      <c r="O28" s="130">
        <v>2436165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1711859.7100000002</v>
      </c>
      <c r="K29" s="38">
        <v>0</v>
      </c>
      <c r="L29" s="129">
        <v>1711859.7100000002</v>
      </c>
      <c r="M29" s="123"/>
      <c r="N29" s="38">
        <v>65488</v>
      </c>
      <c r="O29" s="130">
        <v>1777348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2682900.7000000002</v>
      </c>
      <c r="K30" s="46">
        <v>0</v>
      </c>
      <c r="L30" s="134">
        <v>2682900.7000000002</v>
      </c>
      <c r="M30" s="123"/>
      <c r="N30" s="46">
        <v>0</v>
      </c>
      <c r="O30" s="135">
        <v>2682901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38400465.820000008</v>
      </c>
      <c r="K32" s="137">
        <v>0</v>
      </c>
      <c r="L32" s="138">
        <v>38400467</v>
      </c>
      <c r="M32" s="144"/>
      <c r="N32" s="137">
        <v>1638631</v>
      </c>
      <c r="O32" s="139">
        <v>40039098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-29299377.100000009</v>
      </c>
      <c r="K34" s="145">
        <v>0</v>
      </c>
      <c r="L34" s="146">
        <v>-29299379</v>
      </c>
      <c r="M34" s="53"/>
      <c r="N34" s="145">
        <v>-133260</v>
      </c>
      <c r="O34" s="147">
        <v>-29432639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14890712.1</v>
      </c>
      <c r="K37" s="121">
        <v>0</v>
      </c>
      <c r="L37" s="126">
        <v>14890712.1</v>
      </c>
      <c r="M37" s="37"/>
      <c r="N37" s="121">
        <v>0</v>
      </c>
      <c r="O37" s="127">
        <v>14890712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7265341.21</v>
      </c>
      <c r="K38" s="38">
        <v>0</v>
      </c>
      <c r="L38" s="129">
        <v>7265341.21</v>
      </c>
      <c r="M38" s="37"/>
      <c r="N38" s="64">
        <v>0</v>
      </c>
      <c r="O38" s="130">
        <v>7265341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2371498.1999999997</v>
      </c>
      <c r="K39" s="38">
        <v>1000</v>
      </c>
      <c r="L39" s="129">
        <v>2372498.1999999997</v>
      </c>
      <c r="M39" s="37"/>
      <c r="N39" s="64">
        <v>0</v>
      </c>
      <c r="O39" s="130">
        <v>2372498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136805.4</v>
      </c>
      <c r="K40" s="38">
        <v>0</v>
      </c>
      <c r="L40" s="129">
        <v>136805.4</v>
      </c>
      <c r="M40" s="37"/>
      <c r="N40" s="64">
        <v>284248</v>
      </c>
      <c r="O40" s="130">
        <v>421053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3356271</v>
      </c>
      <c r="O41" s="130">
        <v>3356271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200</v>
      </c>
      <c r="K42" s="38">
        <v>0</v>
      </c>
      <c r="L42" s="129">
        <v>200</v>
      </c>
      <c r="M42" s="37"/>
      <c r="N42" s="64">
        <v>0</v>
      </c>
      <c r="O42" s="130">
        <v>200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-120</v>
      </c>
      <c r="K44" s="38">
        <v>0</v>
      </c>
      <c r="L44" s="129">
        <v>-120</v>
      </c>
      <c r="M44" s="37"/>
      <c r="N44" s="64">
        <v>0</v>
      </c>
      <c r="O44" s="130">
        <v>-120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24664436.909999996</v>
      </c>
      <c r="K47" s="145">
        <v>1000</v>
      </c>
      <c r="L47" s="146">
        <v>24665436</v>
      </c>
      <c r="M47" s="47"/>
      <c r="N47" s="145">
        <v>3640519</v>
      </c>
      <c r="O47" s="147">
        <v>28305955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-4634940.1900000125</v>
      </c>
      <c r="K50" s="145">
        <v>1000</v>
      </c>
      <c r="L50" s="146">
        <v>-4633943</v>
      </c>
      <c r="M50" s="47"/>
      <c r="N50" s="145">
        <v>3507259</v>
      </c>
      <c r="O50" s="147">
        <v>-1126684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130800</v>
      </c>
      <c r="K52" s="121">
        <v>0</v>
      </c>
      <c r="L52" s="126">
        <v>130800</v>
      </c>
      <c r="M52" s="37"/>
      <c r="N52" s="121">
        <v>0</v>
      </c>
      <c r="O52" s="127">
        <v>130800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842188.99</v>
      </c>
      <c r="K53" s="38">
        <v>0</v>
      </c>
      <c r="L53" s="129">
        <v>842188.99</v>
      </c>
      <c r="M53" s="123"/>
      <c r="N53" s="38">
        <v>0</v>
      </c>
      <c r="O53" s="130">
        <v>842189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56469</v>
      </c>
      <c r="O54" s="130">
        <v>56469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972988.99</v>
      </c>
      <c r="K57" s="137">
        <v>0</v>
      </c>
      <c r="L57" s="139">
        <v>972989</v>
      </c>
      <c r="M57" s="144"/>
      <c r="N57" s="137">
        <v>56469</v>
      </c>
      <c r="O57" s="139">
        <v>1029458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-3661951.2000000123</v>
      </c>
      <c r="K59" s="145">
        <v>1000</v>
      </c>
      <c r="L59" s="147">
        <v>-3660954</v>
      </c>
      <c r="M59" s="75"/>
      <c r="N59" s="145">
        <v>3563728</v>
      </c>
      <c r="O59" s="147">
        <v>-97226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63353748</v>
      </c>
      <c r="M61" s="37"/>
      <c r="N61" s="79">
        <v>17503377</v>
      </c>
      <c r="O61" s="129">
        <v>80857125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/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63353748</v>
      </c>
      <c r="M64" s="75"/>
      <c r="N64" s="73">
        <v>17503377</v>
      </c>
      <c r="O64" s="73">
        <v>80857125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59692794</v>
      </c>
      <c r="M66" s="75"/>
      <c r="N66" s="73">
        <v>21067105</v>
      </c>
      <c r="O66" s="73">
        <v>80759899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-2</v>
      </c>
      <c r="M69" s="91"/>
      <c r="N69" s="92">
        <v>0</v>
      </c>
      <c r="O69" s="92">
        <v>-1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 t="s">
        <v>335</v>
      </c>
      <c r="M71" s="167"/>
      <c r="N71" s="166"/>
      <c r="O71" s="166"/>
      <c r="P71" s="166"/>
    </row>
    <row r="72" spans="1:16">
      <c r="B72" s="57"/>
      <c r="L72" s="166" t="s">
        <v>336</v>
      </c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95" priority="9" operator="notEqual">
      <formula>0</formula>
    </cfRule>
    <cfRule type="cellIs" dxfId="94" priority="10" operator="equal">
      <formula>0</formula>
    </cfRule>
  </conditionalFormatting>
  <conditionalFormatting sqref="O69">
    <cfRule type="cellIs" dxfId="93" priority="3" operator="notEqual">
      <formula>0</formula>
    </cfRule>
    <cfRule type="cellIs" dxfId="92" priority="4" operator="equal">
      <formula>0</formula>
    </cfRule>
  </conditionalFormatting>
  <conditionalFormatting sqref="J69">
    <cfRule type="cellIs" dxfId="91" priority="1" operator="notEqual">
      <formula>0</formula>
    </cfRule>
    <cfRule type="cellIs" dxfId="9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121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6504790.3899999997</v>
      </c>
      <c r="G11" s="222"/>
      <c r="H11" s="34"/>
      <c r="I11" s="30"/>
      <c r="J11" s="157">
        <v>16983321.59</v>
      </c>
      <c r="K11" s="121">
        <v>0</v>
      </c>
      <c r="L11" s="126">
        <v>16983321.59</v>
      </c>
      <c r="M11" s="122"/>
      <c r="N11" s="121">
        <v>0</v>
      </c>
      <c r="O11" s="127">
        <v>16983322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1242206.44</v>
      </c>
      <c r="K12" s="38">
        <v>0</v>
      </c>
      <c r="L12" s="129">
        <v>1242206.44</v>
      </c>
      <c r="M12" s="123"/>
      <c r="N12" s="38">
        <v>0</v>
      </c>
      <c r="O12" s="130">
        <v>1242206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400801.14</v>
      </c>
      <c r="K13" s="38">
        <v>0</v>
      </c>
      <c r="L13" s="129">
        <v>400801.14</v>
      </c>
      <c r="M13" s="123"/>
      <c r="N13" s="38">
        <v>0</v>
      </c>
      <c r="O13" s="130">
        <v>400801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901594.33000000007</v>
      </c>
      <c r="K14" s="38">
        <v>0</v>
      </c>
      <c r="L14" s="129">
        <v>901594.33000000007</v>
      </c>
      <c r="M14" s="123"/>
      <c r="N14" s="38">
        <v>2512888</v>
      </c>
      <c r="O14" s="130">
        <v>3414482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24259.260000000002</v>
      </c>
      <c r="K15" s="38">
        <v>0</v>
      </c>
      <c r="L15" s="129">
        <v>24259.260000000002</v>
      </c>
      <c r="M15" s="123"/>
      <c r="N15" s="38">
        <v>0</v>
      </c>
      <c r="O15" s="130">
        <v>24259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1093962.4000000001</v>
      </c>
      <c r="K17" s="38">
        <v>0</v>
      </c>
      <c r="L17" s="129">
        <v>1093962.4000000001</v>
      </c>
      <c r="M17" s="123"/>
      <c r="N17" s="38">
        <v>0</v>
      </c>
      <c r="O17" s="130">
        <v>1093962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608993.67000000004</v>
      </c>
      <c r="K18" s="46">
        <v>29169.18</v>
      </c>
      <c r="L18" s="134">
        <v>638162.85000000009</v>
      </c>
      <c r="M18" s="123"/>
      <c r="N18" s="46">
        <v>744609</v>
      </c>
      <c r="O18" s="135">
        <v>1382772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21255138.830000002</v>
      </c>
      <c r="K20" s="137">
        <v>29169</v>
      </c>
      <c r="L20" s="138">
        <v>21284307</v>
      </c>
      <c r="M20" s="53"/>
      <c r="N20" s="137">
        <v>3257497</v>
      </c>
      <c r="O20" s="139">
        <v>24541804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44020570.609999999</v>
      </c>
      <c r="K24" s="121">
        <v>0</v>
      </c>
      <c r="L24" s="143">
        <v>44020570.609999999</v>
      </c>
      <c r="M24" s="123"/>
      <c r="N24" s="121">
        <v>633945</v>
      </c>
      <c r="O24" s="127">
        <v>44654516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13271479.73</v>
      </c>
      <c r="K25" s="38">
        <v>0</v>
      </c>
      <c r="L25" s="129">
        <v>13271479.73</v>
      </c>
      <c r="M25" s="123"/>
      <c r="N25" s="38">
        <v>1686954</v>
      </c>
      <c r="O25" s="130">
        <v>14958434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1437906.6199999999</v>
      </c>
      <c r="K26" s="38">
        <v>0</v>
      </c>
      <c r="L26" s="129">
        <v>1437906.6199999999</v>
      </c>
      <c r="M26" s="123"/>
      <c r="N26" s="38">
        <v>0</v>
      </c>
      <c r="O26" s="130">
        <v>1437907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3945282.4400000004</v>
      </c>
      <c r="K27" s="38">
        <v>0</v>
      </c>
      <c r="L27" s="129">
        <v>3945282.4400000004</v>
      </c>
      <c r="M27" s="123"/>
      <c r="N27" s="38">
        <v>78427</v>
      </c>
      <c r="O27" s="130">
        <v>4023709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4891732.1099999994</v>
      </c>
      <c r="K28" s="38">
        <v>0</v>
      </c>
      <c r="L28" s="129">
        <v>4891732.1099999994</v>
      </c>
      <c r="M28" s="123"/>
      <c r="N28" s="38">
        <v>1360913</v>
      </c>
      <c r="O28" s="130">
        <v>6252645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6234608.1600000001</v>
      </c>
      <c r="K29" s="38">
        <v>0</v>
      </c>
      <c r="L29" s="129">
        <v>6234608.1600000001</v>
      </c>
      <c r="M29" s="123"/>
      <c r="N29" s="38">
        <v>45179</v>
      </c>
      <c r="O29" s="130">
        <v>6279787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3893915.8200000003</v>
      </c>
      <c r="K30" s="46">
        <v>0</v>
      </c>
      <c r="L30" s="134">
        <v>3893915.8200000003</v>
      </c>
      <c r="M30" s="123"/>
      <c r="N30" s="46">
        <v>0</v>
      </c>
      <c r="O30" s="135">
        <v>3893916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77695495.48999998</v>
      </c>
      <c r="K32" s="137">
        <v>0</v>
      </c>
      <c r="L32" s="138">
        <v>77695496</v>
      </c>
      <c r="M32" s="144"/>
      <c r="N32" s="137">
        <v>3805418</v>
      </c>
      <c r="O32" s="139">
        <v>81500914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-56440356.659999982</v>
      </c>
      <c r="K34" s="145">
        <v>29169</v>
      </c>
      <c r="L34" s="146">
        <v>-56411189</v>
      </c>
      <c r="M34" s="53"/>
      <c r="N34" s="145">
        <v>-547921</v>
      </c>
      <c r="O34" s="147">
        <v>-56959110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27845809.809999999</v>
      </c>
      <c r="K37" s="121">
        <v>0</v>
      </c>
      <c r="L37" s="126">
        <v>27845809.809999999</v>
      </c>
      <c r="M37" s="37"/>
      <c r="N37" s="121">
        <v>0</v>
      </c>
      <c r="O37" s="127">
        <v>27845810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17204335.32</v>
      </c>
      <c r="K38" s="38">
        <v>0</v>
      </c>
      <c r="L38" s="129">
        <v>17204335.32</v>
      </c>
      <c r="M38" s="37"/>
      <c r="N38" s="64">
        <v>0</v>
      </c>
      <c r="O38" s="130">
        <v>17204335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5721836.5</v>
      </c>
      <c r="K39" s="38">
        <v>0</v>
      </c>
      <c r="L39" s="129">
        <v>5721836.5</v>
      </c>
      <c r="M39" s="37"/>
      <c r="N39" s="64">
        <v>0</v>
      </c>
      <c r="O39" s="130">
        <v>5721837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644116.68999999994</v>
      </c>
      <c r="K40" s="38">
        <v>0</v>
      </c>
      <c r="L40" s="129">
        <v>644116.68999999994</v>
      </c>
      <c r="M40" s="37"/>
      <c r="N40" s="64">
        <v>0</v>
      </c>
      <c r="O40" s="130">
        <v>644117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1195103</v>
      </c>
      <c r="O41" s="130">
        <v>1195103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317</v>
      </c>
      <c r="D43" s="29"/>
      <c r="E43" s="11"/>
      <c r="F43" s="11"/>
      <c r="G43" s="29"/>
      <c r="H43" s="11"/>
      <c r="I43" s="12"/>
      <c r="J43" s="128">
        <v>-13101.5</v>
      </c>
      <c r="K43" s="38">
        <v>0</v>
      </c>
      <c r="L43" s="129">
        <v>-13101.5</v>
      </c>
      <c r="M43" s="37"/>
      <c r="N43" s="64">
        <v>0</v>
      </c>
      <c r="O43" s="130">
        <v>-13102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51402996.819999993</v>
      </c>
      <c r="K47" s="145">
        <v>0</v>
      </c>
      <c r="L47" s="146">
        <v>51402997</v>
      </c>
      <c r="M47" s="47"/>
      <c r="N47" s="145">
        <v>1195103</v>
      </c>
      <c r="O47" s="147">
        <v>52598100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-5037359.8399999887</v>
      </c>
      <c r="K50" s="145">
        <v>29169</v>
      </c>
      <c r="L50" s="146">
        <v>-5008192</v>
      </c>
      <c r="M50" s="47"/>
      <c r="N50" s="145">
        <v>647182</v>
      </c>
      <c r="O50" s="147">
        <v>-4361010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2517385</v>
      </c>
      <c r="K52" s="121">
        <v>0</v>
      </c>
      <c r="L52" s="126">
        <v>2517385</v>
      </c>
      <c r="M52" s="37"/>
      <c r="N52" s="121">
        <v>0</v>
      </c>
      <c r="O52" s="127">
        <v>2517385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3360940.84</v>
      </c>
      <c r="K53" s="38">
        <v>0</v>
      </c>
      <c r="L53" s="129">
        <v>3360940.84</v>
      </c>
      <c r="M53" s="123"/>
      <c r="N53" s="38">
        <v>0</v>
      </c>
      <c r="O53" s="130">
        <v>3360941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5878325.8399999999</v>
      </c>
      <c r="K57" s="137">
        <v>0</v>
      </c>
      <c r="L57" s="139">
        <v>5878326</v>
      </c>
      <c r="M57" s="144"/>
      <c r="N57" s="137">
        <v>0</v>
      </c>
      <c r="O57" s="139">
        <v>5878326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329</v>
      </c>
      <c r="D59" s="29"/>
      <c r="E59" s="29"/>
      <c r="F59" s="11"/>
      <c r="G59" s="11"/>
      <c r="H59" s="11"/>
      <c r="I59" s="12"/>
      <c r="J59" s="156">
        <v>840966.00000001118</v>
      </c>
      <c r="K59" s="145">
        <v>29169</v>
      </c>
      <c r="L59" s="147">
        <v>870134</v>
      </c>
      <c r="M59" s="75"/>
      <c r="N59" s="145">
        <v>647182</v>
      </c>
      <c r="O59" s="147">
        <v>1517316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113061784</v>
      </c>
      <c r="M61" s="37"/>
      <c r="N61" s="79">
        <v>64381066</v>
      </c>
      <c r="O61" s="129">
        <v>177442850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113061784</v>
      </c>
      <c r="M64" s="75"/>
      <c r="N64" s="73">
        <v>64381066</v>
      </c>
      <c r="O64" s="73">
        <v>177442850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113931918</v>
      </c>
      <c r="M66" s="75"/>
      <c r="N66" s="73">
        <v>65028248</v>
      </c>
      <c r="O66" s="73">
        <v>178960166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89" priority="9" operator="notEqual">
      <formula>0</formula>
    </cfRule>
    <cfRule type="cellIs" dxfId="88" priority="10" operator="equal">
      <formula>0</formula>
    </cfRule>
  </conditionalFormatting>
  <conditionalFormatting sqref="O69">
    <cfRule type="cellIs" dxfId="87" priority="3" operator="notEqual">
      <formula>0</formula>
    </cfRule>
    <cfRule type="cellIs" dxfId="86" priority="4" operator="equal">
      <formula>0</formula>
    </cfRule>
  </conditionalFormatting>
  <conditionalFormatting sqref="J69">
    <cfRule type="cellIs" dxfId="85" priority="1" operator="notEqual">
      <formula>0</formula>
    </cfRule>
    <cfRule type="cellIs" dxfId="8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109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0</v>
      </c>
      <c r="G11" s="222"/>
      <c r="H11" s="34"/>
      <c r="I11" s="30"/>
      <c r="J11" s="157">
        <v>165603529.13999996</v>
      </c>
      <c r="K11" s="121">
        <v>0</v>
      </c>
      <c r="L11" s="126">
        <v>165603529.13999996</v>
      </c>
      <c r="M11" s="122"/>
      <c r="N11" s="121">
        <v>0</v>
      </c>
      <c r="O11" s="127">
        <v>165603529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25576110.539999999</v>
      </c>
      <c r="K12" s="38">
        <v>0</v>
      </c>
      <c r="L12" s="129">
        <v>25576110.539999999</v>
      </c>
      <c r="M12" s="123"/>
      <c r="N12" s="38">
        <v>0</v>
      </c>
      <c r="O12" s="130">
        <v>25576111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3661593.32</v>
      </c>
      <c r="K13" s="38">
        <v>0</v>
      </c>
      <c r="L13" s="129">
        <v>3661593.32</v>
      </c>
      <c r="M13" s="123"/>
      <c r="N13" s="38">
        <v>0</v>
      </c>
      <c r="O13" s="130">
        <v>3661593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9813239.6799999997</v>
      </c>
      <c r="K14" s="38">
        <v>0</v>
      </c>
      <c r="L14" s="129">
        <v>9813239.6799999997</v>
      </c>
      <c r="M14" s="123"/>
      <c r="N14" s="38">
        <v>0</v>
      </c>
      <c r="O14" s="130">
        <v>9813240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19019</v>
      </c>
      <c r="K15" s="38">
        <v>5144347.62</v>
      </c>
      <c r="L15" s="129">
        <v>5163366.62</v>
      </c>
      <c r="M15" s="123"/>
      <c r="N15" s="38">
        <v>0</v>
      </c>
      <c r="O15" s="130">
        <v>5163367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8912775.0800000001</v>
      </c>
      <c r="K17" s="38">
        <v>-5144347.62</v>
      </c>
      <c r="L17" s="129">
        <v>3768427.46</v>
      </c>
      <c r="M17" s="123"/>
      <c r="N17" s="38">
        <v>0</v>
      </c>
      <c r="O17" s="130">
        <v>3768427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2819101.44</v>
      </c>
      <c r="K18" s="46">
        <v>34178.01</v>
      </c>
      <c r="L18" s="134">
        <v>2853279.4499999997</v>
      </c>
      <c r="M18" s="123"/>
      <c r="N18" s="46">
        <v>21499676.68</v>
      </c>
      <c r="O18" s="135">
        <v>24352956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216405368.19999996</v>
      </c>
      <c r="K20" s="137">
        <v>34178</v>
      </c>
      <c r="L20" s="138">
        <v>216439546</v>
      </c>
      <c r="M20" s="53"/>
      <c r="N20" s="137">
        <v>21499677</v>
      </c>
      <c r="O20" s="139">
        <v>237939223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321027644.44000006</v>
      </c>
      <c r="K24" s="121">
        <v>0</v>
      </c>
      <c r="L24" s="143">
        <v>321027644.44000006</v>
      </c>
      <c r="M24" s="123"/>
      <c r="N24" s="121">
        <v>1330016.2812175732</v>
      </c>
      <c r="O24" s="127">
        <v>322357660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176568236.03999999</v>
      </c>
      <c r="K25" s="38">
        <v>0</v>
      </c>
      <c r="L25" s="129">
        <v>176568236.03999999</v>
      </c>
      <c r="M25" s="123"/>
      <c r="N25" s="38">
        <v>8455164.2647808176</v>
      </c>
      <c r="O25" s="130">
        <v>185023400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11680248.76</v>
      </c>
      <c r="K26" s="38">
        <v>0</v>
      </c>
      <c r="L26" s="129">
        <v>11680248.76</v>
      </c>
      <c r="M26" s="123"/>
      <c r="N26" s="38">
        <v>0</v>
      </c>
      <c r="O26" s="130">
        <v>11680249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25972693.359999999</v>
      </c>
      <c r="K27" s="38">
        <v>0</v>
      </c>
      <c r="L27" s="129">
        <v>25972693.359999999</v>
      </c>
      <c r="M27" s="123"/>
      <c r="N27" s="38">
        <v>0</v>
      </c>
      <c r="O27" s="130">
        <v>25972693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62292454.820000008</v>
      </c>
      <c r="K28" s="38">
        <v>32313.65</v>
      </c>
      <c r="L28" s="129">
        <v>62324768.470000006</v>
      </c>
      <c r="M28" s="123"/>
      <c r="N28" s="38">
        <v>8487908.9740016069</v>
      </c>
      <c r="O28" s="130">
        <v>70812677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28017273.66</v>
      </c>
      <c r="K29" s="38">
        <v>0</v>
      </c>
      <c r="L29" s="129">
        <v>28017273.66</v>
      </c>
      <c r="M29" s="123"/>
      <c r="N29" s="38">
        <v>0</v>
      </c>
      <c r="O29" s="130">
        <v>28017274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33791133.359999999</v>
      </c>
      <c r="K30" s="46">
        <v>0</v>
      </c>
      <c r="L30" s="134">
        <v>33791133.359999999</v>
      </c>
      <c r="M30" s="123"/>
      <c r="N30" s="46">
        <v>0</v>
      </c>
      <c r="O30" s="135">
        <v>33791133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659349684.44000006</v>
      </c>
      <c r="K32" s="137">
        <v>32313.65</v>
      </c>
      <c r="L32" s="138">
        <v>659381997</v>
      </c>
      <c r="M32" s="144"/>
      <c r="N32" s="137">
        <v>18273089</v>
      </c>
      <c r="O32" s="139">
        <v>677655086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326</v>
      </c>
      <c r="E34" s="29"/>
      <c r="F34" s="11"/>
      <c r="G34" s="11"/>
      <c r="H34" s="11"/>
      <c r="I34" s="12"/>
      <c r="J34" s="162">
        <v>-442944316.24000013</v>
      </c>
      <c r="K34" s="145">
        <v>1864.3499999999985</v>
      </c>
      <c r="L34" s="146">
        <v>-442942451</v>
      </c>
      <c r="M34" s="53"/>
      <c r="N34" s="145">
        <v>3226588</v>
      </c>
      <c r="O34" s="147">
        <v>-439715863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179273201.72999999</v>
      </c>
      <c r="K37" s="121">
        <v>0</v>
      </c>
      <c r="L37" s="126">
        <v>179273201.72999999</v>
      </c>
      <c r="M37" s="37"/>
      <c r="N37" s="121">
        <v>0</v>
      </c>
      <c r="O37" s="127">
        <v>179273202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0</v>
      </c>
      <c r="K38" s="38">
        <v>169528817.28</v>
      </c>
      <c r="L38" s="129">
        <v>169528817.28</v>
      </c>
      <c r="M38" s="37"/>
      <c r="N38" s="64">
        <v>0</v>
      </c>
      <c r="O38" s="130">
        <v>169528817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169528817.28</v>
      </c>
      <c r="K39" s="38">
        <v>-169528817.28</v>
      </c>
      <c r="L39" s="129">
        <v>0</v>
      </c>
      <c r="M39" s="37"/>
      <c r="N39" s="64">
        <v>0</v>
      </c>
      <c r="O39" s="130">
        <v>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13119035.469999999</v>
      </c>
      <c r="K40" s="38">
        <v>0</v>
      </c>
      <c r="L40" s="129">
        <v>13119035.469999999</v>
      </c>
      <c r="M40" s="37"/>
      <c r="N40" s="64">
        <v>0</v>
      </c>
      <c r="O40" s="130">
        <v>13119035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1638289.7999999998</v>
      </c>
      <c r="K41" s="38">
        <v>0</v>
      </c>
      <c r="L41" s="129">
        <v>1638289.7999999998</v>
      </c>
      <c r="M41" s="37"/>
      <c r="N41" s="64">
        <v>-7279420.6099999994</v>
      </c>
      <c r="O41" s="130">
        <v>-5641131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1145897.47</v>
      </c>
      <c r="K42" s="38">
        <v>0</v>
      </c>
      <c r="L42" s="129">
        <v>1145897.47</v>
      </c>
      <c r="M42" s="37"/>
      <c r="N42" s="64">
        <v>0</v>
      </c>
      <c r="O42" s="130">
        <v>1145897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-300</v>
      </c>
      <c r="K44" s="38">
        <v>0</v>
      </c>
      <c r="L44" s="129">
        <v>-300</v>
      </c>
      <c r="M44" s="37"/>
      <c r="N44" s="64">
        <v>0</v>
      </c>
      <c r="O44" s="130">
        <v>-300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364704941.75000006</v>
      </c>
      <c r="K47" s="145">
        <v>0</v>
      </c>
      <c r="L47" s="146">
        <v>364704941</v>
      </c>
      <c r="M47" s="47"/>
      <c r="N47" s="145">
        <v>-7279421</v>
      </c>
      <c r="O47" s="147">
        <v>357425520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-78239374.490000069</v>
      </c>
      <c r="K50" s="145">
        <v>1864.3499999999985</v>
      </c>
      <c r="L50" s="146">
        <v>-78237510</v>
      </c>
      <c r="M50" s="47"/>
      <c r="N50" s="145">
        <v>-4052833</v>
      </c>
      <c r="O50" s="147">
        <v>-82290343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1679600</v>
      </c>
      <c r="K52" s="121">
        <v>0</v>
      </c>
      <c r="L52" s="126">
        <v>1679600</v>
      </c>
      <c r="M52" s="37"/>
      <c r="N52" s="121">
        <v>0</v>
      </c>
      <c r="O52" s="127">
        <v>1679600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45198551.809999995</v>
      </c>
      <c r="K53" s="38">
        <v>170796.85</v>
      </c>
      <c r="L53" s="129">
        <v>45369348.659999996</v>
      </c>
      <c r="M53" s="123"/>
      <c r="N53" s="38">
        <v>0</v>
      </c>
      <c r="O53" s="130">
        <v>45369349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2040573.36</v>
      </c>
      <c r="K54" s="38">
        <v>0</v>
      </c>
      <c r="L54" s="129">
        <v>2040573.36</v>
      </c>
      <c r="M54" s="123"/>
      <c r="N54" s="72">
        <v>0</v>
      </c>
      <c r="O54" s="130">
        <v>2040573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48918725.169999994</v>
      </c>
      <c r="K57" s="137">
        <v>170796.85</v>
      </c>
      <c r="L57" s="139">
        <v>49089522</v>
      </c>
      <c r="M57" s="144"/>
      <c r="N57" s="137">
        <v>0</v>
      </c>
      <c r="O57" s="139">
        <v>49089522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-29320649.320000075</v>
      </c>
      <c r="K59" s="145">
        <v>172661.2</v>
      </c>
      <c r="L59" s="147">
        <v>-29147988</v>
      </c>
      <c r="M59" s="75"/>
      <c r="N59" s="145">
        <v>-4052833</v>
      </c>
      <c r="O59" s="147">
        <v>-33200821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1455576647</v>
      </c>
      <c r="M61" s="37"/>
      <c r="N61" s="79">
        <v>148715464</v>
      </c>
      <c r="O61" s="129">
        <v>1604292111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-546210</v>
      </c>
      <c r="M62" s="37"/>
      <c r="N62" s="66">
        <v>32039352.120000001</v>
      </c>
      <c r="O62" s="134">
        <v>31493142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1455030437</v>
      </c>
      <c r="M64" s="75"/>
      <c r="N64" s="73">
        <v>180754816</v>
      </c>
      <c r="O64" s="73">
        <v>1635785253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1425882449</v>
      </c>
      <c r="M66" s="75"/>
      <c r="N66" s="73">
        <v>176701983</v>
      </c>
      <c r="O66" s="73">
        <v>1602584432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1</v>
      </c>
      <c r="O69" s="92">
        <v>-2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83" priority="9" operator="notEqual">
      <formula>0</formula>
    </cfRule>
    <cfRule type="cellIs" dxfId="82" priority="10" operator="equal">
      <formula>0</formula>
    </cfRule>
  </conditionalFormatting>
  <conditionalFormatting sqref="O69">
    <cfRule type="cellIs" dxfId="81" priority="3" operator="notEqual">
      <formula>0</formula>
    </cfRule>
    <cfRule type="cellIs" dxfId="80" priority="4" operator="equal">
      <formula>0</formula>
    </cfRule>
  </conditionalFormatting>
  <conditionalFormatting sqref="J69">
    <cfRule type="cellIs" dxfId="79" priority="1" operator="notEqual">
      <formula>0</formula>
    </cfRule>
    <cfRule type="cellIs" dxfId="7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337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1433292</v>
      </c>
      <c r="G11" s="222"/>
      <c r="H11" s="34"/>
      <c r="I11" s="30"/>
      <c r="J11" s="157">
        <v>845373.04999999993</v>
      </c>
      <c r="K11" s="121">
        <v>0</v>
      </c>
      <c r="L11" s="126">
        <v>845373.04999999993</v>
      </c>
      <c r="M11" s="122"/>
      <c r="N11" s="121">
        <v>0</v>
      </c>
      <c r="O11" s="127">
        <v>845373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803046.27</v>
      </c>
      <c r="K12" s="38">
        <v>0</v>
      </c>
      <c r="L12" s="129">
        <v>803046.27</v>
      </c>
      <c r="M12" s="123"/>
      <c r="N12" s="38">
        <v>0</v>
      </c>
      <c r="O12" s="130">
        <v>803046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4400</v>
      </c>
      <c r="K13" s="38">
        <v>0</v>
      </c>
      <c r="L13" s="129">
        <v>4400</v>
      </c>
      <c r="M13" s="123"/>
      <c r="N13" s="38">
        <v>328055</v>
      </c>
      <c r="O13" s="130">
        <v>332455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316695.58999999997</v>
      </c>
      <c r="K14" s="38">
        <v>0</v>
      </c>
      <c r="L14" s="129">
        <v>316695.58999999997</v>
      </c>
      <c r="M14" s="123"/>
      <c r="N14" s="38">
        <v>0</v>
      </c>
      <c r="O14" s="130">
        <v>316696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9351.94</v>
      </c>
      <c r="K15" s="38">
        <v>0</v>
      </c>
      <c r="L15" s="129">
        <v>9351.94</v>
      </c>
      <c r="M15" s="123"/>
      <c r="N15" s="38">
        <v>0</v>
      </c>
      <c r="O15" s="130">
        <v>9352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273767.89</v>
      </c>
      <c r="K17" s="38">
        <v>0</v>
      </c>
      <c r="L17" s="129">
        <v>273767.89</v>
      </c>
      <c r="M17" s="123"/>
      <c r="N17" s="38">
        <v>0</v>
      </c>
      <c r="O17" s="130">
        <v>273768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177694.34</v>
      </c>
      <c r="K18" s="46">
        <v>0</v>
      </c>
      <c r="L18" s="134">
        <v>177694.34</v>
      </c>
      <c r="M18" s="123"/>
      <c r="N18" s="46">
        <v>0</v>
      </c>
      <c r="O18" s="135">
        <v>177694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2430329.0799999996</v>
      </c>
      <c r="K20" s="137">
        <v>0</v>
      </c>
      <c r="L20" s="138">
        <v>2430329</v>
      </c>
      <c r="M20" s="53"/>
      <c r="N20" s="137">
        <v>328055</v>
      </c>
      <c r="O20" s="139">
        <v>2758384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8676814.8699999973</v>
      </c>
      <c r="K24" s="121">
        <v>0</v>
      </c>
      <c r="L24" s="143">
        <v>8676814.8699999973</v>
      </c>
      <c r="M24" s="123"/>
      <c r="N24" s="121">
        <v>61474</v>
      </c>
      <c r="O24" s="127">
        <v>8738289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2203428.2399999998</v>
      </c>
      <c r="K25" s="38">
        <v>0</v>
      </c>
      <c r="L25" s="129">
        <v>2203428.2399999998</v>
      </c>
      <c r="M25" s="123"/>
      <c r="N25" s="38">
        <v>259933</v>
      </c>
      <c r="O25" s="130">
        <v>2463361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549555.09000000008</v>
      </c>
      <c r="K26" s="38">
        <v>0</v>
      </c>
      <c r="L26" s="129">
        <v>549555.09000000008</v>
      </c>
      <c r="M26" s="123"/>
      <c r="N26" s="38">
        <v>0</v>
      </c>
      <c r="O26" s="130">
        <v>549555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1203916.6300000001</v>
      </c>
      <c r="K27" s="38">
        <v>0</v>
      </c>
      <c r="L27" s="129">
        <v>1203916.6300000001</v>
      </c>
      <c r="M27" s="123"/>
      <c r="N27" s="38">
        <v>29050</v>
      </c>
      <c r="O27" s="130">
        <v>1232967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707176.08000000007</v>
      </c>
      <c r="K28" s="38">
        <v>0</v>
      </c>
      <c r="L28" s="129">
        <v>707176.08000000007</v>
      </c>
      <c r="M28" s="123"/>
      <c r="N28" s="38">
        <v>37384</v>
      </c>
      <c r="O28" s="130">
        <v>744560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1381265.48</v>
      </c>
      <c r="K29" s="38">
        <v>0</v>
      </c>
      <c r="L29" s="129">
        <v>1381265.48</v>
      </c>
      <c r="M29" s="123"/>
      <c r="N29" s="38">
        <v>0</v>
      </c>
      <c r="O29" s="130">
        <v>1381265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930789</v>
      </c>
      <c r="K30" s="46">
        <v>0</v>
      </c>
      <c r="L30" s="134">
        <v>930789</v>
      </c>
      <c r="M30" s="123"/>
      <c r="N30" s="46">
        <v>0</v>
      </c>
      <c r="O30" s="135">
        <v>930789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15652945.389999999</v>
      </c>
      <c r="K32" s="137">
        <v>0</v>
      </c>
      <c r="L32" s="138">
        <v>15652945</v>
      </c>
      <c r="M32" s="144"/>
      <c r="N32" s="137">
        <v>387841</v>
      </c>
      <c r="O32" s="139">
        <v>16040786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-13222616.309999999</v>
      </c>
      <c r="K34" s="145">
        <v>0</v>
      </c>
      <c r="L34" s="146">
        <v>-13222616</v>
      </c>
      <c r="M34" s="53"/>
      <c r="N34" s="145">
        <v>-59786</v>
      </c>
      <c r="O34" s="147">
        <v>-13282402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8306787.21</v>
      </c>
      <c r="K37" s="121">
        <v>0</v>
      </c>
      <c r="L37" s="126">
        <v>8306787.21</v>
      </c>
      <c r="M37" s="37"/>
      <c r="N37" s="121">
        <v>0</v>
      </c>
      <c r="O37" s="127">
        <v>8306787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2842904.59</v>
      </c>
      <c r="K38" s="38">
        <v>0</v>
      </c>
      <c r="L38" s="129">
        <v>2842904.59</v>
      </c>
      <c r="M38" s="37"/>
      <c r="N38" s="64">
        <v>0</v>
      </c>
      <c r="O38" s="130">
        <v>2842905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312439.64</v>
      </c>
      <c r="K39" s="38">
        <v>0</v>
      </c>
      <c r="L39" s="129">
        <v>312439.64</v>
      </c>
      <c r="M39" s="37"/>
      <c r="N39" s="64">
        <v>0</v>
      </c>
      <c r="O39" s="130">
        <v>312440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89966.98</v>
      </c>
      <c r="K40" s="38">
        <v>0</v>
      </c>
      <c r="L40" s="129">
        <v>89966.98</v>
      </c>
      <c r="M40" s="37"/>
      <c r="N40" s="64">
        <v>84869</v>
      </c>
      <c r="O40" s="130">
        <v>174836</v>
      </c>
      <c r="P40" s="65"/>
    </row>
    <row r="41" spans="1:16" s="32" customFormat="1">
      <c r="A41" s="9" t="s">
        <v>61</v>
      </c>
      <c r="B41" s="57" t="s">
        <v>59</v>
      </c>
      <c r="C41" s="148" t="s">
        <v>324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-185474</v>
      </c>
      <c r="O41" s="130">
        <v>-185474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11552098.420000002</v>
      </c>
      <c r="K47" s="145">
        <v>0</v>
      </c>
      <c r="L47" s="146">
        <v>11552099</v>
      </c>
      <c r="M47" s="47"/>
      <c r="N47" s="145">
        <v>-100605</v>
      </c>
      <c r="O47" s="147">
        <v>11451494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-1670517.8899999969</v>
      </c>
      <c r="K50" s="145">
        <v>0</v>
      </c>
      <c r="L50" s="146">
        <v>-1670517</v>
      </c>
      <c r="M50" s="47"/>
      <c r="N50" s="145">
        <v>-160391</v>
      </c>
      <c r="O50" s="147">
        <v>-1830908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44652</v>
      </c>
      <c r="K52" s="121">
        <v>0</v>
      </c>
      <c r="L52" s="126">
        <v>44652</v>
      </c>
      <c r="M52" s="37"/>
      <c r="N52" s="121">
        <v>0</v>
      </c>
      <c r="O52" s="127">
        <v>44652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238623.66000000003</v>
      </c>
      <c r="K53" s="38">
        <v>-1.62</v>
      </c>
      <c r="L53" s="129">
        <v>238622.04000000004</v>
      </c>
      <c r="M53" s="123"/>
      <c r="N53" s="38">
        <v>0</v>
      </c>
      <c r="O53" s="130">
        <v>238622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283275.66000000003</v>
      </c>
      <c r="K57" s="137">
        <v>-1.62</v>
      </c>
      <c r="L57" s="139">
        <v>283274</v>
      </c>
      <c r="M57" s="144"/>
      <c r="N57" s="137">
        <v>0</v>
      </c>
      <c r="O57" s="139">
        <v>283274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-1387242.2299999967</v>
      </c>
      <c r="K59" s="145">
        <v>-1.62</v>
      </c>
      <c r="L59" s="147">
        <v>-1387243</v>
      </c>
      <c r="M59" s="75"/>
      <c r="N59" s="145">
        <v>-160391</v>
      </c>
      <c r="O59" s="147">
        <v>-1547634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24258255</v>
      </c>
      <c r="M61" s="37"/>
      <c r="N61" s="79">
        <v>4212456</v>
      </c>
      <c r="O61" s="129">
        <v>28470711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24258255</v>
      </c>
      <c r="M64" s="75"/>
      <c r="N64" s="73">
        <v>4212456</v>
      </c>
      <c r="O64" s="73">
        <v>28470711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22871012</v>
      </c>
      <c r="M66" s="75"/>
      <c r="N66" s="73">
        <v>4052065</v>
      </c>
      <c r="O66" s="73">
        <v>26923077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77" priority="9" operator="notEqual">
      <formula>0</formula>
    </cfRule>
    <cfRule type="cellIs" dxfId="76" priority="10" operator="equal">
      <formula>0</formula>
    </cfRule>
  </conditionalFormatting>
  <conditionalFormatting sqref="O69">
    <cfRule type="cellIs" dxfId="75" priority="3" operator="notEqual">
      <formula>0</formula>
    </cfRule>
    <cfRule type="cellIs" dxfId="74" priority="4" operator="equal">
      <formula>0</formula>
    </cfRule>
  </conditionalFormatting>
  <conditionalFormatting sqref="J69">
    <cfRule type="cellIs" dxfId="73" priority="1" operator="notEqual">
      <formula>0</formula>
    </cfRule>
    <cfRule type="cellIs" dxfId="7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2.42578125" style="4" customWidth="1"/>
    <col min="9" max="9" width="2" style="8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111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3183789</v>
      </c>
      <c r="G11" s="222"/>
      <c r="H11" s="34"/>
      <c r="I11" s="30"/>
      <c r="J11" s="157">
        <v>7836417.9400000004</v>
      </c>
      <c r="K11" s="121">
        <v>0</v>
      </c>
      <c r="L11" s="126">
        <v>7836417.9400000004</v>
      </c>
      <c r="M11" s="122"/>
      <c r="N11" s="121">
        <v>0</v>
      </c>
      <c r="O11" s="127">
        <v>7836418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0</v>
      </c>
      <c r="K12" s="38">
        <v>0</v>
      </c>
      <c r="L12" s="129">
        <v>0</v>
      </c>
      <c r="M12" s="123"/>
      <c r="N12" s="38">
        <v>0</v>
      </c>
      <c r="O12" s="130">
        <v>0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1841872.14</v>
      </c>
      <c r="K13" s="38">
        <v>0</v>
      </c>
      <c r="L13" s="129">
        <v>1841872.14</v>
      </c>
      <c r="M13" s="123"/>
      <c r="N13" s="38">
        <v>0</v>
      </c>
      <c r="O13" s="130">
        <v>1841872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767228.02</v>
      </c>
      <c r="K14" s="38">
        <v>0</v>
      </c>
      <c r="L14" s="129">
        <v>767228.02</v>
      </c>
      <c r="M14" s="123"/>
      <c r="N14" s="38">
        <v>0</v>
      </c>
      <c r="O14" s="130">
        <v>767228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149253.86000000002</v>
      </c>
      <c r="K15" s="38">
        <v>0</v>
      </c>
      <c r="L15" s="129">
        <v>149253.86000000002</v>
      </c>
      <c r="M15" s="123"/>
      <c r="N15" s="38">
        <v>0</v>
      </c>
      <c r="O15" s="130">
        <v>149254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1369917.1500000001</v>
      </c>
      <c r="K17" s="38">
        <v>0</v>
      </c>
      <c r="L17" s="129">
        <v>1369917.1500000001</v>
      </c>
      <c r="M17" s="123"/>
      <c r="N17" s="38">
        <v>0</v>
      </c>
      <c r="O17" s="130">
        <v>1369917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231608.8</v>
      </c>
      <c r="K18" s="46"/>
      <c r="L18" s="134">
        <v>231608.8</v>
      </c>
      <c r="M18" s="123"/>
      <c r="N18" s="46">
        <v>681656</v>
      </c>
      <c r="O18" s="135">
        <v>913265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12196297.91</v>
      </c>
      <c r="K20" s="137">
        <v>0</v>
      </c>
      <c r="L20" s="138">
        <v>12196298</v>
      </c>
      <c r="M20" s="53"/>
      <c r="N20" s="137">
        <v>681656</v>
      </c>
      <c r="O20" s="139">
        <v>12877954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28210821.949999996</v>
      </c>
      <c r="K24" s="121">
        <v>0</v>
      </c>
      <c r="L24" s="143">
        <v>28210821.949999996</v>
      </c>
      <c r="M24" s="123"/>
      <c r="N24" s="121">
        <v>80000</v>
      </c>
      <c r="O24" s="127">
        <v>28290822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6080687.8100000005</v>
      </c>
      <c r="K25" s="38">
        <v>0</v>
      </c>
      <c r="L25" s="129">
        <v>6080687.8100000005</v>
      </c>
      <c r="M25" s="123"/>
      <c r="N25" s="38">
        <v>663719</v>
      </c>
      <c r="O25" s="130">
        <v>6744407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1320105.9800000002</v>
      </c>
      <c r="K26" s="38">
        <v>0</v>
      </c>
      <c r="L26" s="129">
        <v>1320105.9800000002</v>
      </c>
      <c r="M26" s="123"/>
      <c r="N26" s="38">
        <v>114506</v>
      </c>
      <c r="O26" s="130">
        <v>1434612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5260445.8000000007</v>
      </c>
      <c r="K27" s="38">
        <v>0</v>
      </c>
      <c r="L27" s="129">
        <v>5260445.8000000007</v>
      </c>
      <c r="M27" s="123"/>
      <c r="N27" s="38">
        <v>385723</v>
      </c>
      <c r="O27" s="130">
        <v>5646169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4053776.8000000003</v>
      </c>
      <c r="K28" s="38"/>
      <c r="L28" s="129">
        <v>4053776.8000000003</v>
      </c>
      <c r="M28" s="123"/>
      <c r="N28" s="38">
        <v>1736078</v>
      </c>
      <c r="O28" s="130">
        <v>5789855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3260876.2299999995</v>
      </c>
      <c r="K29" s="38">
        <v>0</v>
      </c>
      <c r="L29" s="129">
        <v>3260876.2299999995</v>
      </c>
      <c r="M29" s="123"/>
      <c r="N29" s="38">
        <v>46326</v>
      </c>
      <c r="O29" s="130">
        <v>3307202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7379327.3299999991</v>
      </c>
      <c r="K30" s="46"/>
      <c r="L30" s="134">
        <v>7379327.3299999991</v>
      </c>
      <c r="M30" s="123"/>
      <c r="N30" s="46">
        <v>153609</v>
      </c>
      <c r="O30" s="135">
        <v>7532936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55566041.899999984</v>
      </c>
      <c r="K32" s="137">
        <v>0</v>
      </c>
      <c r="L32" s="138">
        <v>55566042</v>
      </c>
      <c r="M32" s="144"/>
      <c r="N32" s="137">
        <v>3179961</v>
      </c>
      <c r="O32" s="139">
        <v>58746003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-43369743.98999998</v>
      </c>
      <c r="K34" s="145">
        <v>0</v>
      </c>
      <c r="L34" s="146">
        <v>-43369744</v>
      </c>
      <c r="M34" s="53"/>
      <c r="N34" s="145">
        <v>-2498305</v>
      </c>
      <c r="O34" s="147">
        <v>-45868049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19928406.210000001</v>
      </c>
      <c r="K37" s="121">
        <v>0</v>
      </c>
      <c r="L37" s="126">
        <v>19928406.210000001</v>
      </c>
      <c r="M37" s="37"/>
      <c r="N37" s="121">
        <v>0</v>
      </c>
      <c r="O37" s="127">
        <v>19928406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8404388.5800000001</v>
      </c>
      <c r="K38" s="38">
        <v>0</v>
      </c>
      <c r="L38" s="129">
        <v>8404388.5800000001</v>
      </c>
      <c r="M38" s="37"/>
      <c r="N38" s="64">
        <v>0</v>
      </c>
      <c r="O38" s="130">
        <v>8404389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2721043.1100000003</v>
      </c>
      <c r="K39" s="38">
        <v>0</v>
      </c>
      <c r="L39" s="129">
        <v>2721043.1100000003</v>
      </c>
      <c r="M39" s="37"/>
      <c r="N39" s="64">
        <v>582421</v>
      </c>
      <c r="O39" s="130">
        <v>3303464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152983.98999999996</v>
      </c>
      <c r="K40" s="38">
        <v>0</v>
      </c>
      <c r="L40" s="129">
        <v>152983.98999999996</v>
      </c>
      <c r="M40" s="37"/>
      <c r="N40" s="64">
        <v>1301273</v>
      </c>
      <c r="O40" s="130">
        <v>1454257</v>
      </c>
      <c r="P40" s="65"/>
    </row>
    <row r="41" spans="1:16" s="32" customFormat="1">
      <c r="A41" s="9" t="s">
        <v>61</v>
      </c>
      <c r="B41" s="57" t="s">
        <v>59</v>
      </c>
      <c r="C41" s="148" t="s">
        <v>324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-584378</v>
      </c>
      <c r="O41" s="130">
        <v>-584378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19988.12</v>
      </c>
      <c r="K42" s="38">
        <v>0</v>
      </c>
      <c r="L42" s="129">
        <v>19988.12</v>
      </c>
      <c r="M42" s="37"/>
      <c r="N42" s="64">
        <v>3049</v>
      </c>
      <c r="O42" s="130">
        <v>23037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-1371957.32</v>
      </c>
      <c r="K44" s="38"/>
      <c r="L44" s="129">
        <v>-1371957.32</v>
      </c>
      <c r="M44" s="37"/>
      <c r="N44" s="64">
        <v>0</v>
      </c>
      <c r="O44" s="130">
        <v>-1371957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/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29854852.689999998</v>
      </c>
      <c r="K47" s="145">
        <v>0</v>
      </c>
      <c r="L47" s="146">
        <v>29854853</v>
      </c>
      <c r="M47" s="47"/>
      <c r="N47" s="145">
        <v>1302365</v>
      </c>
      <c r="O47" s="147">
        <v>31157218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-13514891.299999982</v>
      </c>
      <c r="K50" s="145">
        <v>0</v>
      </c>
      <c r="L50" s="146">
        <v>-13514891</v>
      </c>
      <c r="M50" s="47"/>
      <c r="N50" s="145">
        <v>-1195940</v>
      </c>
      <c r="O50" s="147">
        <v>-14710831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215200</v>
      </c>
      <c r="K52" s="121">
        <v>0</v>
      </c>
      <c r="L52" s="126">
        <v>215200</v>
      </c>
      <c r="M52" s="37"/>
      <c r="N52" s="121">
        <v>0</v>
      </c>
      <c r="O52" s="127">
        <v>215200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3283923.5500000003</v>
      </c>
      <c r="K53" s="38">
        <v>-1</v>
      </c>
      <c r="L53" s="129">
        <v>3283922.5500000003</v>
      </c>
      <c r="M53" s="123"/>
      <c r="N53" s="38"/>
      <c r="O53" s="130">
        <v>3283923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234765</v>
      </c>
      <c r="O54" s="130">
        <v>234765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3499123.5500000003</v>
      </c>
      <c r="K57" s="137">
        <v>-1</v>
      </c>
      <c r="L57" s="139">
        <v>3499123</v>
      </c>
      <c r="M57" s="144"/>
      <c r="N57" s="137">
        <v>234765</v>
      </c>
      <c r="O57" s="139">
        <v>3733888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-10015767.749999981</v>
      </c>
      <c r="K59" s="145">
        <v>-1</v>
      </c>
      <c r="L59" s="147">
        <v>-10015768</v>
      </c>
      <c r="M59" s="75"/>
      <c r="N59" s="145">
        <v>-961175</v>
      </c>
      <c r="O59" s="147">
        <v>-10976943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115570582</v>
      </c>
      <c r="M61" s="37"/>
      <c r="N61" s="79">
        <v>53526569</v>
      </c>
      <c r="O61" s="129">
        <v>169097151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115570582</v>
      </c>
      <c r="M64" s="75"/>
      <c r="N64" s="73">
        <v>53526569</v>
      </c>
      <c r="O64" s="73">
        <v>169097151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105554814</v>
      </c>
      <c r="M66" s="75"/>
      <c r="N66" s="73">
        <v>52565394</v>
      </c>
      <c r="O66" s="73">
        <v>158120208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71" priority="9" operator="notEqual">
      <formula>0</formula>
    </cfRule>
    <cfRule type="cellIs" dxfId="70" priority="10" operator="equal">
      <formula>0</formula>
    </cfRule>
  </conditionalFormatting>
  <conditionalFormatting sqref="O69">
    <cfRule type="cellIs" dxfId="69" priority="3" operator="notEqual">
      <formula>0</formula>
    </cfRule>
    <cfRule type="cellIs" dxfId="68" priority="4" operator="equal">
      <formula>0</formula>
    </cfRule>
  </conditionalFormatting>
  <conditionalFormatting sqref="J69">
    <cfRule type="cellIs" dxfId="67" priority="1" operator="notEqual">
      <formula>0</formula>
    </cfRule>
    <cfRule type="cellIs" dxfId="66" priority="2" operator="equal">
      <formula>0</formula>
    </cfRule>
  </conditionalFormatting>
  <printOptions horizontalCentered="1"/>
  <pageMargins left="0.7" right="0.7" top="0.75" bottom="0.75" header="0.5" footer="0.5"/>
  <pageSetup scale="56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79"/>
  <sheetViews>
    <sheetView tabSelected="1"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16" hidden="1" customWidth="1"/>
    <col min="3" max="3" width="2" style="4" customWidth="1"/>
    <col min="4" max="4" width="9.140625" style="4" customWidth="1"/>
    <col min="5" max="5" width="36.42578125" style="4" customWidth="1"/>
    <col min="6" max="6" width="16" style="4" hidden="1" customWidth="1"/>
    <col min="7" max="7" width="15.28515625" style="4" hidden="1" customWidth="1"/>
    <col min="8" max="8" width="9.140625" style="4" hidden="1" customWidth="1"/>
    <col min="9" max="9" width="9.140625" style="8" hidden="1" customWidth="1"/>
    <col min="10" max="10" width="18" style="4" customWidth="1"/>
    <col min="11" max="11" width="18" style="8" customWidth="1"/>
    <col min="12" max="12" width="17.42578125" style="4" customWidth="1"/>
    <col min="13" max="13" width="1.42578125" style="4" customWidth="1"/>
    <col min="14" max="14" width="16.140625" style="8" bestFit="1" customWidth="1"/>
    <col min="15" max="15" width="17.42578125" style="4" customWidth="1"/>
    <col min="16" max="16" width="16.5703125" style="4" customWidth="1"/>
    <col min="17" max="16384" width="11.140625" style="4"/>
  </cols>
  <sheetData>
    <row r="1" spans="1:16">
      <c r="B1" s="2"/>
      <c r="D1" s="217"/>
      <c r="E1" s="217"/>
      <c r="F1" s="217"/>
      <c r="G1" s="217"/>
      <c r="H1" s="217"/>
      <c r="I1" s="217"/>
      <c r="J1" s="217"/>
      <c r="K1" s="228" t="s">
        <v>124</v>
      </c>
      <c r="L1" s="217"/>
      <c r="M1" s="217"/>
      <c r="N1" s="217"/>
      <c r="O1" s="217"/>
      <c r="P1" s="3"/>
    </row>
    <row r="2" spans="1:16">
      <c r="B2" s="2"/>
      <c r="D2" s="234"/>
      <c r="E2" s="234"/>
      <c r="F2" s="234"/>
      <c r="G2" s="234"/>
      <c r="H2" s="234"/>
      <c r="I2" s="234"/>
      <c r="J2" s="234"/>
      <c r="K2" s="227" t="s">
        <v>0</v>
      </c>
      <c r="L2" s="234"/>
      <c r="M2" s="234"/>
      <c r="N2" s="234"/>
      <c r="O2" s="234"/>
      <c r="P2" s="5"/>
    </row>
    <row r="3" spans="1:16" ht="12.75" customHeight="1">
      <c r="B3" s="2"/>
      <c r="D3" s="70"/>
      <c r="E3" s="70"/>
      <c r="F3" s="70"/>
      <c r="G3" s="70"/>
      <c r="H3" s="70"/>
      <c r="I3" s="70"/>
      <c r="J3" s="70"/>
      <c r="K3" s="229" t="s">
        <v>1</v>
      </c>
      <c r="L3" s="70"/>
      <c r="M3" s="70"/>
      <c r="N3" s="70"/>
      <c r="O3" s="231" t="s">
        <v>2</v>
      </c>
    </row>
    <row r="4" spans="1:16">
      <c r="B4" s="2"/>
      <c r="D4" s="219"/>
      <c r="E4" s="219"/>
      <c r="F4" s="219"/>
      <c r="G4" s="219"/>
      <c r="H4" s="219"/>
      <c r="I4" s="219"/>
      <c r="J4" s="219"/>
      <c r="K4" s="230" t="s">
        <v>332</v>
      </c>
      <c r="L4" s="219"/>
      <c r="M4" s="219"/>
      <c r="N4" s="219"/>
      <c r="O4" s="235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13"/>
      <c r="K5" s="14"/>
      <c r="L5" s="13"/>
      <c r="M5" s="13"/>
      <c r="N5" s="14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24" t="s">
        <v>3</v>
      </c>
      <c r="K6" s="18"/>
      <c r="L6" s="7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151" t="s">
        <v>300</v>
      </c>
      <c r="K7" s="22" t="s">
        <v>296</v>
      </c>
      <c r="L7" s="20"/>
      <c r="M7" s="21"/>
      <c r="N7" s="22" t="str">
        <f>[3]SNP!$M$9</f>
        <v>Unit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J8" s="21"/>
      <c r="K8" s="21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4"/>
      <c r="K9" s="14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f>SUM(EASTERNFL:VALENCIA!F11:G11)</f>
        <v>355206814.16999996</v>
      </c>
      <c r="G11" s="222"/>
      <c r="H11" s="34"/>
      <c r="I11" s="30"/>
      <c r="J11" s="110">
        <f>SUM(EASTERNFL:VALENCIA!J11)</f>
        <v>663455104.84000003</v>
      </c>
      <c r="K11" s="110">
        <f>SUM(EASTERNFL:VALENCIA!K11)</f>
        <v>-447332.43</v>
      </c>
      <c r="L11" s="110">
        <f>SUM(EASTERNFL:VALENCIA!L11)</f>
        <v>663007772.41000009</v>
      </c>
      <c r="M11" s="110">
        <f>SUM(EASTERNFL:VALENCIA!M11)</f>
        <v>0</v>
      </c>
      <c r="N11" s="110">
        <f>SUM(EASTERNFL:VALENCIA!N11)</f>
        <v>0</v>
      </c>
      <c r="O11" s="110">
        <f>SUM(EASTERNFL:VALENCIA!O11)</f>
        <v>663007772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10">
        <f>SUM(EASTERNFL:VALENCIA!J12)</f>
        <v>84814242.170000017</v>
      </c>
      <c r="K12" s="110">
        <f>SUM(EASTERNFL:VALENCIA!K12)</f>
        <v>-15116401.93</v>
      </c>
      <c r="L12" s="110">
        <f>SUM(EASTERNFL:VALENCIA!L12)</f>
        <v>69697840.24000001</v>
      </c>
      <c r="M12" s="110">
        <f>SUM(EASTERNFL:VALENCIA!M12)</f>
        <v>0</v>
      </c>
      <c r="N12" s="110">
        <f>SUM(EASTERNFL:VALENCIA!N12)</f>
        <v>0</v>
      </c>
      <c r="O12" s="110">
        <f>SUM(EASTERNFL:VALENCIA!O12)</f>
        <v>69697842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10">
        <f>SUM(EASTERNFL:VALENCIA!J13)</f>
        <v>46693386.360000014</v>
      </c>
      <c r="K13" s="110">
        <f>SUM(EASTERNFL:VALENCIA!K13)</f>
        <v>-5137662.2600000007</v>
      </c>
      <c r="L13" s="110">
        <f>SUM(EASTERNFL:VALENCIA!L13)</f>
        <v>41555724.100000001</v>
      </c>
      <c r="M13" s="110">
        <f>SUM(EASTERNFL:VALENCIA!M13)</f>
        <v>0</v>
      </c>
      <c r="N13" s="110">
        <f>SUM(EASTERNFL:VALENCIA!N13)</f>
        <v>1134981</v>
      </c>
      <c r="O13" s="110">
        <f>SUM(EASTERNFL:VALENCIA!O13)</f>
        <v>42690705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10">
        <f>SUM(EASTERNFL:VALENCIA!J14)</f>
        <v>36447626.059999995</v>
      </c>
      <c r="K14" s="110">
        <f>SUM(EASTERNFL:VALENCIA!K14)</f>
        <v>267849.41000000003</v>
      </c>
      <c r="L14" s="110">
        <f>SUM(EASTERNFL:VALENCIA!L14)</f>
        <v>36715475.469999991</v>
      </c>
      <c r="M14" s="110">
        <f>SUM(EASTERNFL:VALENCIA!M14)</f>
        <v>0</v>
      </c>
      <c r="N14" s="110">
        <f>SUM(EASTERNFL:VALENCIA!N14)</f>
        <v>15794683.41</v>
      </c>
      <c r="O14" s="110">
        <f>SUM(EASTERNFL:VALENCIA!O14)</f>
        <v>52510159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10">
        <f>SUM(EASTERNFL:VALENCIA!J15)</f>
        <v>7235376.6699999999</v>
      </c>
      <c r="K15" s="110">
        <f>SUM(EASTERNFL:VALENCIA!K15)</f>
        <v>5122349.41</v>
      </c>
      <c r="L15" s="110">
        <f>SUM(EASTERNFL:VALENCIA!L15)</f>
        <v>12357726.08</v>
      </c>
      <c r="M15" s="110">
        <f>SUM(EASTERNFL:VALENCIA!M15)</f>
        <v>0</v>
      </c>
      <c r="N15" s="110">
        <f>SUM(EASTERNFL:VALENCIA!N15)</f>
        <v>0</v>
      </c>
      <c r="O15" s="110">
        <f>SUM(EASTERNFL:VALENCIA!O15)</f>
        <v>12357726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10">
        <f>SUM(EASTERNFL:VALENCIA!J16)</f>
        <v>0</v>
      </c>
      <c r="K16" s="110">
        <f>SUM(EASTERNFL:VALENCIA!K16)</f>
        <v>0</v>
      </c>
      <c r="L16" s="110">
        <f>SUM(EASTERNFL:VALENCIA!L16)</f>
        <v>0</v>
      </c>
      <c r="M16" s="110">
        <f>SUM(EASTERNFL:VALENCIA!M16)</f>
        <v>0</v>
      </c>
      <c r="N16" s="110">
        <f>SUM(EASTERNFL:VALENCIA!N16)</f>
        <v>0</v>
      </c>
      <c r="O16" s="110">
        <f>SUM(EASTERNFL:VALENCIA!O16)</f>
        <v>0</v>
      </c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f>SUM(EASTERNFL:VALENCIA!F17:G17)</f>
        <v>11970653.289999999</v>
      </c>
      <c r="G17" s="222"/>
      <c r="H17" s="43"/>
      <c r="I17" s="29"/>
      <c r="J17" s="110">
        <f>SUM(EASTERNFL:VALENCIA!J17)</f>
        <v>62909652.859999999</v>
      </c>
      <c r="K17" s="110">
        <f>SUM(EASTERNFL:VALENCIA!K17)</f>
        <v>-5563072.2600000007</v>
      </c>
      <c r="L17" s="110">
        <f>SUM(EASTERNFL:VALENCIA!L17)</f>
        <v>57346580.599999994</v>
      </c>
      <c r="M17" s="110">
        <f>SUM(EASTERNFL:VALENCIA!M17)</f>
        <v>0</v>
      </c>
      <c r="N17" s="110">
        <f>SUM(EASTERNFL:VALENCIA!N17)</f>
        <v>7619584</v>
      </c>
      <c r="O17" s="110">
        <f>SUM(EASTERNFL:VALENCIA!O17)</f>
        <v>64966163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69">
        <f>SUM(EASTERNFL:VALENCIA!J18)</f>
        <v>20101762.869999997</v>
      </c>
      <c r="K18" s="169">
        <f>SUM(EASTERNFL:VALENCIA!K18)</f>
        <v>580224.6100000001</v>
      </c>
      <c r="L18" s="169">
        <f>SUM(EASTERNFL:VALENCIA!L18)</f>
        <v>20681987.48</v>
      </c>
      <c r="M18" s="169">
        <f>SUM(EASTERNFL:VALENCIA!M18)</f>
        <v>0</v>
      </c>
      <c r="N18" s="169">
        <f>SUM(EASTERNFL:VALENCIA!N18)</f>
        <v>70720201.739999995</v>
      </c>
      <c r="O18" s="169">
        <f>SUM(EASTERNFL:VALENCIA!O18)</f>
        <v>91402188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8"/>
      <c r="L19" s="47"/>
      <c r="M19" s="48"/>
      <c r="N19" s="48"/>
      <c r="O19" s="48"/>
      <c r="P19" s="49"/>
    </row>
    <row r="20" spans="1:16" s="32" customForma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52">
        <f t="array" ref="J20">SUM(ROUND(J11:J18,0))</f>
        <v>921657152</v>
      </c>
      <c r="K20" s="52">
        <f t="array" ref="K20">SUM(ROUND(K11:K18,0))</f>
        <v>-20294045</v>
      </c>
      <c r="L20" s="52">
        <f t="array" ref="L20">SUM(ROUND(L11:L18,0))</f>
        <v>901363105</v>
      </c>
      <c r="M20" s="53"/>
      <c r="N20" s="52">
        <f t="array" ref="N20">SUM(ROUND(N11:N18,0))</f>
        <v>95269450</v>
      </c>
      <c r="O20" s="52">
        <f t="array" ref="O20">SUM(ROUND(O11:O18,0))</f>
        <v>996632555</v>
      </c>
      <c r="P20" s="54"/>
    </row>
    <row r="21" spans="1:16" s="32" customFormat="1">
      <c r="A21" s="40"/>
      <c r="B21" s="44"/>
      <c r="C21" s="11"/>
      <c r="D21" s="11"/>
      <c r="E21" s="11"/>
      <c r="F21" s="11"/>
      <c r="G21" s="11"/>
      <c r="H21" s="11"/>
      <c r="I21" s="12"/>
      <c r="J21" s="14"/>
      <c r="K21" s="14"/>
      <c r="L21" s="14"/>
      <c r="M21" s="14"/>
      <c r="N21" s="14"/>
      <c r="O21" s="14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3"/>
      <c r="K22" s="13"/>
      <c r="L22" s="13"/>
      <c r="M22" s="14"/>
      <c r="N22" s="13"/>
      <c r="O22" s="13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3"/>
      <c r="K23" s="13"/>
      <c r="L23" s="13"/>
      <c r="M23" s="14"/>
      <c r="N23" s="13"/>
      <c r="O23" s="13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10">
        <f>SUM(EASTERNFL:VALENCIA!J24)</f>
        <v>2062034655.0200007</v>
      </c>
      <c r="K24" s="110">
        <f>SUM(EASTERNFL:VALENCIA!K24)</f>
        <v>-1.6</v>
      </c>
      <c r="L24" s="110">
        <f>SUM(EASTERNFL:VALENCIA!L24)</f>
        <v>2062034653.4200003</v>
      </c>
      <c r="M24" s="110">
        <f>SUM(EASTERNFL:VALENCIA!M24)</f>
        <v>0</v>
      </c>
      <c r="N24" s="110">
        <f>SUM(EASTERNFL:VALENCIA!N24)</f>
        <v>9335479.6212175731</v>
      </c>
      <c r="O24" s="111">
        <f t="shared" ref="O24:O30" si="0">ROUND(N24,0)+ROUND(L24,0)</f>
        <v>2071370133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10">
        <f>SUM(EASTERNFL:VALENCIA!J25)</f>
        <v>710162057.64999998</v>
      </c>
      <c r="K25" s="110">
        <f>SUM(EASTERNFL:VALENCIA!K25)</f>
        <v>-15467645.24</v>
      </c>
      <c r="L25" s="110">
        <f>SUM(EASTERNFL:VALENCIA!L25)</f>
        <v>694694412.40999997</v>
      </c>
      <c r="M25" s="111"/>
      <c r="N25" s="110">
        <f>SUM(EASTERNFL:VALENCIA!N25)</f>
        <v>49672723.524780825</v>
      </c>
      <c r="O25" s="111">
        <f t="shared" si="0"/>
        <v>744367136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10">
        <f>SUM(EASTERNFL:VALENCIA!J26)</f>
        <v>78803294.439999998</v>
      </c>
      <c r="K26" s="110">
        <f>SUM(EASTERNFL:VALENCIA!K26)</f>
        <v>3416.2300000000373</v>
      </c>
      <c r="L26" s="110">
        <f>SUM(EASTERNFL:VALENCIA!L26)</f>
        <v>78806710.670000002</v>
      </c>
      <c r="M26" s="111"/>
      <c r="N26" s="110">
        <f>SUM(EASTERNFL:VALENCIA!N26)</f>
        <v>183737</v>
      </c>
      <c r="O26" s="111">
        <f t="shared" si="0"/>
        <v>78990448</v>
      </c>
      <c r="P26" s="39"/>
    </row>
    <row r="27" spans="1:16" s="32" customFormat="1">
      <c r="A27" s="1" t="s">
        <v>39</v>
      </c>
      <c r="B27" s="57" t="s">
        <v>33</v>
      </c>
      <c r="C27" s="33"/>
      <c r="D27" s="30" t="s">
        <v>40</v>
      </c>
      <c r="E27" s="11"/>
      <c r="F27" s="11"/>
      <c r="G27" s="29"/>
      <c r="H27" s="11"/>
      <c r="I27" s="12"/>
      <c r="J27" s="110">
        <f>SUM(EASTERNFL:VALENCIA!J27)</f>
        <v>223523060.74999988</v>
      </c>
      <c r="K27" s="110">
        <f>SUM(EASTERNFL:VALENCIA!K27)</f>
        <v>-38252.770000000673</v>
      </c>
      <c r="L27" s="110">
        <f>SUM(EASTERNFL:VALENCIA!L27)</f>
        <v>223484807.9799999</v>
      </c>
      <c r="M27" s="111"/>
      <c r="N27" s="110">
        <f>SUM(EASTERNFL:VALENCIA!N27)</f>
        <v>21470298.780000001</v>
      </c>
      <c r="O27" s="111">
        <f t="shared" si="0"/>
        <v>244955107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10">
        <f>SUM(EASTERNFL:VALENCIA!J28)</f>
        <v>203759108.15000001</v>
      </c>
      <c r="K28" s="110">
        <f>SUM(EASTERNFL:VALENCIA!K28)</f>
        <v>1092795.5099999995</v>
      </c>
      <c r="L28" s="110">
        <f>SUM(EASTERNFL:VALENCIA!L28)</f>
        <v>204851903.66000003</v>
      </c>
      <c r="M28" s="111"/>
      <c r="N28" s="110">
        <f>SUM(EASTERNFL:VALENCIA!N28)</f>
        <v>41606929.314001605</v>
      </c>
      <c r="O28" s="111">
        <f t="shared" si="0"/>
        <v>246458833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10">
        <f>SUM(EASTERNFL:VALENCIA!J29)</f>
        <v>246781284.40999997</v>
      </c>
      <c r="K29" s="110">
        <f>SUM(EASTERNFL:VALENCIA!K29)</f>
        <v>-283640.82999999984</v>
      </c>
      <c r="L29" s="110">
        <f>SUM(EASTERNFL:VALENCIA!L29)</f>
        <v>246497643.57999998</v>
      </c>
      <c r="M29" s="111"/>
      <c r="N29" s="110">
        <f>SUM(EASTERNFL:VALENCIA!N29)</f>
        <v>1580031.71</v>
      </c>
      <c r="O29" s="111">
        <f t="shared" si="0"/>
        <v>248077676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69">
        <f>SUM(EASTERNFL:VALENCIA!J30)</f>
        <v>205194598.17999995</v>
      </c>
      <c r="K30" s="169">
        <f>SUM(EASTERNFL:VALENCIA!K30)</f>
        <v>9.0000000000000024E-2</v>
      </c>
      <c r="L30" s="169">
        <f>SUM(EASTERNFL:VALENCIA!L30)</f>
        <v>205194598.26999998</v>
      </c>
      <c r="M30" s="112"/>
      <c r="N30" s="169">
        <f>SUM(EASTERNFL:VALENCIA!N30)</f>
        <v>2426492</v>
      </c>
      <c r="O30" s="112">
        <f t="shared" si="0"/>
        <v>207621090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58"/>
      <c r="K31" s="58"/>
      <c r="L31" s="58"/>
      <c r="M31" s="58"/>
      <c r="N31" s="58"/>
      <c r="O31" s="58"/>
      <c r="P31" s="59"/>
    </row>
    <row r="32" spans="1:16" s="32" customForma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52">
        <f t="array" ref="J32">SUM(ROUND(J24:J30,0))</f>
        <v>3730258058</v>
      </c>
      <c r="K32" s="52">
        <f t="array" ref="K32">SUM(ROUND(K24:K30,0))</f>
        <v>-14693329</v>
      </c>
      <c r="L32" s="52">
        <f t="array" ref="L32">SUM(ROUND(L24:L30,0))</f>
        <v>3715564730</v>
      </c>
      <c r="M32" s="52">
        <f t="array" ref="M32">SUM(ROUND(M24:M30,0))</f>
        <v>0</v>
      </c>
      <c r="N32" s="52">
        <f t="array" ref="N32">SUM(ROUND(N24:N30,0))</f>
        <v>126275693</v>
      </c>
      <c r="O32" s="52">
        <f t="array" ref="O32">SUM(ROUND(O24:O30,0))</f>
        <v>3841840423</v>
      </c>
      <c r="P32" s="54"/>
    </row>
    <row r="33" spans="1:16" s="32" customFormat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47"/>
      <c r="L33" s="47"/>
      <c r="M33" s="47"/>
      <c r="N33" s="47"/>
      <c r="O33" s="47"/>
      <c r="P33" s="61"/>
    </row>
    <row r="34" spans="1:16" s="32" customFormat="1">
      <c r="A34" s="1"/>
      <c r="B34" s="57"/>
      <c r="C34" s="11"/>
      <c r="D34" s="51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29"/>
      <c r="F34" s="11"/>
      <c r="G34" s="11"/>
      <c r="H34" s="11"/>
      <c r="I34" s="12"/>
      <c r="J34" s="52">
        <f>J20-J32</f>
        <v>-2808600906</v>
      </c>
      <c r="K34" s="52">
        <f>K20-K32</f>
        <v>-5600716</v>
      </c>
      <c r="L34" s="52">
        <f>L20-L32</f>
        <v>-2814201625</v>
      </c>
      <c r="M34" s="53"/>
      <c r="N34" s="52">
        <f>N20-N32</f>
        <v>-31006243</v>
      </c>
      <c r="O34" s="52">
        <f>O20-O32</f>
        <v>-2845207868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62"/>
      <c r="K35" s="62"/>
      <c r="L35" s="62"/>
      <c r="M35" s="62"/>
      <c r="N35" s="62"/>
      <c r="O35" s="6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3"/>
      <c r="K36" s="13"/>
      <c r="L36" s="13"/>
      <c r="M36" s="14"/>
      <c r="N36" s="13"/>
      <c r="O36" s="13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10">
        <f>SUM(EASTERNFL:VALENCIA!J37)</f>
        <v>1266825440.8999999</v>
      </c>
      <c r="K37" s="110">
        <f>SUM(EASTERNFL:VALENCIA!K37)</f>
        <v>-6342047.5999999978</v>
      </c>
      <c r="L37" s="110">
        <f>SUM(EASTERNFL:VALENCIA!L37)</f>
        <v>1260483393.2999997</v>
      </c>
      <c r="M37" s="110">
        <f>SUM(EASTERNFL:VALENCIA!M37)</f>
        <v>0</v>
      </c>
      <c r="N37" s="110">
        <f>SUM(EASTERNFL:VALENCIA!N37)</f>
        <v>111166</v>
      </c>
      <c r="O37" s="110">
        <f>SUM(EASTERNFL:VALENCIA!O37)</f>
        <v>1260594559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10">
        <f>SUM(EASTERNFL:VALENCIA!J38)</f>
        <v>729509634.58999991</v>
      </c>
      <c r="K38" s="110">
        <f>SUM(EASTERNFL:VALENCIA!K38)</f>
        <v>269795828.38</v>
      </c>
      <c r="L38" s="110">
        <f>SUM(EASTERNFL:VALENCIA!L38)</f>
        <v>999305462.97000003</v>
      </c>
      <c r="M38" s="110">
        <f>SUM(EASTERNFL:VALENCIA!M38)</f>
        <v>0</v>
      </c>
      <c r="N38" s="110">
        <f>SUM(EASTERNFL:VALENCIA!N38)</f>
        <v>0</v>
      </c>
      <c r="O38" s="110">
        <f>SUM(EASTERNFL:VALENCIA!O38)</f>
        <v>999305461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10">
        <f>SUM(EASTERNFL:VALENCIA!J39)</f>
        <v>401380069.23999995</v>
      </c>
      <c r="K39" s="110">
        <f>SUM(EASTERNFL:VALENCIA!K39)</f>
        <v>-259609027.69999999</v>
      </c>
      <c r="L39" s="110">
        <f>SUM(EASTERNFL:VALENCIA!L39)</f>
        <v>141771041.53999999</v>
      </c>
      <c r="M39" s="110">
        <f>SUM(EASTERNFL:VALENCIA!M39)</f>
        <v>0</v>
      </c>
      <c r="N39" s="110">
        <f>SUM(EASTERNFL:VALENCIA!N39)</f>
        <v>11875813</v>
      </c>
      <c r="O39" s="110">
        <f>SUM(EASTERNFL:VALENCIA!O39)</f>
        <v>153646856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10">
        <f>SUM(EASTERNFL:VALENCIA!J40)</f>
        <v>31134843.739999998</v>
      </c>
      <c r="K40" s="110">
        <f>SUM(EASTERNFL:VALENCIA!K40)</f>
        <v>-0.34</v>
      </c>
      <c r="L40" s="110">
        <f>SUM(EASTERNFL:VALENCIA!L40)</f>
        <v>31134843.399999999</v>
      </c>
      <c r="M40" s="110">
        <f>SUM(EASTERNFL:VALENCIA!M40)</f>
        <v>0</v>
      </c>
      <c r="N40" s="110">
        <f>SUM(EASTERNFL:VALENCIA!N40)</f>
        <v>55552502.709999993</v>
      </c>
      <c r="O40" s="110">
        <f>SUM(EASTERNFL:VALENCIA!O40)</f>
        <v>86687347</v>
      </c>
      <c r="P40" s="65"/>
    </row>
    <row r="41" spans="1:16" s="32" customFormat="1">
      <c r="A41" s="9" t="s">
        <v>61</v>
      </c>
      <c r="B41" s="57" t="s">
        <v>59</v>
      </c>
      <c r="C41" s="3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9"/>
      <c r="E41" s="11"/>
      <c r="F41" s="11"/>
      <c r="G41" s="29"/>
      <c r="H41" s="11"/>
      <c r="I41" s="12"/>
      <c r="J41" s="110">
        <f>SUM(EASTERNFL:VALENCIA!J41)</f>
        <v>6655901.2199999988</v>
      </c>
      <c r="K41" s="110">
        <f>SUM(EASTERNFL:VALENCIA!K41)</f>
        <v>-0.2</v>
      </c>
      <c r="L41" s="110">
        <f>SUM(EASTERNFL:VALENCIA!L41)</f>
        <v>6655901.0199999996</v>
      </c>
      <c r="M41" s="110">
        <f>SUM(EASTERNFL:VALENCIA!M41)</f>
        <v>0</v>
      </c>
      <c r="N41" s="110">
        <f>SUM(EASTERNFL:VALENCIA!N41)</f>
        <v>-4462686.6099999994</v>
      </c>
      <c r="O41" s="110">
        <f>SUM(EASTERNFL:VALENCIA!O41)</f>
        <v>2193214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10">
        <f>SUM(EASTERNFL:VALENCIA!J42)</f>
        <v>35252970.850000001</v>
      </c>
      <c r="K42" s="110">
        <f>SUM(EASTERNFL:VALENCIA!K42)</f>
        <v>731403</v>
      </c>
      <c r="L42" s="110">
        <f>SUM(EASTERNFL:VALENCIA!L42)</f>
        <v>35984373.849999994</v>
      </c>
      <c r="M42" s="110">
        <f>SUM(EASTERNFL:VALENCIA!M42)</f>
        <v>0</v>
      </c>
      <c r="N42" s="110">
        <f>SUM(EASTERNFL:VALENCIA!N42)</f>
        <v>2122036</v>
      </c>
      <c r="O42" s="110">
        <f>SUM(EASTERNFL:VALENCIA!O42)</f>
        <v>38106410</v>
      </c>
      <c r="P42" s="65"/>
    </row>
    <row r="43" spans="1:16" s="32" customFormat="1">
      <c r="A43" s="9" t="s">
        <v>64</v>
      </c>
      <c r="B43" s="57" t="s">
        <v>65</v>
      </c>
      <c r="C43" s="30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Loss on Disposal of Capital Assets</v>
      </c>
      <c r="D43" s="29"/>
      <c r="E43" s="11"/>
      <c r="F43" s="11"/>
      <c r="G43" s="29"/>
      <c r="H43" s="11"/>
      <c r="I43" s="12"/>
      <c r="J43" s="110">
        <f>SUM(EASTERNFL:VALENCIA!J43)</f>
        <v>-2997609.7</v>
      </c>
      <c r="K43" s="110">
        <f>SUM(EASTERNFL:VALENCIA!K43)</f>
        <v>74208.69</v>
      </c>
      <c r="L43" s="110">
        <f>SUM(EASTERNFL:VALENCIA!L43)</f>
        <v>-2923401.0100000002</v>
      </c>
      <c r="M43" s="110">
        <f>SUM(EASTERNFL:VALENCIA!M43)</f>
        <v>0</v>
      </c>
      <c r="N43" s="110">
        <f>SUM(EASTERNFL:VALENCIA!N43)</f>
        <v>-8366819</v>
      </c>
      <c r="O43" s="110">
        <f>SUM(EASTERNFL:VALENCIA!O43)</f>
        <v>-11290221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10">
        <f>SUM(EASTERNFL:VALENCIA!J44)</f>
        <v>-8002129.9299999997</v>
      </c>
      <c r="K44" s="110">
        <f>SUM(EASTERNFL:VALENCIA!K44)</f>
        <v>0.47</v>
      </c>
      <c r="L44" s="110">
        <f>SUM(EASTERNFL:VALENCIA!L44)</f>
        <v>-8002129.459999999</v>
      </c>
      <c r="M44" s="110">
        <f>SUM(EASTERNFL:VALENCIA!M44)</f>
        <v>0</v>
      </c>
      <c r="N44" s="110">
        <f>SUM(EASTERNFL:VALENCIA!N44)</f>
        <v>-266695</v>
      </c>
      <c r="O44" s="110">
        <f>SUM(EASTERNFL:VALENCIA!O44)</f>
        <v>-8268824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69">
        <f>SUM(EASTERNFL:VALENCIA!J45)</f>
        <v>0</v>
      </c>
      <c r="K45" s="169">
        <f>SUM(EASTERNFL:VALENCIA!K45)</f>
        <v>-981348.98</v>
      </c>
      <c r="L45" s="169">
        <f>SUM(EASTERNFL:VALENCIA!L45)</f>
        <v>-981348.98</v>
      </c>
      <c r="M45" s="169">
        <f>SUM(EASTERNFL:VALENCIA!M45)</f>
        <v>0</v>
      </c>
      <c r="N45" s="169">
        <f>SUM(EASTERNFL:VALENCIA!N45)</f>
        <v>-898958</v>
      </c>
      <c r="O45" s="169">
        <f>SUM(EASTERNFL:VALENCIA!O45)</f>
        <v>-1880307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67"/>
      <c r="K46" s="67"/>
      <c r="L46" s="67"/>
      <c r="M46" s="68"/>
      <c r="N46" s="67"/>
      <c r="O46" s="67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52">
        <f t="array" ref="J47">SUM(ROUND(J37:J45,0))</f>
        <v>2459759121</v>
      </c>
      <c r="K47" s="52">
        <f t="array" ref="K47">SUM(ROUND(K37:K45,0))</f>
        <v>3669015</v>
      </c>
      <c r="L47" s="52">
        <f t="array" ref="L47">SUM(ROUND(L37:L45,0))</f>
        <v>2463428137</v>
      </c>
      <c r="M47" s="47"/>
      <c r="N47" s="52">
        <f t="array" ref="N47">SUM(ROUND(N37:N45,0))</f>
        <v>55666359</v>
      </c>
      <c r="O47" s="52">
        <f t="array" ref="O47">SUM(ROUND(O37:O45,0))</f>
        <v>2519094495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47"/>
      <c r="M48" s="47"/>
      <c r="N48" s="47"/>
      <c r="O48" s="47"/>
      <c r="P48" s="61"/>
    </row>
    <row r="49" spans="1:16" s="32" customFormat="1">
      <c r="A49" s="40"/>
      <c r="B49" s="41"/>
      <c r="C49" s="51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29"/>
      <c r="E49" s="29"/>
      <c r="F49" s="11"/>
      <c r="G49" s="11"/>
      <c r="H49" s="11"/>
      <c r="I49" s="12"/>
      <c r="J49" s="29"/>
      <c r="K49" s="29"/>
      <c r="L49" s="29"/>
      <c r="M49" s="29"/>
      <c r="N49" s="29"/>
      <c r="O49" s="29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52">
        <f>J34+J47</f>
        <v>-348841785</v>
      </c>
      <c r="K50" s="52">
        <f>K34+K47</f>
        <v>-1931701</v>
      </c>
      <c r="L50" s="52">
        <f>L34+L47</f>
        <v>-350773488</v>
      </c>
      <c r="M50" s="47"/>
      <c r="N50" s="52">
        <f>N34+N47</f>
        <v>24660116</v>
      </c>
      <c r="O50" s="52">
        <f>O34+O47</f>
        <v>-326113373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"/>
      <c r="K51" s="14"/>
      <c r="L51" s="14"/>
      <c r="M51" s="14"/>
      <c r="N51" s="14"/>
      <c r="O51" s="14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10">
        <f>SUM(EASTERNFL:VALENCIA!J52)</f>
        <v>24722262.370000001</v>
      </c>
      <c r="K52" s="110">
        <f>SUM(EASTERNFL:VALENCIA!K52)</f>
        <v>376002.79</v>
      </c>
      <c r="L52" s="110">
        <f>SUM(EASTERNFL:VALENCIA!L52)</f>
        <v>25098265.16</v>
      </c>
      <c r="M52" s="110">
        <f>SUM(EASTERNFL:VALENCIA!M52)</f>
        <v>0</v>
      </c>
      <c r="N52" s="110">
        <f>SUM(EASTERNFL:VALENCIA!N52)</f>
        <v>196915.59</v>
      </c>
      <c r="O52" s="110">
        <f>SUM(EASTERNFL:VALENCIA!O52)</f>
        <v>25295182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10">
        <f>SUM(EASTERNFL:VALENCIA!J53)</f>
        <v>135386773.91999999</v>
      </c>
      <c r="K53" s="110">
        <f>SUM(EASTERNFL:VALENCIA!K53)</f>
        <v>593974.34</v>
      </c>
      <c r="L53" s="110">
        <f>SUM(EASTERNFL:VALENCIA!L53)</f>
        <v>135980748.26000002</v>
      </c>
      <c r="M53" s="110">
        <f>SUM(EASTERNFL:VALENCIA!M53)</f>
        <v>0</v>
      </c>
      <c r="N53" s="110">
        <f>SUM(EASTERNFL:VALENCIA!N53)</f>
        <v>195551</v>
      </c>
      <c r="O53" s="110">
        <f>SUM(EASTERNFL:VALENCIA!O53)</f>
        <v>136176300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10">
        <f>SUM(EASTERNFL:VALENCIA!J54)</f>
        <v>2606200.3600000003</v>
      </c>
      <c r="K54" s="110">
        <f>SUM(EASTERNFL:VALENCIA!K54)</f>
        <v>0</v>
      </c>
      <c r="L54" s="110">
        <f>SUM(EASTERNFL:VALENCIA!L54)</f>
        <v>2606200.3600000003</v>
      </c>
      <c r="M54" s="110">
        <f>SUM(EASTERNFL:VALENCIA!M54)</f>
        <v>0</v>
      </c>
      <c r="N54" s="110">
        <f>SUM(EASTERNFL:VALENCIA!N54)</f>
        <v>8355073</v>
      </c>
      <c r="O54" s="110">
        <f>SUM(EASTERNFL:VALENCIA!O54)</f>
        <v>10961273</v>
      </c>
      <c r="P54" s="39"/>
    </row>
    <row r="55" spans="1:16">
      <c r="A55" s="40" t="s">
        <v>81</v>
      </c>
      <c r="B55" s="41" t="s">
        <v>79</v>
      </c>
      <c r="C55" s="60" t="str">
        <f>IF(L55&lt;0,IF(N55&gt;0,"Other Revenues (Expenses)","Other Expenses"),IF(L55&gt;0,IF(N55&gt;=0,"Other Revenues","Other Revenues (Expenses)"),IF(N55&lt;0,"Other Expenses",IF(N55&gt;0,"Other Revenues","Other Revenues (Expenses)"))))</f>
        <v>Other Expenses</v>
      </c>
      <c r="D55" s="29"/>
      <c r="E55" s="11"/>
      <c r="F55" s="11"/>
      <c r="G55" s="11"/>
      <c r="H55" s="29"/>
      <c r="I55" s="12"/>
      <c r="J55" s="169">
        <f>SUM(EASTERNFL:VALENCIA!J55)</f>
        <v>0</v>
      </c>
      <c r="K55" s="169">
        <f>SUM(EASTERNFL:VALENCIA!K55)</f>
        <v>0</v>
      </c>
      <c r="L55" s="169">
        <f>SUM(EASTERNFL:VALENCIA!L55)</f>
        <v>0</v>
      </c>
      <c r="M55" s="169">
        <f>SUM(EASTERNFL:VALENCIA!M55)</f>
        <v>0</v>
      </c>
      <c r="N55" s="169">
        <f>SUM(EASTERNFL:VALENCIA!N55)</f>
        <v>-2075163</v>
      </c>
      <c r="O55" s="169">
        <f>SUM(EASTERNFL:VALENCIA!O55)</f>
        <v>-2075163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67"/>
      <c r="L56" s="67"/>
      <c r="M56" s="68"/>
      <c r="N56" s="67"/>
      <c r="O56" s="67"/>
      <c r="P56" s="69"/>
    </row>
    <row r="57" spans="1:16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73">
        <f t="array" ref="J57">SUM(ROUND(J52:J55,0))</f>
        <v>162715236</v>
      </c>
      <c r="K57" s="73">
        <f t="array" ref="K57">SUM(ROUND(K52:K55,0))</f>
        <v>969977</v>
      </c>
      <c r="L57" s="73">
        <f t="array" ref="L57">SUM(ROUND(L52:L55,0))</f>
        <v>163685213</v>
      </c>
      <c r="M57" s="47"/>
      <c r="N57" s="73">
        <f t="array" ref="N57">SUM(ROUND(N52:N55,0))</f>
        <v>6672377</v>
      </c>
      <c r="O57" s="73">
        <f t="array" ref="O57">SUM(ROUND(O52:O55,0))</f>
        <v>170357592</v>
      </c>
      <c r="P57" s="74"/>
    </row>
    <row r="58" spans="1:16">
      <c r="A58" s="40"/>
      <c r="B58" s="41"/>
      <c r="C58" s="24"/>
      <c r="D58" s="29"/>
      <c r="E58" s="29"/>
      <c r="F58" s="11"/>
      <c r="G58" s="11"/>
      <c r="H58" s="11"/>
      <c r="I58" s="12"/>
      <c r="J58" s="47"/>
      <c r="K58" s="47"/>
      <c r="L58" s="47"/>
      <c r="M58" s="47"/>
      <c r="N58" s="47"/>
      <c r="O58" s="47"/>
      <c r="P58" s="61"/>
    </row>
    <row r="59" spans="1:16">
      <c r="A59" s="55"/>
      <c r="B59" s="41"/>
      <c r="C59" s="51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29"/>
      <c r="E59" s="29"/>
      <c r="F59" s="11"/>
      <c r="G59" s="11"/>
      <c r="H59" s="11"/>
      <c r="I59" s="12"/>
      <c r="J59" s="73">
        <f>J50+J57</f>
        <v>-186126549</v>
      </c>
      <c r="K59" s="73">
        <f t="shared" ref="K59:O59" si="1">K50+K57</f>
        <v>-961724</v>
      </c>
      <c r="L59" s="73">
        <f t="shared" si="1"/>
        <v>-187088275</v>
      </c>
      <c r="M59" s="73">
        <f t="shared" si="1"/>
        <v>0</v>
      </c>
      <c r="N59" s="73">
        <f t="shared" si="1"/>
        <v>31332493</v>
      </c>
      <c r="O59" s="73">
        <f t="shared" si="1"/>
        <v>-155755781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77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>
        <f>SUM(EASTERNFL:VALENCIA!I61)</f>
        <v>0</v>
      </c>
      <c r="K61" s="79">
        <f>SUM(EASTERNFL:VALENCIA!K61)</f>
        <v>0</v>
      </c>
      <c r="L61" s="79">
        <f>SUM(EASTERNFL:VALENCIA!L61)</f>
        <v>4900670344.3699999</v>
      </c>
      <c r="M61" s="79">
        <f>SUM(EASTERNFL:VALENCIA!M61)</f>
        <v>0</v>
      </c>
      <c r="N61" s="79">
        <f>SUM(EASTERNFL:VALENCIA!N61)</f>
        <v>1245009140</v>
      </c>
      <c r="O61" s="79">
        <f>SUM(EASTERNFL:VALENCIA!O61)</f>
        <v>6145679484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79">
        <f>SUM(EASTERNFL:VALENCIA!I62)</f>
        <v>0</v>
      </c>
      <c r="K62" s="79">
        <f>SUM(EASTERNFL:VALENCIA!K62)</f>
        <v>0</v>
      </c>
      <c r="L62" s="114">
        <f>SUM(EASTERNFL:VALENCIA!L62)</f>
        <v>-541393</v>
      </c>
      <c r="M62" s="114">
        <f>SUM(EASTERNFL:VALENCIA!M62)</f>
        <v>0</v>
      </c>
      <c r="N62" s="114">
        <f>SUM(EASTERNFL:VALENCIA!N62)</f>
        <v>32039352.120000001</v>
      </c>
      <c r="O62" s="114">
        <f>SUM(EASTERNFL:VALENCIA!O62)</f>
        <v>31497959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75"/>
      <c r="K63" s="82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152"/>
      <c r="L64" s="73">
        <f t="array" ref="L64">SUM(ROUND(L61:L62,0))</f>
        <v>4900128951</v>
      </c>
      <c r="M64" s="73">
        <f t="array" ref="M64">SUM(ROUND(M61:M62,0))</f>
        <v>0</v>
      </c>
      <c r="N64" s="73">
        <f t="array" ref="N64">SUM(ROUND(N61:N62,0))</f>
        <v>1277048492</v>
      </c>
      <c r="O64" s="73">
        <f t="array" ref="O64">SUM(ROUND(O61:O62,0))</f>
        <v>6177177443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48"/>
      <c r="L65" s="85"/>
      <c r="M65" s="48"/>
      <c r="N65" s="48"/>
      <c r="O65" s="48"/>
      <c r="P65" s="49"/>
    </row>
    <row r="66" spans="1:16" ht="13.5" thickBot="1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53"/>
      <c r="K66" s="153"/>
      <c r="L66" s="87">
        <f>L59+L64</f>
        <v>4713040676</v>
      </c>
      <c r="M66" s="87">
        <f t="shared" ref="M66:O66" si="2">M59+M64</f>
        <v>0</v>
      </c>
      <c r="N66" s="87">
        <f t="shared" si="2"/>
        <v>1308380985</v>
      </c>
      <c r="O66" s="87">
        <f t="shared" si="2"/>
        <v>6021421662</v>
      </c>
      <c r="P66" s="35"/>
    </row>
    <row r="67" spans="1:16" ht="13.5" thickTop="1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88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29"/>
      <c r="L68" s="29"/>
      <c r="M68" s="71"/>
      <c r="N68" s="29"/>
      <c r="O68" s="29"/>
      <c r="P68" s="31"/>
    </row>
    <row r="69" spans="1:16">
      <c r="B69" s="57"/>
      <c r="I69" s="4"/>
      <c r="K69" s="4"/>
      <c r="L69" s="90">
        <f>L66-'FCS SNP'!M128</f>
        <v>-10</v>
      </c>
      <c r="M69" s="90">
        <f>M66-'FCS SNP'!N128</f>
        <v>0</v>
      </c>
      <c r="N69" s="90">
        <f>N66-'FCS SNP'!O128</f>
        <v>1</v>
      </c>
      <c r="O69" s="90">
        <f>O66-'FCS SNP'!P128</f>
        <v>-8</v>
      </c>
      <c r="P69" s="93"/>
    </row>
    <row r="70" spans="1:16" hidden="1">
      <c r="B70" s="57"/>
      <c r="I70" s="94" t="s">
        <v>92</v>
      </c>
      <c r="J70" s="95"/>
      <c r="K70" s="95"/>
      <c r="L70" s="95"/>
      <c r="M70" s="96"/>
      <c r="N70" s="95"/>
      <c r="O70" s="95"/>
      <c r="P70" s="95"/>
    </row>
    <row r="71" spans="1:16" hidden="1">
      <c r="B71" s="57"/>
      <c r="J71" s="95"/>
      <c r="K71" s="95"/>
      <c r="L71" s="95"/>
      <c r="M71" s="96"/>
      <c r="N71" s="95"/>
      <c r="O71" s="95"/>
      <c r="P71" s="95"/>
    </row>
    <row r="72" spans="1:16" hidden="1">
      <c r="B72" s="57"/>
      <c r="J72" s="95"/>
      <c r="K72" s="97"/>
      <c r="L72" s="95"/>
      <c r="M72" s="96"/>
      <c r="N72" s="97"/>
      <c r="O72" s="97"/>
      <c r="P72" s="97"/>
    </row>
    <row r="73" spans="1:16" hidden="1">
      <c r="B73" s="57"/>
      <c r="J73" s="95"/>
      <c r="K73" s="95"/>
      <c r="L73" s="95"/>
      <c r="M73" s="96"/>
      <c r="N73" s="95"/>
      <c r="O73" s="95"/>
      <c r="P73" s="95"/>
    </row>
    <row r="74" spans="1:16" hidden="1">
      <c r="B74" s="57"/>
      <c r="J74" s="95"/>
      <c r="K74" s="95"/>
      <c r="L74" s="95"/>
      <c r="M74" s="96"/>
      <c r="N74" s="95"/>
      <c r="O74" s="95"/>
      <c r="P74" s="95"/>
    </row>
    <row r="75" spans="1:16" hidden="1">
      <c r="B75" s="57"/>
      <c r="J75" s="95"/>
      <c r="K75" s="95"/>
      <c r="L75" s="95"/>
      <c r="M75" s="96"/>
      <c r="N75" s="95"/>
      <c r="O75" s="95"/>
      <c r="P75" s="95"/>
    </row>
    <row r="76" spans="1:16" hidden="1">
      <c r="A76" s="9"/>
      <c r="B76" s="98"/>
      <c r="J76" s="95"/>
      <c r="K76" s="95"/>
      <c r="L76" s="95"/>
      <c r="M76" s="96"/>
      <c r="N76" s="95"/>
      <c r="O76" s="95"/>
      <c r="P76" s="95"/>
    </row>
    <row r="77" spans="1:16" hidden="1">
      <c r="B77" s="57"/>
      <c r="J77" s="95"/>
      <c r="K77" s="95"/>
      <c r="L77" s="95"/>
      <c r="M77" s="96"/>
      <c r="N77" s="95"/>
      <c r="O77" s="95"/>
      <c r="P77" s="95"/>
    </row>
    <row r="78" spans="1:16" hidden="1">
      <c r="A78" s="9"/>
      <c r="B78" s="98"/>
      <c r="J78" s="95"/>
      <c r="K78" s="95"/>
      <c r="L78" s="95"/>
      <c r="M78" s="96"/>
      <c r="N78" s="95"/>
      <c r="O78" s="95"/>
      <c r="P78" s="95"/>
    </row>
    <row r="79" spans="1:16" hidden="1">
      <c r="B79" s="57"/>
      <c r="J79" s="95"/>
      <c r="K79" s="95"/>
      <c r="L79" s="95"/>
      <c r="M79" s="96"/>
      <c r="N79" s="95"/>
      <c r="O79" s="95"/>
      <c r="P79" s="95"/>
    </row>
    <row r="80" spans="1:16" hidden="1">
      <c r="A80" s="9"/>
      <c r="B80" s="98"/>
      <c r="J80" s="95"/>
      <c r="K80" s="95"/>
      <c r="L80" s="95"/>
      <c r="M80" s="96"/>
      <c r="N80" s="95"/>
      <c r="O80" s="95"/>
      <c r="P80" s="95"/>
    </row>
    <row r="81" spans="1:16" hidden="1">
      <c r="B81" s="57"/>
      <c r="J81" s="95"/>
      <c r="K81" s="95"/>
      <c r="L81" s="95"/>
      <c r="M81" s="96"/>
      <c r="N81" s="95"/>
      <c r="O81" s="95"/>
      <c r="P81" s="95"/>
    </row>
    <row r="82" spans="1:16" hidden="1">
      <c r="B82" s="57"/>
      <c r="J82" s="95"/>
      <c r="K82" s="95"/>
      <c r="L82" s="95"/>
      <c r="M82" s="96"/>
      <c r="N82" s="95"/>
      <c r="O82" s="95"/>
      <c r="P82" s="95"/>
    </row>
    <row r="83" spans="1:16" hidden="1">
      <c r="B83" s="57"/>
      <c r="J83" s="95"/>
      <c r="K83" s="95"/>
      <c r="L83" s="95"/>
      <c r="M83" s="96"/>
      <c r="N83" s="95"/>
      <c r="O83" s="95"/>
      <c r="P83" s="95"/>
    </row>
    <row r="84" spans="1:16" hidden="1">
      <c r="B84" s="57"/>
      <c r="J84" s="95"/>
      <c r="K84" s="95"/>
      <c r="L84" s="95"/>
      <c r="M84" s="96"/>
      <c r="N84" s="95"/>
      <c r="O84" s="95"/>
      <c r="P84" s="95"/>
    </row>
    <row r="85" spans="1:16" hidden="1">
      <c r="B85" s="57"/>
      <c r="J85" s="95"/>
      <c r="K85" s="95"/>
      <c r="L85" s="95"/>
      <c r="M85" s="96"/>
      <c r="N85" s="95"/>
      <c r="O85" s="95"/>
      <c r="P85" s="95"/>
    </row>
    <row r="86" spans="1:16" hidden="1">
      <c r="B86" s="57"/>
      <c r="J86" s="95"/>
      <c r="K86" s="95"/>
      <c r="L86" s="95"/>
      <c r="M86" s="96"/>
      <c r="N86" s="95"/>
      <c r="O86" s="95"/>
      <c r="P86" s="95"/>
    </row>
    <row r="87" spans="1:16" hidden="1">
      <c r="B87" s="57"/>
      <c r="J87" s="95"/>
      <c r="K87" s="95"/>
      <c r="L87" s="95"/>
      <c r="M87" s="96"/>
      <c r="N87" s="95"/>
      <c r="O87" s="95"/>
      <c r="P87" s="95"/>
    </row>
    <row r="88" spans="1:16" hidden="1">
      <c r="B88" s="57"/>
      <c r="J88" s="95"/>
      <c r="K88" s="95"/>
      <c r="L88" s="95"/>
      <c r="M88" s="96"/>
      <c r="N88" s="95"/>
      <c r="O88" s="95"/>
      <c r="P88" s="95"/>
    </row>
    <row r="89" spans="1:16" hidden="1">
      <c r="B89" s="57"/>
      <c r="J89" s="95"/>
      <c r="K89" s="95"/>
      <c r="L89" s="95"/>
      <c r="M89" s="96"/>
      <c r="N89" s="95"/>
      <c r="O89" s="95"/>
      <c r="P89" s="95"/>
    </row>
    <row r="90" spans="1:16" hidden="1">
      <c r="B90" s="57"/>
      <c r="J90" s="95"/>
      <c r="K90" s="95"/>
      <c r="L90" s="95"/>
      <c r="M90" s="96"/>
      <c r="N90" s="95"/>
      <c r="O90" s="95"/>
      <c r="P90" s="95"/>
    </row>
    <row r="91" spans="1:16" hidden="1">
      <c r="B91" s="57"/>
      <c r="J91" s="95"/>
      <c r="K91" s="95"/>
      <c r="L91" s="95"/>
      <c r="M91" s="96"/>
      <c r="N91" s="95"/>
      <c r="O91" s="95"/>
      <c r="P91" s="95"/>
    </row>
    <row r="92" spans="1:16" hidden="1">
      <c r="B92" s="57"/>
      <c r="J92" s="95"/>
      <c r="K92" s="95"/>
      <c r="L92" s="95"/>
      <c r="M92" s="96"/>
      <c r="N92" s="95"/>
      <c r="O92" s="95"/>
      <c r="P92" s="95"/>
    </row>
    <row r="93" spans="1:16" hidden="1">
      <c r="B93" s="57"/>
      <c r="J93" s="95"/>
      <c r="K93" s="95"/>
      <c r="L93" s="95"/>
      <c r="M93" s="96"/>
      <c r="N93" s="95"/>
      <c r="O93" s="95"/>
      <c r="P93" s="95"/>
    </row>
    <row r="94" spans="1:16" hidden="1">
      <c r="A94" s="9"/>
      <c r="B94" s="98"/>
      <c r="J94" s="95"/>
      <c r="K94" s="95"/>
      <c r="L94" s="95"/>
      <c r="M94" s="96"/>
      <c r="N94" s="95"/>
      <c r="O94" s="95"/>
      <c r="P94" s="95"/>
    </row>
    <row r="95" spans="1:16" hidden="1">
      <c r="B95" s="57"/>
      <c r="K95" s="4"/>
      <c r="M95" s="8"/>
      <c r="N95" s="4"/>
    </row>
    <row r="96" spans="1:16" hidden="1">
      <c r="A96" s="9"/>
      <c r="B96" s="98"/>
      <c r="K96" s="120">
        <v>5230094526</v>
      </c>
      <c r="M96" s="8"/>
      <c r="N96" s="120">
        <v>5230094526</v>
      </c>
      <c r="O96" s="120">
        <v>936981570</v>
      </c>
    </row>
    <row r="97" spans="1:15" hidden="1">
      <c r="B97" s="57"/>
      <c r="E97" s="4" t="s">
        <v>93</v>
      </c>
      <c r="K97" s="4"/>
      <c r="M97" s="8"/>
      <c r="N97" s="4"/>
    </row>
    <row r="98" spans="1:15" ht="15" hidden="1">
      <c r="A98" s="9"/>
      <c r="B98" s="98"/>
      <c r="E98" s="99" t="s">
        <v>3</v>
      </c>
      <c r="F98" s="99" t="s">
        <v>94</v>
      </c>
      <c r="G98" s="99" t="s">
        <v>95</v>
      </c>
      <c r="K98" s="4"/>
      <c r="M98" s="8"/>
      <c r="N98" s="4"/>
    </row>
    <row r="99" spans="1:15" s="100" customFormat="1" ht="23.25" hidden="1" customHeight="1">
      <c r="B99" s="101"/>
      <c r="E99" s="102" t="s">
        <v>96</v>
      </c>
      <c r="F99" s="103">
        <v>271263829</v>
      </c>
      <c r="G99" s="103">
        <v>67702476</v>
      </c>
      <c r="I99" s="104"/>
      <c r="J99" s="105"/>
      <c r="K99" s="105"/>
      <c r="L99" s="105"/>
      <c r="M99" s="106"/>
      <c r="N99" s="105"/>
      <c r="O99" s="105"/>
    </row>
    <row r="100" spans="1:15" s="100" customFormat="1" ht="28.5" hidden="1" customHeight="1">
      <c r="A100" s="107"/>
      <c r="B100" s="108"/>
      <c r="E100" s="102" t="s">
        <v>97</v>
      </c>
      <c r="F100" s="103">
        <v>57164516</v>
      </c>
      <c r="G100" s="103">
        <v>16159940</v>
      </c>
      <c r="I100" s="104"/>
      <c r="M100" s="104"/>
    </row>
    <row r="101" spans="1:15" s="100" customFormat="1" ht="36.75" hidden="1" customHeight="1">
      <c r="B101" s="109"/>
      <c r="E101" s="102" t="s">
        <v>98</v>
      </c>
      <c r="F101" s="103">
        <v>84636022</v>
      </c>
      <c r="G101" s="103">
        <v>77689489</v>
      </c>
      <c r="I101" s="104"/>
      <c r="M101" s="104"/>
    </row>
    <row r="102" spans="1:15" s="100" customFormat="1" ht="11.25" hidden="1">
      <c r="B102" s="109"/>
      <c r="E102" s="102" t="s">
        <v>99</v>
      </c>
      <c r="F102" s="103">
        <v>178313250</v>
      </c>
      <c r="G102" s="103">
        <v>18229963</v>
      </c>
      <c r="I102" s="104"/>
      <c r="M102" s="104"/>
    </row>
    <row r="103" spans="1:15" s="100" customFormat="1" ht="37.5" hidden="1" customHeight="1">
      <c r="B103" s="109"/>
      <c r="E103" s="102" t="s">
        <v>100</v>
      </c>
      <c r="F103" s="103">
        <v>138549912</v>
      </c>
      <c r="G103" s="103">
        <v>16886342</v>
      </c>
      <c r="I103" s="104"/>
      <c r="M103" s="104"/>
    </row>
    <row r="104" spans="1:15" s="100" customFormat="1" ht="11.25" hidden="1">
      <c r="B104" s="109"/>
      <c r="E104" s="102" t="s">
        <v>101</v>
      </c>
      <c r="F104" s="103">
        <v>155349975</v>
      </c>
      <c r="G104" s="103">
        <v>42422129</v>
      </c>
      <c r="I104" s="104"/>
      <c r="M104" s="104"/>
    </row>
    <row r="105" spans="1:15" s="100" customFormat="1" ht="11.25" hidden="1">
      <c r="B105" s="109"/>
      <c r="E105" s="102" t="s">
        <v>102</v>
      </c>
      <c r="F105" s="103">
        <v>47023434</v>
      </c>
      <c r="G105" s="103">
        <v>12776164</v>
      </c>
      <c r="I105" s="104"/>
      <c r="M105" s="104"/>
    </row>
    <row r="106" spans="1:15" s="100" customFormat="1" ht="11.25" hidden="1">
      <c r="B106" s="109"/>
      <c r="E106" s="102" t="s">
        <v>103</v>
      </c>
      <c r="F106" s="103">
        <v>27715534</v>
      </c>
      <c r="G106" s="103">
        <v>3209017</v>
      </c>
      <c r="I106" s="104"/>
      <c r="M106" s="104"/>
    </row>
    <row r="107" spans="1:15" s="100" customFormat="1" ht="11.25" hidden="1">
      <c r="B107" s="109"/>
      <c r="E107" s="102" t="s">
        <v>104</v>
      </c>
      <c r="F107" s="103">
        <v>268313866</v>
      </c>
      <c r="G107" s="103">
        <v>42085117</v>
      </c>
      <c r="I107" s="104"/>
      <c r="M107" s="104"/>
    </row>
    <row r="108" spans="1:15" s="100" customFormat="1" ht="31.5" hidden="1" customHeight="1">
      <c r="B108" s="109"/>
      <c r="E108" s="102" t="s">
        <v>105</v>
      </c>
      <c r="F108" s="103">
        <v>108200702</v>
      </c>
      <c r="G108" s="103">
        <v>26638060</v>
      </c>
      <c r="I108" s="104"/>
      <c r="M108" s="104"/>
    </row>
    <row r="109" spans="1:15" s="100" customFormat="1" ht="11.25" hidden="1">
      <c r="B109" s="109"/>
      <c r="E109" s="102" t="s">
        <v>106</v>
      </c>
      <c r="F109" s="103">
        <v>226239781</v>
      </c>
      <c r="G109" s="103">
        <v>4548319</v>
      </c>
      <c r="I109" s="104"/>
      <c r="M109" s="104"/>
    </row>
    <row r="110" spans="1:15" s="100" customFormat="1" ht="28.5" hidden="1" customHeight="1">
      <c r="B110" s="109"/>
      <c r="E110" s="102" t="s">
        <v>107</v>
      </c>
      <c r="F110" s="103">
        <v>264633925</v>
      </c>
      <c r="G110" s="103">
        <v>63678246</v>
      </c>
      <c r="I110" s="104"/>
      <c r="M110" s="104"/>
    </row>
    <row r="111" spans="1:15" s="100" customFormat="1" ht="11.25" hidden="1">
      <c r="B111" s="109"/>
      <c r="E111" s="102" t="s">
        <v>108</v>
      </c>
      <c r="F111" s="103">
        <v>65618556</v>
      </c>
      <c r="G111" s="103">
        <v>12918923</v>
      </c>
      <c r="I111" s="104"/>
      <c r="M111" s="104"/>
    </row>
    <row r="112" spans="1:15" s="100" customFormat="1" ht="11.25" hidden="1">
      <c r="B112" s="109"/>
      <c r="E112" s="102" t="s">
        <v>109</v>
      </c>
      <c r="F112" s="103">
        <v>1269721671</v>
      </c>
      <c r="G112" s="103">
        <v>120257059</v>
      </c>
      <c r="I112" s="104"/>
      <c r="M112" s="104"/>
    </row>
    <row r="113" spans="1:14" s="100" customFormat="1" ht="11.25" hidden="1">
      <c r="B113" s="109"/>
      <c r="E113" s="102" t="s">
        <v>110</v>
      </c>
      <c r="F113" s="103">
        <v>29342688.870000001</v>
      </c>
      <c r="G113" s="103">
        <v>3323254</v>
      </c>
      <c r="I113" s="104"/>
      <c r="M113" s="104"/>
    </row>
    <row r="114" spans="1:14" s="100" customFormat="1" ht="11.25" hidden="1">
      <c r="B114" s="109"/>
      <c r="E114" s="102" t="s">
        <v>111</v>
      </c>
      <c r="F114" s="103">
        <v>135222307</v>
      </c>
      <c r="G114" s="103">
        <v>39072622</v>
      </c>
      <c r="I114" s="104"/>
      <c r="M114" s="104"/>
    </row>
    <row r="115" spans="1:14" s="100" customFormat="1" ht="11.25" hidden="1">
      <c r="B115" s="109"/>
      <c r="E115" s="102" t="s">
        <v>112</v>
      </c>
      <c r="F115" s="103">
        <v>255277834</v>
      </c>
      <c r="G115" s="103">
        <v>27754013</v>
      </c>
      <c r="I115" s="104"/>
      <c r="M115" s="104"/>
    </row>
    <row r="116" spans="1:14" s="100" customFormat="1" ht="11.25" hidden="1">
      <c r="B116" s="109"/>
      <c r="E116" s="102" t="s">
        <v>113</v>
      </c>
      <c r="F116" s="103">
        <v>179735294</v>
      </c>
      <c r="G116" s="103">
        <v>37452461</v>
      </c>
      <c r="I116" s="104"/>
      <c r="M116" s="104"/>
    </row>
    <row r="117" spans="1:14" s="100" customFormat="1" ht="11.25" hidden="1">
      <c r="B117" s="109"/>
      <c r="E117" s="102" t="s">
        <v>114</v>
      </c>
      <c r="F117" s="103">
        <v>66529838</v>
      </c>
      <c r="G117" s="103">
        <v>20302624</v>
      </c>
      <c r="I117" s="104"/>
      <c r="M117" s="104"/>
    </row>
    <row r="118" spans="1:14" s="100" customFormat="1" ht="24.75" hidden="1" customHeight="1">
      <c r="B118" s="109"/>
      <c r="E118" s="102" t="s">
        <v>115</v>
      </c>
      <c r="F118" s="103">
        <v>84007505</v>
      </c>
      <c r="G118" s="103">
        <v>31015320</v>
      </c>
      <c r="I118" s="104"/>
      <c r="M118" s="104"/>
    </row>
    <row r="119" spans="1:14" s="100" customFormat="1" ht="30" hidden="1" customHeight="1">
      <c r="B119" s="109"/>
      <c r="E119" s="102" t="s">
        <v>116</v>
      </c>
      <c r="F119" s="103">
        <v>129042623</v>
      </c>
      <c r="G119" s="103">
        <v>41653530</v>
      </c>
      <c r="I119" s="104"/>
      <c r="M119" s="104"/>
    </row>
    <row r="120" spans="1:14" s="100" customFormat="1" ht="11.25" hidden="1">
      <c r="B120" s="109"/>
      <c r="E120" s="102" t="s">
        <v>117</v>
      </c>
      <c r="F120" s="103">
        <v>202172039</v>
      </c>
      <c r="G120" s="103">
        <v>17149490</v>
      </c>
      <c r="I120" s="104"/>
      <c r="M120" s="104"/>
    </row>
    <row r="121" spans="1:14" s="100" customFormat="1" ht="29.25" hidden="1" customHeight="1">
      <c r="B121" s="109"/>
      <c r="E121" s="102" t="s">
        <v>118</v>
      </c>
      <c r="F121" s="103">
        <v>71887178</v>
      </c>
      <c r="G121" s="103">
        <v>10634447</v>
      </c>
      <c r="I121" s="104"/>
      <c r="M121" s="104"/>
    </row>
    <row r="122" spans="1:14" s="100" customFormat="1" ht="36" hidden="1" customHeight="1">
      <c r="B122" s="109"/>
      <c r="E122" s="102" t="s">
        <v>119</v>
      </c>
      <c r="F122" s="103">
        <v>62958436</v>
      </c>
      <c r="G122" s="103">
        <v>3900646</v>
      </c>
      <c r="I122" s="104"/>
      <c r="M122" s="104"/>
    </row>
    <row r="123" spans="1:14" s="100" customFormat="1" ht="34.5" hidden="1" customHeight="1">
      <c r="B123" s="109"/>
      <c r="E123" s="102" t="s">
        <v>120</v>
      </c>
      <c r="F123" s="103">
        <v>301288329</v>
      </c>
      <c r="G123" s="103">
        <v>53055689</v>
      </c>
      <c r="I123" s="104"/>
      <c r="M123" s="104"/>
    </row>
    <row r="124" spans="1:14" s="100" customFormat="1" ht="11.25" hidden="1">
      <c r="B124" s="109"/>
      <c r="E124" s="102" t="s">
        <v>121</v>
      </c>
      <c r="F124" s="103">
        <v>103913799</v>
      </c>
      <c r="G124" s="103">
        <v>42926247</v>
      </c>
      <c r="I124" s="104"/>
      <c r="M124" s="104"/>
    </row>
    <row r="125" spans="1:14" s="100" customFormat="1" ht="11.25" hidden="1">
      <c r="B125" s="109"/>
      <c r="E125" s="102" t="s">
        <v>122</v>
      </c>
      <c r="F125" s="103">
        <v>137981256</v>
      </c>
      <c r="G125" s="103">
        <v>15579598</v>
      </c>
      <c r="I125" s="104"/>
      <c r="M125" s="104"/>
    </row>
    <row r="126" spans="1:14" s="100" customFormat="1" ht="27.75" hidden="1" customHeight="1">
      <c r="B126" s="109"/>
      <c r="E126" s="102" t="s">
        <v>123</v>
      </c>
      <c r="F126" s="103">
        <v>307990426</v>
      </c>
      <c r="G126" s="103">
        <v>67960385</v>
      </c>
      <c r="I126" s="104"/>
      <c r="M126" s="104"/>
    </row>
    <row r="127" spans="1:14" hidden="1">
      <c r="F127" s="113">
        <f>SUM(F99:F126)</f>
        <v>5230094525.8699999</v>
      </c>
      <c r="G127" s="113">
        <f>SUM(G99:G126)</f>
        <v>936981570</v>
      </c>
      <c r="K127" s="4"/>
      <c r="M127" s="8"/>
      <c r="N127" s="4"/>
    </row>
    <row r="128" spans="1:14">
      <c r="K128" s="4"/>
      <c r="M128" s="8"/>
      <c r="N128" s="4"/>
    </row>
    <row r="129" spans="11:14">
      <c r="K129" s="4"/>
      <c r="M129" s="8"/>
      <c r="N129" s="4"/>
    </row>
    <row r="130" spans="11:14">
      <c r="K130" s="4"/>
      <c r="M130" s="8"/>
      <c r="N130" s="4"/>
    </row>
    <row r="131" spans="11:14">
      <c r="K131" s="4"/>
      <c r="M131" s="8"/>
      <c r="N131" s="4"/>
    </row>
    <row r="132" spans="11:14">
      <c r="K132" s="4"/>
      <c r="M132" s="8"/>
      <c r="N132" s="4"/>
    </row>
    <row r="133" spans="11:14">
      <c r="K133" s="4"/>
      <c r="M133" s="8"/>
      <c r="N133" s="4"/>
    </row>
    <row r="134" spans="11:14">
      <c r="K134" s="4"/>
      <c r="M134" s="8"/>
      <c r="N134" s="4"/>
    </row>
    <row r="135" spans="11:14">
      <c r="K135" s="4"/>
      <c r="M135" s="8"/>
      <c r="N135" s="4"/>
    </row>
    <row r="136" spans="11:14">
      <c r="K136" s="4"/>
      <c r="M136" s="8"/>
      <c r="N136" s="4"/>
    </row>
    <row r="137" spans="11:14">
      <c r="K137" s="4"/>
      <c r="M137" s="8"/>
      <c r="N137" s="4"/>
    </row>
    <row r="138" spans="11:14">
      <c r="K138" s="4"/>
      <c r="M138" s="8"/>
      <c r="N138" s="4"/>
    </row>
    <row r="139" spans="11:14">
      <c r="K139" s="4"/>
      <c r="M139" s="8"/>
      <c r="N139" s="4"/>
    </row>
    <row r="140" spans="11:14">
      <c r="K140" s="4"/>
      <c r="M140" s="8"/>
      <c r="N140" s="4"/>
    </row>
    <row r="141" spans="11:14">
      <c r="K141" s="4"/>
      <c r="M141" s="8"/>
      <c r="N141" s="4"/>
    </row>
    <row r="142" spans="11:14">
      <c r="K142" s="4"/>
      <c r="M142" s="8"/>
      <c r="N142" s="4"/>
    </row>
    <row r="143" spans="11:14">
      <c r="K143" s="4"/>
      <c r="M143" s="8"/>
      <c r="N143" s="4"/>
    </row>
    <row r="144" spans="11:14">
      <c r="K144" s="4"/>
      <c r="M144" s="8"/>
      <c r="N144" s="4"/>
    </row>
    <row r="145" spans="11:14">
      <c r="K145" s="4"/>
      <c r="M145" s="8"/>
      <c r="N145" s="4"/>
    </row>
    <row r="146" spans="11:14">
      <c r="K146" s="4"/>
      <c r="M146" s="8"/>
      <c r="N146" s="4"/>
    </row>
    <row r="147" spans="11:14">
      <c r="K147" s="4"/>
      <c r="M147" s="8"/>
      <c r="N147" s="4"/>
    </row>
    <row r="148" spans="11:14">
      <c r="K148" s="4"/>
      <c r="M148" s="8"/>
      <c r="N148" s="4"/>
    </row>
    <row r="149" spans="11:14">
      <c r="K149" s="4"/>
      <c r="M149" s="8"/>
      <c r="N149" s="4"/>
    </row>
    <row r="150" spans="11:14">
      <c r="K150" s="4"/>
      <c r="M150" s="8"/>
      <c r="N150" s="4"/>
    </row>
    <row r="151" spans="11:14">
      <c r="K151" s="4"/>
      <c r="M151" s="8"/>
      <c r="N151" s="4"/>
    </row>
    <row r="152" spans="11:14">
      <c r="K152" s="4"/>
      <c r="M152" s="8"/>
      <c r="N152" s="4"/>
    </row>
    <row r="153" spans="11:14">
      <c r="K153" s="4"/>
      <c r="M153" s="8"/>
      <c r="N153" s="4"/>
    </row>
    <row r="154" spans="11:14">
      <c r="K154" s="4"/>
      <c r="M154" s="8"/>
      <c r="N154" s="4"/>
    </row>
    <row r="155" spans="11:14">
      <c r="K155" s="4"/>
      <c r="M155" s="8"/>
      <c r="N155" s="4"/>
    </row>
    <row r="156" spans="11:14">
      <c r="K156" s="4"/>
      <c r="M156" s="8"/>
      <c r="N156" s="4"/>
    </row>
    <row r="157" spans="11:14">
      <c r="K157" s="4"/>
      <c r="M157" s="8"/>
      <c r="N157" s="4"/>
    </row>
    <row r="158" spans="11:14">
      <c r="K158" s="4"/>
      <c r="M158" s="8"/>
      <c r="N158" s="4"/>
    </row>
    <row r="159" spans="11:14">
      <c r="K159" s="4"/>
      <c r="M159" s="8"/>
      <c r="N159" s="4"/>
    </row>
    <row r="160" spans="11:14">
      <c r="K160" s="4"/>
      <c r="M160" s="8"/>
      <c r="N160" s="4"/>
    </row>
    <row r="161" spans="11:14">
      <c r="K161" s="4"/>
      <c r="M161" s="8"/>
      <c r="N161" s="4"/>
    </row>
    <row r="162" spans="11:14">
      <c r="K162" s="4"/>
      <c r="M162" s="8"/>
      <c r="N162" s="4"/>
    </row>
    <row r="163" spans="11:14">
      <c r="K163" s="4"/>
      <c r="M163" s="8"/>
      <c r="N163" s="4"/>
    </row>
    <row r="164" spans="11:14">
      <c r="K164" s="4"/>
      <c r="M164" s="8"/>
      <c r="N164" s="4"/>
    </row>
    <row r="165" spans="11:14">
      <c r="K165" s="4"/>
      <c r="M165" s="8"/>
      <c r="N165" s="4"/>
    </row>
    <row r="166" spans="11:14">
      <c r="K166" s="4"/>
      <c r="M166" s="8"/>
      <c r="N166" s="4"/>
    </row>
    <row r="167" spans="11:14">
      <c r="K167" s="4"/>
      <c r="M167" s="8"/>
      <c r="N167" s="4"/>
    </row>
    <row r="168" spans="11:14">
      <c r="K168" s="4"/>
      <c r="M168" s="8"/>
      <c r="N168" s="4"/>
    </row>
    <row r="169" spans="11:14">
      <c r="K169" s="4"/>
      <c r="M169" s="8"/>
      <c r="N169" s="4"/>
    </row>
    <row r="170" spans="11:14">
      <c r="K170" s="4"/>
      <c r="M170" s="8"/>
      <c r="N170" s="4"/>
    </row>
    <row r="171" spans="11:14">
      <c r="K171" s="4"/>
      <c r="M171" s="8"/>
      <c r="N171" s="4"/>
    </row>
    <row r="172" spans="11:14">
      <c r="K172" s="4"/>
      <c r="M172" s="8"/>
      <c r="N172" s="4"/>
    </row>
    <row r="173" spans="11:14">
      <c r="K173" s="4"/>
      <c r="M173" s="8"/>
      <c r="N173" s="4"/>
    </row>
    <row r="174" spans="11:14">
      <c r="K174" s="4"/>
      <c r="M174" s="8"/>
      <c r="N174" s="4"/>
    </row>
    <row r="175" spans="11:14">
      <c r="K175" s="4"/>
      <c r="M175" s="8"/>
      <c r="N175" s="4"/>
    </row>
    <row r="176" spans="11:14">
      <c r="K176" s="4"/>
      <c r="M176" s="8"/>
      <c r="N176" s="4"/>
    </row>
    <row r="177" spans="11:14">
      <c r="K177" s="4"/>
      <c r="M177" s="8"/>
      <c r="N177" s="4"/>
    </row>
    <row r="178" spans="11:14">
      <c r="K178" s="4"/>
      <c r="M178" s="8"/>
      <c r="N178" s="4"/>
    </row>
    <row r="179" spans="11:14">
      <c r="K179" s="4"/>
      <c r="M179" s="8"/>
      <c r="N179" s="4"/>
    </row>
  </sheetData>
  <sheetProtection formatColumns="0" formatRows="0"/>
  <conditionalFormatting sqref="L69:O69">
    <cfRule type="cellIs" dxfId="188" priority="49" operator="notEqual">
      <formula>0</formula>
    </cfRule>
    <cfRule type="cellIs" dxfId="187" priority="50" operator="equal">
      <formula>0</formula>
    </cfRule>
  </conditionalFormatting>
  <conditionalFormatting sqref="F11:G11 F17:G17">
    <cfRule type="containsBlanks" dxfId="186" priority="45">
      <formula>LEN(TRIM(F11))=0</formula>
    </cfRule>
    <cfRule type="cellIs" dxfId="185" priority="46" operator="notEqual">
      <formula>0</formula>
    </cfRule>
  </conditionalFormatting>
  <conditionalFormatting sqref="O24:O30">
    <cfRule type="containsBlanks" dxfId="184" priority="37">
      <formula>LEN(TRIM(O24))=0</formula>
    </cfRule>
    <cfRule type="cellIs" dxfId="183" priority="38" operator="notEqual">
      <formula>0</formula>
    </cfRule>
  </conditionalFormatting>
  <conditionalFormatting sqref="J11:O18">
    <cfRule type="containsBlanks" dxfId="182" priority="28">
      <formula>LEN(TRIM(J11))=0</formula>
    </cfRule>
    <cfRule type="cellIs" dxfId="181" priority="29" operator="notEqual">
      <formula>0</formula>
    </cfRule>
  </conditionalFormatting>
  <conditionalFormatting sqref="J11:O18">
    <cfRule type="cellIs" dxfId="180" priority="27" operator="notEqual">
      <formula>J20</formula>
    </cfRule>
  </conditionalFormatting>
  <conditionalFormatting sqref="M25:M30">
    <cfRule type="containsBlanks" dxfId="179" priority="23">
      <formula>LEN(TRIM(M25))=0</formula>
    </cfRule>
    <cfRule type="cellIs" dxfId="178" priority="24" operator="notEqual">
      <formula>0</formula>
    </cfRule>
  </conditionalFormatting>
  <conditionalFormatting sqref="M25:M30">
    <cfRule type="cellIs" dxfId="177" priority="22" operator="notEqual">
      <formula>M34</formula>
    </cfRule>
  </conditionalFormatting>
  <conditionalFormatting sqref="J24:L30 M24:N24 N25:N30">
    <cfRule type="containsBlanks" dxfId="176" priority="20">
      <formula>LEN(TRIM(J24))=0</formula>
    </cfRule>
    <cfRule type="cellIs" dxfId="175" priority="21" operator="notEqual">
      <formula>0</formula>
    </cfRule>
  </conditionalFormatting>
  <conditionalFormatting sqref="J24:L30 M24:N24 N25:N30">
    <cfRule type="cellIs" dxfId="174" priority="19" operator="notEqual">
      <formula>J33</formula>
    </cfRule>
  </conditionalFormatting>
  <conditionalFormatting sqref="J37:O45">
    <cfRule type="containsBlanks" dxfId="173" priority="14">
      <formula>LEN(TRIM(J37))=0</formula>
    </cfRule>
    <cfRule type="cellIs" dxfId="172" priority="15" operator="notEqual">
      <formula>0</formula>
    </cfRule>
  </conditionalFormatting>
  <conditionalFormatting sqref="J37:O45">
    <cfRule type="cellIs" dxfId="171" priority="13" operator="notEqual">
      <formula>J46</formula>
    </cfRule>
  </conditionalFormatting>
  <conditionalFormatting sqref="J52:O55">
    <cfRule type="containsBlanks" dxfId="170" priority="8">
      <formula>LEN(TRIM(J52))=0</formula>
    </cfRule>
    <cfRule type="cellIs" dxfId="169" priority="9" operator="notEqual">
      <formula>0</formula>
    </cfRule>
  </conditionalFormatting>
  <conditionalFormatting sqref="J52:O55">
    <cfRule type="cellIs" dxfId="168" priority="7" operator="notEqual">
      <formula>J61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112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32537901.469999999</v>
      </c>
      <c r="G11" s="222"/>
      <c r="H11" s="34"/>
      <c r="I11" s="30"/>
      <c r="J11" s="157">
        <v>35764988.650000006</v>
      </c>
      <c r="K11" s="121">
        <v>0</v>
      </c>
      <c r="L11" s="126">
        <v>35764988.650000006</v>
      </c>
      <c r="M11" s="122"/>
      <c r="N11" s="121">
        <v>0</v>
      </c>
      <c r="O11" s="127">
        <v>35764989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3954200.53</v>
      </c>
      <c r="K12" s="38">
        <v>0</v>
      </c>
      <c r="L12" s="129">
        <v>3954200.53</v>
      </c>
      <c r="M12" s="123"/>
      <c r="N12" s="38">
        <v>0</v>
      </c>
      <c r="O12" s="130">
        <v>3954201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4824047.04</v>
      </c>
      <c r="K13" s="38">
        <v>0</v>
      </c>
      <c r="L13" s="129">
        <v>4824047.04</v>
      </c>
      <c r="M13" s="123"/>
      <c r="N13" s="38">
        <v>0</v>
      </c>
      <c r="O13" s="130">
        <v>4824047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2571543.38</v>
      </c>
      <c r="K14" s="38">
        <v>0</v>
      </c>
      <c r="L14" s="129">
        <v>2571543.38</v>
      </c>
      <c r="M14" s="123"/>
      <c r="N14" s="38">
        <v>3938011</v>
      </c>
      <c r="O14" s="130">
        <v>6509554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1065988.96</v>
      </c>
      <c r="K15" s="38">
        <v>0</v>
      </c>
      <c r="L15" s="129">
        <v>1065988.96</v>
      </c>
      <c r="M15" s="123"/>
      <c r="N15" s="38">
        <v>0</v>
      </c>
      <c r="O15" s="130">
        <v>1065989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1333903.74</v>
      </c>
      <c r="K17" s="38">
        <v>0</v>
      </c>
      <c r="L17" s="129">
        <v>1333903.74</v>
      </c>
      <c r="M17" s="123"/>
      <c r="N17" s="38">
        <v>0</v>
      </c>
      <c r="O17" s="130">
        <v>1333904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1213209.3299999998</v>
      </c>
      <c r="K18" s="46">
        <v>0</v>
      </c>
      <c r="L18" s="134">
        <v>1213209.3299999998</v>
      </c>
      <c r="M18" s="123"/>
      <c r="N18" s="46">
        <v>1420352</v>
      </c>
      <c r="O18" s="135">
        <v>2633561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50727881.63000001</v>
      </c>
      <c r="K20" s="137">
        <v>0</v>
      </c>
      <c r="L20" s="138">
        <v>50727882</v>
      </c>
      <c r="M20" s="53"/>
      <c r="N20" s="137">
        <v>5358363</v>
      </c>
      <c r="O20" s="139">
        <v>56086245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121850678.42999999</v>
      </c>
      <c r="K24" s="121">
        <v>0</v>
      </c>
      <c r="L24" s="143">
        <v>121850678.42999999</v>
      </c>
      <c r="M24" s="123"/>
      <c r="N24" s="121">
        <v>0</v>
      </c>
      <c r="O24" s="127">
        <v>121850678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40373238.179999992</v>
      </c>
      <c r="K25" s="38">
        <v>0</v>
      </c>
      <c r="L25" s="129">
        <v>40373238.179999992</v>
      </c>
      <c r="M25" s="123"/>
      <c r="N25" s="38">
        <v>1771141</v>
      </c>
      <c r="O25" s="130">
        <v>42144379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2874867.6200000006</v>
      </c>
      <c r="K26" s="38">
        <v>0</v>
      </c>
      <c r="L26" s="129">
        <v>2874867.6200000006</v>
      </c>
      <c r="M26" s="123"/>
      <c r="N26" s="38">
        <v>0</v>
      </c>
      <c r="O26" s="130">
        <v>2874868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16588640.530000001</v>
      </c>
      <c r="K27" s="38">
        <v>0</v>
      </c>
      <c r="L27" s="129">
        <v>16588640.530000001</v>
      </c>
      <c r="M27" s="123"/>
      <c r="N27" s="38">
        <v>0</v>
      </c>
      <c r="O27" s="130">
        <v>16588641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6417594.5199999996</v>
      </c>
      <c r="K28" s="38">
        <v>0</v>
      </c>
      <c r="L28" s="129">
        <v>6417594.5199999996</v>
      </c>
      <c r="M28" s="123"/>
      <c r="N28" s="38">
        <v>2599736</v>
      </c>
      <c r="O28" s="130">
        <v>9017331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6996826.8200000003</v>
      </c>
      <c r="K29" s="38">
        <v>0</v>
      </c>
      <c r="L29" s="129">
        <v>6996826.8200000003</v>
      </c>
      <c r="M29" s="123"/>
      <c r="N29" s="38">
        <v>0</v>
      </c>
      <c r="O29" s="130">
        <v>6996827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14301314.630000001</v>
      </c>
      <c r="K30" s="46">
        <v>0</v>
      </c>
      <c r="L30" s="134">
        <v>14301314.630000001</v>
      </c>
      <c r="M30" s="123"/>
      <c r="N30" s="46">
        <v>0</v>
      </c>
      <c r="O30" s="135">
        <v>14301315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209403160.72999999</v>
      </c>
      <c r="K32" s="137">
        <v>0</v>
      </c>
      <c r="L32" s="138">
        <v>209403162</v>
      </c>
      <c r="M32" s="144"/>
      <c r="N32" s="137">
        <v>4370877</v>
      </c>
      <c r="O32" s="139">
        <v>213774039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326</v>
      </c>
      <c r="E34" s="29"/>
      <c r="F34" s="11"/>
      <c r="G34" s="11"/>
      <c r="H34" s="11"/>
      <c r="I34" s="12"/>
      <c r="J34" s="162">
        <v>-158675279.09999996</v>
      </c>
      <c r="K34" s="145">
        <v>0</v>
      </c>
      <c r="L34" s="146">
        <v>-158675280</v>
      </c>
      <c r="M34" s="53"/>
      <c r="N34" s="145">
        <v>987486</v>
      </c>
      <c r="O34" s="147">
        <v>-157687794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66489838.310000002</v>
      </c>
      <c r="K37" s="121">
        <v>0</v>
      </c>
      <c r="L37" s="126">
        <v>66489838.310000002</v>
      </c>
      <c r="M37" s="37"/>
      <c r="N37" s="121">
        <v>0</v>
      </c>
      <c r="O37" s="127">
        <v>66489838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70989418.75</v>
      </c>
      <c r="K38" s="38">
        <v>0</v>
      </c>
      <c r="L38" s="129">
        <v>70989418.75</v>
      </c>
      <c r="M38" s="37"/>
      <c r="N38" s="64">
        <v>0</v>
      </c>
      <c r="O38" s="130">
        <v>70989419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2394052.02</v>
      </c>
      <c r="K39" s="38">
        <v>0</v>
      </c>
      <c r="L39" s="129">
        <v>2394052.02</v>
      </c>
      <c r="M39" s="37"/>
      <c r="N39" s="64">
        <v>320446</v>
      </c>
      <c r="O39" s="130">
        <v>2714498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813534.68</v>
      </c>
      <c r="K40" s="38">
        <v>0</v>
      </c>
      <c r="L40" s="129">
        <v>813534.68</v>
      </c>
      <c r="M40" s="37"/>
      <c r="N40" s="64">
        <v>5919647</v>
      </c>
      <c r="O40" s="130">
        <v>6733182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117205.65</v>
      </c>
      <c r="K41" s="38">
        <v>0</v>
      </c>
      <c r="L41" s="129">
        <v>117205.65</v>
      </c>
      <c r="M41" s="37"/>
      <c r="N41" s="64">
        <v>0</v>
      </c>
      <c r="O41" s="130">
        <v>117206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83241.62</v>
      </c>
      <c r="K42" s="38">
        <v>0</v>
      </c>
      <c r="L42" s="129">
        <v>83241.62</v>
      </c>
      <c r="M42" s="37"/>
      <c r="N42" s="64">
        <v>0</v>
      </c>
      <c r="O42" s="130">
        <v>83242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-474905.49</v>
      </c>
      <c r="K44" s="38">
        <v>0</v>
      </c>
      <c r="L44" s="129">
        <v>-474905.49</v>
      </c>
      <c r="M44" s="37"/>
      <c r="N44" s="64">
        <v>0</v>
      </c>
      <c r="O44" s="130">
        <v>-474905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140412385.54000002</v>
      </c>
      <c r="K47" s="145">
        <v>0</v>
      </c>
      <c r="L47" s="146">
        <v>140412387</v>
      </c>
      <c r="M47" s="47"/>
      <c r="N47" s="145">
        <v>6240093</v>
      </c>
      <c r="O47" s="147">
        <v>146652480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-18262893.559999943</v>
      </c>
      <c r="K50" s="145">
        <v>0</v>
      </c>
      <c r="L50" s="146">
        <v>-18262893</v>
      </c>
      <c r="M50" s="47"/>
      <c r="N50" s="145">
        <v>7227579</v>
      </c>
      <c r="O50" s="147">
        <v>-11035314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746000</v>
      </c>
      <c r="K52" s="121">
        <v>0</v>
      </c>
      <c r="L52" s="126">
        <v>746000</v>
      </c>
      <c r="M52" s="37"/>
      <c r="N52" s="121">
        <v>0</v>
      </c>
      <c r="O52" s="127">
        <v>746000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6487330.75</v>
      </c>
      <c r="K53" s="38">
        <v>0</v>
      </c>
      <c r="L53" s="129">
        <v>6487330.75</v>
      </c>
      <c r="M53" s="123"/>
      <c r="N53" s="38">
        <v>0</v>
      </c>
      <c r="O53" s="130">
        <v>6487331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7233330.75</v>
      </c>
      <c r="K57" s="137">
        <v>0</v>
      </c>
      <c r="L57" s="139">
        <v>7233331</v>
      </c>
      <c r="M57" s="144"/>
      <c r="N57" s="137">
        <v>0</v>
      </c>
      <c r="O57" s="139">
        <v>7233331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-11029562.809999943</v>
      </c>
      <c r="K59" s="145">
        <v>0</v>
      </c>
      <c r="L59" s="147">
        <v>-11029562</v>
      </c>
      <c r="M59" s="75"/>
      <c r="N59" s="145">
        <v>7227579</v>
      </c>
      <c r="O59" s="147">
        <v>-3801983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212274637</v>
      </c>
      <c r="M61" s="37"/>
      <c r="N61" s="79">
        <v>33845328</v>
      </c>
      <c r="O61" s="129">
        <v>246119965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212274637</v>
      </c>
      <c r="M64" s="75"/>
      <c r="N64" s="73">
        <v>33845328</v>
      </c>
      <c r="O64" s="73">
        <v>246119965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201245075</v>
      </c>
      <c r="M66" s="75"/>
      <c r="N66" s="73">
        <v>41072907</v>
      </c>
      <c r="O66" s="73">
        <v>242317982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65" priority="9" operator="notEqual">
      <formula>0</formula>
    </cfRule>
    <cfRule type="cellIs" dxfId="64" priority="10" operator="equal">
      <formula>0</formula>
    </cfRule>
  </conditionalFormatting>
  <conditionalFormatting sqref="O69">
    <cfRule type="cellIs" dxfId="63" priority="3" operator="notEqual">
      <formula>0</formula>
    </cfRule>
    <cfRule type="cellIs" dxfId="62" priority="4" operator="equal">
      <formula>0</formula>
    </cfRule>
  </conditionalFormatting>
  <conditionalFormatting sqref="J69">
    <cfRule type="cellIs" dxfId="61" priority="1" operator="notEqual">
      <formula>0</formula>
    </cfRule>
    <cfRule type="cellIs" dxfId="6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330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9978111.9199999999</v>
      </c>
      <c r="G11" s="222"/>
      <c r="H11" s="34"/>
      <c r="I11" s="30"/>
      <c r="J11" s="157">
        <v>10829722.989999998</v>
      </c>
      <c r="K11" s="121">
        <v>0</v>
      </c>
      <c r="L11" s="126">
        <v>10829722.989999998</v>
      </c>
      <c r="M11" s="122"/>
      <c r="N11" s="121">
        <v>0</v>
      </c>
      <c r="O11" s="127">
        <v>10829723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740004.91</v>
      </c>
      <c r="K12" s="38">
        <v>0</v>
      </c>
      <c r="L12" s="129">
        <v>740004.91</v>
      </c>
      <c r="M12" s="123"/>
      <c r="N12" s="38">
        <v>0</v>
      </c>
      <c r="O12" s="130">
        <v>740005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80114.81</v>
      </c>
      <c r="K13" s="38">
        <v>0</v>
      </c>
      <c r="L13" s="129">
        <v>80114.81</v>
      </c>
      <c r="M13" s="123"/>
      <c r="N13" s="38">
        <v>67909</v>
      </c>
      <c r="O13" s="130">
        <v>148024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771021</v>
      </c>
      <c r="O14" s="130">
        <v>771021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7339</v>
      </c>
      <c r="K15" s="38">
        <v>0</v>
      </c>
      <c r="L15" s="129">
        <v>7339</v>
      </c>
      <c r="M15" s="123"/>
      <c r="N15" s="38">
        <v>0</v>
      </c>
      <c r="O15" s="130">
        <v>7339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1444904.87</v>
      </c>
      <c r="G17" s="222"/>
      <c r="H17" s="43"/>
      <c r="I17" s="29"/>
      <c r="J17" s="128">
        <v>2532656.3899999997</v>
      </c>
      <c r="K17" s="38">
        <v>0</v>
      </c>
      <c r="L17" s="129">
        <v>2532656.3899999997</v>
      </c>
      <c r="M17" s="123"/>
      <c r="N17" s="38">
        <v>0</v>
      </c>
      <c r="O17" s="130">
        <v>2532656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316550.15999999997</v>
      </c>
      <c r="K18" s="46">
        <v>0</v>
      </c>
      <c r="L18" s="134">
        <v>316550.15999999997</v>
      </c>
      <c r="M18" s="123"/>
      <c r="N18" s="46">
        <v>480111</v>
      </c>
      <c r="O18" s="135">
        <v>796661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14506388.259999998</v>
      </c>
      <c r="K20" s="137">
        <v>0</v>
      </c>
      <c r="L20" s="138">
        <v>14506388</v>
      </c>
      <c r="M20" s="53"/>
      <c r="N20" s="137">
        <v>1319041</v>
      </c>
      <c r="O20" s="139">
        <v>15825429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42985464.019999996</v>
      </c>
      <c r="K24" s="121">
        <v>0</v>
      </c>
      <c r="L24" s="143">
        <v>42985464.019999996</v>
      </c>
      <c r="M24" s="123"/>
      <c r="N24" s="121">
        <v>501126.66</v>
      </c>
      <c r="O24" s="127">
        <v>43486591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13921144.100000001</v>
      </c>
      <c r="K25" s="38">
        <v>-0.1</v>
      </c>
      <c r="L25" s="129">
        <v>13921144.000000002</v>
      </c>
      <c r="M25" s="123"/>
      <c r="N25" s="38">
        <v>1801962.27</v>
      </c>
      <c r="O25" s="130">
        <v>15723106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1599071.2299999997</v>
      </c>
      <c r="K26" s="38">
        <v>-0.23</v>
      </c>
      <c r="L26" s="129">
        <v>1599070.9999999998</v>
      </c>
      <c r="M26" s="123"/>
      <c r="N26" s="38">
        <v>0</v>
      </c>
      <c r="O26" s="130">
        <v>1599071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6371866.1800000006</v>
      </c>
      <c r="K27" s="38">
        <v>-0.18</v>
      </c>
      <c r="L27" s="129">
        <v>6371866.0000000009</v>
      </c>
      <c r="M27" s="123"/>
      <c r="N27" s="38">
        <v>253151.78</v>
      </c>
      <c r="O27" s="130">
        <v>6625018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3072549.45</v>
      </c>
      <c r="K28" s="38">
        <v>-0.45</v>
      </c>
      <c r="L28" s="129">
        <v>3072549</v>
      </c>
      <c r="M28" s="123"/>
      <c r="N28" s="38">
        <v>54649.48</v>
      </c>
      <c r="O28" s="130">
        <v>3127198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8890598.7200000007</v>
      </c>
      <c r="K29" s="38">
        <v>0.28000000000000003</v>
      </c>
      <c r="L29" s="129">
        <v>8890599</v>
      </c>
      <c r="M29" s="123"/>
      <c r="N29" s="38">
        <v>46450.71</v>
      </c>
      <c r="O29" s="130">
        <v>8937050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10191562.359999999</v>
      </c>
      <c r="K30" s="46">
        <v>-0.36</v>
      </c>
      <c r="L30" s="134">
        <v>10191562</v>
      </c>
      <c r="M30" s="123"/>
      <c r="N30" s="46">
        <v>251</v>
      </c>
      <c r="O30" s="135">
        <v>10191813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87032256.059999987</v>
      </c>
      <c r="K32" s="137">
        <v>-1.04</v>
      </c>
      <c r="L32" s="138">
        <v>87032255</v>
      </c>
      <c r="M32" s="144"/>
      <c r="N32" s="137">
        <v>2657592</v>
      </c>
      <c r="O32" s="139">
        <v>89689847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-72525867.799999982</v>
      </c>
      <c r="K34" s="145">
        <v>1.04</v>
      </c>
      <c r="L34" s="146">
        <v>-72525867</v>
      </c>
      <c r="M34" s="53"/>
      <c r="N34" s="145">
        <v>-1338551</v>
      </c>
      <c r="O34" s="147">
        <v>-73864418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32365857.649999999</v>
      </c>
      <c r="K37" s="121">
        <v>0</v>
      </c>
      <c r="L37" s="126">
        <v>32365857.649999999</v>
      </c>
      <c r="M37" s="37"/>
      <c r="N37" s="121">
        <v>0</v>
      </c>
      <c r="O37" s="127">
        <v>32365858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23187277.010000002</v>
      </c>
      <c r="K38" s="38">
        <v>0.34</v>
      </c>
      <c r="L38" s="129">
        <v>23187277.350000001</v>
      </c>
      <c r="M38" s="37"/>
      <c r="N38" s="64">
        <v>0</v>
      </c>
      <c r="O38" s="130">
        <v>23187277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3399036.63</v>
      </c>
      <c r="K39" s="38">
        <v>0.37</v>
      </c>
      <c r="L39" s="129">
        <v>3399037</v>
      </c>
      <c r="M39" s="37"/>
      <c r="N39" s="64">
        <v>0</v>
      </c>
      <c r="O39" s="130">
        <v>3399037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715820.53</v>
      </c>
      <c r="K40" s="38">
        <v>0</v>
      </c>
      <c r="L40" s="129">
        <v>715820.53</v>
      </c>
      <c r="M40" s="37"/>
      <c r="N40" s="64">
        <v>4630368.16</v>
      </c>
      <c r="O40" s="130">
        <v>5346189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3781513</v>
      </c>
      <c r="O41" s="130">
        <v>3781513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34217.839999999997</v>
      </c>
      <c r="K42" s="38">
        <v>-1</v>
      </c>
      <c r="L42" s="129">
        <v>34216.839999999997</v>
      </c>
      <c r="M42" s="37"/>
      <c r="N42" s="64">
        <v>0</v>
      </c>
      <c r="O42" s="130">
        <v>34217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-76497.52</v>
      </c>
      <c r="K44" s="38">
        <v>0</v>
      </c>
      <c r="L44" s="129">
        <v>-76497.52</v>
      </c>
      <c r="M44" s="37"/>
      <c r="N44" s="64">
        <v>0</v>
      </c>
      <c r="O44" s="130">
        <v>-76498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59625712.140000001</v>
      </c>
      <c r="K47" s="145">
        <v>-0.29000000000000004</v>
      </c>
      <c r="L47" s="146">
        <v>59625712</v>
      </c>
      <c r="M47" s="47"/>
      <c r="N47" s="145">
        <v>8411881</v>
      </c>
      <c r="O47" s="147">
        <v>68037593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-12900155.659999982</v>
      </c>
      <c r="K50" s="145">
        <v>0.75</v>
      </c>
      <c r="L50" s="146">
        <v>-12900155</v>
      </c>
      <c r="M50" s="47"/>
      <c r="N50" s="145">
        <v>7073330</v>
      </c>
      <c r="O50" s="147">
        <v>-5826825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313200</v>
      </c>
      <c r="K52" s="121">
        <v>0</v>
      </c>
      <c r="L52" s="126">
        <v>313200</v>
      </c>
      <c r="M52" s="37"/>
      <c r="N52" s="121">
        <v>0</v>
      </c>
      <c r="O52" s="127">
        <v>313200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2806333.03</v>
      </c>
      <c r="K53" s="38">
        <v>0</v>
      </c>
      <c r="L53" s="129">
        <v>2806333.03</v>
      </c>
      <c r="M53" s="123"/>
      <c r="N53" s="38">
        <v>0</v>
      </c>
      <c r="O53" s="130">
        <v>2806333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713618</v>
      </c>
      <c r="O54" s="130">
        <v>713618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3119533.03</v>
      </c>
      <c r="K57" s="137">
        <v>0</v>
      </c>
      <c r="L57" s="139">
        <v>3119533</v>
      </c>
      <c r="M57" s="144"/>
      <c r="N57" s="137">
        <v>713618</v>
      </c>
      <c r="O57" s="139">
        <v>3833151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-9780622.6299999822</v>
      </c>
      <c r="K59" s="145">
        <v>0.75</v>
      </c>
      <c r="L59" s="147">
        <v>-9780622</v>
      </c>
      <c r="M59" s="75"/>
      <c r="N59" s="145">
        <v>7786948</v>
      </c>
      <c r="O59" s="147">
        <v>-1993674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180247981</v>
      </c>
      <c r="M61" s="37"/>
      <c r="N61" s="79">
        <v>51280233</v>
      </c>
      <c r="O61" s="129">
        <v>231528214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180247981</v>
      </c>
      <c r="M64" s="75"/>
      <c r="N64" s="73">
        <v>51280233</v>
      </c>
      <c r="O64" s="73">
        <v>231528214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170467359</v>
      </c>
      <c r="M66" s="75"/>
      <c r="N66" s="73">
        <v>59067181</v>
      </c>
      <c r="O66" s="73">
        <v>229534540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59" priority="9" operator="notEqual">
      <formula>0</formula>
    </cfRule>
    <cfRule type="cellIs" dxfId="58" priority="10" operator="equal">
      <formula>0</formula>
    </cfRule>
  </conditionalFormatting>
  <conditionalFormatting sqref="O69">
    <cfRule type="cellIs" dxfId="57" priority="3" operator="notEqual">
      <formula>0</formula>
    </cfRule>
    <cfRule type="cellIs" dxfId="56" priority="4" operator="equal">
      <formula>0</formula>
    </cfRule>
  </conditionalFormatting>
  <conditionalFormatting sqref="J69">
    <cfRule type="cellIs" dxfId="55" priority="1" operator="notEqual">
      <formula>0</formula>
    </cfRule>
    <cfRule type="cellIs" dxfId="5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114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8488826.8100000005</v>
      </c>
      <c r="G11" s="222"/>
      <c r="H11" s="34"/>
      <c r="I11" s="30"/>
      <c r="J11" s="157">
        <v>12028580.809999999</v>
      </c>
      <c r="K11" s="121">
        <v>0</v>
      </c>
      <c r="L11" s="126">
        <v>12028580.809999999</v>
      </c>
      <c r="M11" s="122"/>
      <c r="N11" s="121">
        <v>0</v>
      </c>
      <c r="O11" s="127">
        <v>12028581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648666.56999999995</v>
      </c>
      <c r="K12" s="38">
        <v>0</v>
      </c>
      <c r="L12" s="129">
        <v>648666.56999999995</v>
      </c>
      <c r="M12" s="123"/>
      <c r="N12" s="38">
        <v>0</v>
      </c>
      <c r="O12" s="130">
        <v>648667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0</v>
      </c>
      <c r="K13" s="38">
        <v>0</v>
      </c>
      <c r="L13" s="129">
        <v>0</v>
      </c>
      <c r="M13" s="123"/>
      <c r="N13" s="38">
        <v>0</v>
      </c>
      <c r="O13" s="130">
        <v>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0</v>
      </c>
      <c r="O14" s="130">
        <v>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177432.2</v>
      </c>
      <c r="K15" s="38">
        <v>0</v>
      </c>
      <c r="L15" s="129">
        <v>177432.2</v>
      </c>
      <c r="M15" s="123"/>
      <c r="N15" s="38">
        <v>0</v>
      </c>
      <c r="O15" s="130">
        <v>177432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377802.32999999996</v>
      </c>
      <c r="K17" s="38">
        <v>0</v>
      </c>
      <c r="L17" s="129">
        <v>377802.32999999996</v>
      </c>
      <c r="M17" s="123"/>
      <c r="N17" s="38">
        <v>0</v>
      </c>
      <c r="O17" s="130">
        <v>377802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538639.59</v>
      </c>
      <c r="K18" s="46">
        <v>0</v>
      </c>
      <c r="L18" s="134">
        <v>538639.59</v>
      </c>
      <c r="M18" s="123"/>
      <c r="N18" s="46">
        <v>3469670</v>
      </c>
      <c r="O18" s="135">
        <v>4008310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13771121.499999998</v>
      </c>
      <c r="K20" s="137">
        <v>0</v>
      </c>
      <c r="L20" s="138">
        <v>13771122</v>
      </c>
      <c r="M20" s="53"/>
      <c r="N20" s="137">
        <v>3469670</v>
      </c>
      <c r="O20" s="139">
        <v>17240792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45158771.460000001</v>
      </c>
      <c r="K24" s="121">
        <v>0</v>
      </c>
      <c r="L24" s="143">
        <v>45158771.460000001</v>
      </c>
      <c r="M24" s="123"/>
      <c r="N24" s="121">
        <v>0</v>
      </c>
      <c r="O24" s="127">
        <v>45158771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17864852.399999999</v>
      </c>
      <c r="K25" s="38">
        <v>0</v>
      </c>
      <c r="L25" s="129">
        <v>17864852.399999999</v>
      </c>
      <c r="M25" s="123"/>
      <c r="N25" s="38">
        <v>508231</v>
      </c>
      <c r="O25" s="130">
        <v>18373083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3515782.3000000003</v>
      </c>
      <c r="K26" s="38">
        <v>0</v>
      </c>
      <c r="L26" s="129">
        <v>3515782.3000000003</v>
      </c>
      <c r="M26" s="123"/>
      <c r="N26" s="38">
        <v>13639</v>
      </c>
      <c r="O26" s="130">
        <v>3529421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10416921.42</v>
      </c>
      <c r="K27" s="38">
        <v>0</v>
      </c>
      <c r="L27" s="129">
        <v>10416921.42</v>
      </c>
      <c r="M27" s="123"/>
      <c r="N27" s="38">
        <v>796389</v>
      </c>
      <c r="O27" s="130">
        <v>11213310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3701897.9400000004</v>
      </c>
      <c r="K28" s="38">
        <v>0</v>
      </c>
      <c r="L28" s="129">
        <v>3701897.9400000004</v>
      </c>
      <c r="M28" s="123"/>
      <c r="N28" s="38">
        <v>1860714</v>
      </c>
      <c r="O28" s="130">
        <v>5562612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7349776.6999999993</v>
      </c>
      <c r="K29" s="38">
        <v>0</v>
      </c>
      <c r="L29" s="129">
        <v>7349776.6999999993</v>
      </c>
      <c r="M29" s="123"/>
      <c r="N29" s="38">
        <v>323229</v>
      </c>
      <c r="O29" s="130">
        <v>7673006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2984492</v>
      </c>
      <c r="K30" s="46">
        <v>0</v>
      </c>
      <c r="L30" s="134">
        <v>2984492</v>
      </c>
      <c r="M30" s="123"/>
      <c r="N30" s="46">
        <v>31079</v>
      </c>
      <c r="O30" s="135">
        <v>3015571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90992494.219999999</v>
      </c>
      <c r="K32" s="137">
        <v>0</v>
      </c>
      <c r="L32" s="138">
        <v>90992493</v>
      </c>
      <c r="M32" s="144"/>
      <c r="N32" s="137">
        <v>3533281</v>
      </c>
      <c r="O32" s="139">
        <v>94525774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-77221372.719999999</v>
      </c>
      <c r="K34" s="145">
        <v>0</v>
      </c>
      <c r="L34" s="146">
        <v>-77221371</v>
      </c>
      <c r="M34" s="53"/>
      <c r="N34" s="145">
        <v>-63611</v>
      </c>
      <c r="O34" s="147">
        <v>-77284982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37001518.100000001</v>
      </c>
      <c r="K37" s="121">
        <v>0</v>
      </c>
      <c r="L37" s="126">
        <v>37001518.100000001</v>
      </c>
      <c r="M37" s="37"/>
      <c r="N37" s="121">
        <v>0</v>
      </c>
      <c r="O37" s="127">
        <v>37001518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23591013.439999998</v>
      </c>
      <c r="K38" s="38">
        <v>0</v>
      </c>
      <c r="L38" s="129">
        <v>23591013.439999998</v>
      </c>
      <c r="M38" s="37"/>
      <c r="N38" s="64">
        <v>0</v>
      </c>
      <c r="O38" s="130">
        <v>23591013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7132189.8700000001</v>
      </c>
      <c r="K39" s="38">
        <v>0</v>
      </c>
      <c r="L39" s="129">
        <v>7132189.8700000001</v>
      </c>
      <c r="M39" s="37"/>
      <c r="N39" s="64">
        <v>0</v>
      </c>
      <c r="O39" s="130">
        <v>7132190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102682.41</v>
      </c>
      <c r="K40" s="38">
        <v>0</v>
      </c>
      <c r="L40" s="129">
        <v>102682.41</v>
      </c>
      <c r="M40" s="37"/>
      <c r="N40" s="64">
        <v>672927</v>
      </c>
      <c r="O40" s="130">
        <v>775609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4256043</v>
      </c>
      <c r="O41" s="130">
        <v>4256043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6974.05</v>
      </c>
      <c r="K42" s="38">
        <v>0</v>
      </c>
      <c r="L42" s="129">
        <v>6974.05</v>
      </c>
      <c r="M42" s="37"/>
      <c r="N42" s="64">
        <v>250000</v>
      </c>
      <c r="O42" s="130">
        <v>256974</v>
      </c>
      <c r="P42" s="65"/>
    </row>
    <row r="43" spans="1:16" s="32" customFormat="1">
      <c r="A43" s="9" t="s">
        <v>64</v>
      </c>
      <c r="B43" s="57" t="s">
        <v>65</v>
      </c>
      <c r="C43" s="30" t="s">
        <v>317</v>
      </c>
      <c r="D43" s="29"/>
      <c r="E43" s="11"/>
      <c r="F43" s="11"/>
      <c r="G43" s="29"/>
      <c r="H43" s="11"/>
      <c r="I43" s="12"/>
      <c r="J43" s="128">
        <v>-2065.8000000000002</v>
      </c>
      <c r="K43" s="38">
        <v>0</v>
      </c>
      <c r="L43" s="129">
        <v>-2065.8000000000002</v>
      </c>
      <c r="M43" s="37"/>
      <c r="N43" s="64">
        <v>0</v>
      </c>
      <c r="O43" s="130">
        <v>-2066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-720</v>
      </c>
      <c r="K44" s="38">
        <v>0</v>
      </c>
      <c r="L44" s="129">
        <v>-720</v>
      </c>
      <c r="M44" s="37"/>
      <c r="N44" s="64">
        <v>0</v>
      </c>
      <c r="O44" s="130">
        <v>-720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67831592.069999993</v>
      </c>
      <c r="K47" s="145">
        <v>0</v>
      </c>
      <c r="L47" s="146">
        <v>67831591</v>
      </c>
      <c r="M47" s="47"/>
      <c r="N47" s="145">
        <v>5178970</v>
      </c>
      <c r="O47" s="147">
        <v>73010561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-9389780.650000006</v>
      </c>
      <c r="K50" s="145">
        <v>0</v>
      </c>
      <c r="L50" s="146">
        <v>-9389780</v>
      </c>
      <c r="M50" s="47"/>
      <c r="N50" s="145">
        <v>5115359</v>
      </c>
      <c r="O50" s="147">
        <v>-4274421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452800</v>
      </c>
      <c r="K52" s="121">
        <v>0</v>
      </c>
      <c r="L52" s="126">
        <v>452800</v>
      </c>
      <c r="M52" s="37"/>
      <c r="N52" s="121">
        <v>0</v>
      </c>
      <c r="O52" s="127">
        <v>452800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1947986.2599999998</v>
      </c>
      <c r="K53" s="38">
        <v>0</v>
      </c>
      <c r="L53" s="129">
        <v>1947986.2599999998</v>
      </c>
      <c r="M53" s="123"/>
      <c r="N53" s="38">
        <v>0</v>
      </c>
      <c r="O53" s="130">
        <v>1947986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464593</v>
      </c>
      <c r="O54" s="130">
        <v>464593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2400786.2599999998</v>
      </c>
      <c r="K57" s="137">
        <v>0</v>
      </c>
      <c r="L57" s="139">
        <v>2400786</v>
      </c>
      <c r="M57" s="144"/>
      <c r="N57" s="137">
        <v>464593</v>
      </c>
      <c r="O57" s="139">
        <v>2865379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-6988994.3900000062</v>
      </c>
      <c r="K59" s="145">
        <v>0</v>
      </c>
      <c r="L59" s="147">
        <v>-6988994</v>
      </c>
      <c r="M59" s="75"/>
      <c r="N59" s="145">
        <v>5579952</v>
      </c>
      <c r="O59" s="147">
        <v>-1409042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65744091</v>
      </c>
      <c r="M61" s="37"/>
      <c r="N61" s="79">
        <v>27269919</v>
      </c>
      <c r="O61" s="129">
        <v>93014010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65744091</v>
      </c>
      <c r="M64" s="75"/>
      <c r="N64" s="73">
        <v>27269919</v>
      </c>
      <c r="O64" s="73">
        <v>93014010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58755097</v>
      </c>
      <c r="M66" s="75"/>
      <c r="N66" s="73">
        <v>32849871</v>
      </c>
      <c r="O66" s="73">
        <v>91604968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53" priority="9" operator="notEqual">
      <formula>0</formula>
    </cfRule>
    <cfRule type="cellIs" dxfId="52" priority="10" operator="equal">
      <formula>0</formula>
    </cfRule>
  </conditionalFormatting>
  <conditionalFormatting sqref="O69">
    <cfRule type="cellIs" dxfId="51" priority="3" operator="notEqual">
      <formula>0</formula>
    </cfRule>
    <cfRule type="cellIs" dxfId="50" priority="4" operator="equal">
      <formula>0</formula>
    </cfRule>
  </conditionalFormatting>
  <conditionalFormatting sqref="J69">
    <cfRule type="cellIs" dxfId="49" priority="1" operator="notEqual">
      <formula>0</formula>
    </cfRule>
    <cfRule type="cellIs" dxfId="48" priority="2" operator="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115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9918055.5999999996</v>
      </c>
      <c r="G11" s="222"/>
      <c r="H11" s="34"/>
      <c r="I11" s="30"/>
      <c r="J11" s="157">
        <v>12189013.199999999</v>
      </c>
      <c r="K11" s="121">
        <v>0</v>
      </c>
      <c r="L11" s="126">
        <v>12189013.199999999</v>
      </c>
      <c r="M11" s="122"/>
      <c r="N11" s="121">
        <v>0</v>
      </c>
      <c r="O11" s="127">
        <v>12189013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1612591.74</v>
      </c>
      <c r="K12" s="38">
        <v>0</v>
      </c>
      <c r="L12" s="129">
        <v>1612591.74</v>
      </c>
      <c r="M12" s="123"/>
      <c r="N12" s="38">
        <v>0</v>
      </c>
      <c r="O12" s="130">
        <v>1612592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1333585.08</v>
      </c>
      <c r="K13" s="38">
        <v>0</v>
      </c>
      <c r="L13" s="129">
        <v>1333585.08</v>
      </c>
      <c r="M13" s="123"/>
      <c r="N13" s="38">
        <v>0</v>
      </c>
      <c r="O13" s="130">
        <v>1333585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88003.11</v>
      </c>
      <c r="K14" s="38">
        <v>0</v>
      </c>
      <c r="L14" s="129">
        <v>88003.11</v>
      </c>
      <c r="M14" s="123"/>
      <c r="N14" s="38">
        <v>0</v>
      </c>
      <c r="O14" s="130">
        <v>88003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52982.2</v>
      </c>
      <c r="K15" s="38">
        <v>0</v>
      </c>
      <c r="L15" s="129">
        <v>52982.2</v>
      </c>
      <c r="M15" s="123"/>
      <c r="N15" s="38">
        <v>0</v>
      </c>
      <c r="O15" s="130">
        <v>52982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744263.28</v>
      </c>
      <c r="K17" s="38">
        <v>0</v>
      </c>
      <c r="L17" s="129">
        <v>744263.28</v>
      </c>
      <c r="M17" s="123"/>
      <c r="N17" s="38">
        <v>0</v>
      </c>
      <c r="O17" s="130">
        <v>744263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74046.189999999988</v>
      </c>
      <c r="K18" s="46">
        <v>0</v>
      </c>
      <c r="L18" s="134">
        <v>74046.189999999988</v>
      </c>
      <c r="M18" s="123"/>
      <c r="N18" s="46">
        <v>292298</v>
      </c>
      <c r="O18" s="135">
        <v>366344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16094484.799999997</v>
      </c>
      <c r="K20" s="137">
        <v>0</v>
      </c>
      <c r="L20" s="138">
        <v>16094484</v>
      </c>
      <c r="M20" s="53"/>
      <c r="N20" s="137">
        <v>292298</v>
      </c>
      <c r="O20" s="139">
        <v>16386782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48871896.499999993</v>
      </c>
      <c r="K24" s="121">
        <v>0</v>
      </c>
      <c r="L24" s="143">
        <v>48871896.499999993</v>
      </c>
      <c r="M24" s="123"/>
      <c r="N24" s="121">
        <v>762888</v>
      </c>
      <c r="O24" s="127">
        <v>49634785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12343404.409999998</v>
      </c>
      <c r="K25" s="38">
        <v>0</v>
      </c>
      <c r="L25" s="129">
        <v>12343404.409999998</v>
      </c>
      <c r="M25" s="123"/>
      <c r="N25" s="38">
        <v>1310810</v>
      </c>
      <c r="O25" s="130">
        <v>13654214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2251635.9400000004</v>
      </c>
      <c r="K26" s="38">
        <v>0</v>
      </c>
      <c r="L26" s="129">
        <v>2251635.9400000004</v>
      </c>
      <c r="M26" s="123"/>
      <c r="N26" s="38">
        <v>53562</v>
      </c>
      <c r="O26" s="130">
        <v>2305198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9203757.1300000008</v>
      </c>
      <c r="K27" s="38">
        <v>0</v>
      </c>
      <c r="L27" s="129">
        <v>9203757.1300000008</v>
      </c>
      <c r="M27" s="123"/>
      <c r="N27" s="38">
        <v>340441</v>
      </c>
      <c r="O27" s="130">
        <v>9544198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5190596.459999999</v>
      </c>
      <c r="K28" s="38">
        <v>0</v>
      </c>
      <c r="L28" s="129">
        <v>5190596.459999999</v>
      </c>
      <c r="M28" s="123"/>
      <c r="N28" s="38">
        <v>674953</v>
      </c>
      <c r="O28" s="130">
        <v>5865549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3748462.27</v>
      </c>
      <c r="K29" s="38">
        <v>0</v>
      </c>
      <c r="L29" s="129">
        <v>3748462.27</v>
      </c>
      <c r="M29" s="123"/>
      <c r="N29" s="38">
        <v>77356</v>
      </c>
      <c r="O29" s="130">
        <v>3825818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3884283</v>
      </c>
      <c r="K30" s="46">
        <v>0</v>
      </c>
      <c r="L30" s="134">
        <v>3884283</v>
      </c>
      <c r="M30" s="123"/>
      <c r="N30" s="46">
        <v>0</v>
      </c>
      <c r="O30" s="135">
        <v>3884283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85494035.709999979</v>
      </c>
      <c r="K32" s="137">
        <v>0</v>
      </c>
      <c r="L32" s="138">
        <v>85494035</v>
      </c>
      <c r="M32" s="144"/>
      <c r="N32" s="137">
        <v>3220010</v>
      </c>
      <c r="O32" s="139">
        <v>88714045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-69399550.909999982</v>
      </c>
      <c r="K34" s="145">
        <v>0</v>
      </c>
      <c r="L34" s="146">
        <v>-69399551</v>
      </c>
      <c r="M34" s="53"/>
      <c r="N34" s="145">
        <v>-2927712</v>
      </c>
      <c r="O34" s="147">
        <v>-72327263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32586911.210000001</v>
      </c>
      <c r="K37" s="121">
        <v>0</v>
      </c>
      <c r="L37" s="126">
        <v>32586911.210000001</v>
      </c>
      <c r="M37" s="37"/>
      <c r="N37" s="121">
        <v>0</v>
      </c>
      <c r="O37" s="127">
        <v>32586911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22162133.780000001</v>
      </c>
      <c r="K38" s="38">
        <v>0</v>
      </c>
      <c r="L38" s="129">
        <v>22162133.780000001</v>
      </c>
      <c r="M38" s="37"/>
      <c r="N38" s="64">
        <v>0</v>
      </c>
      <c r="O38" s="130">
        <v>22162134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8096782.8599999994</v>
      </c>
      <c r="K39" s="38">
        <v>0</v>
      </c>
      <c r="L39" s="129">
        <v>8096782.8599999994</v>
      </c>
      <c r="M39" s="37"/>
      <c r="N39" s="64">
        <v>2395378</v>
      </c>
      <c r="O39" s="130">
        <v>10492161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91964.329999999987</v>
      </c>
      <c r="K40" s="38">
        <v>0</v>
      </c>
      <c r="L40" s="129">
        <v>91964.329999999987</v>
      </c>
      <c r="M40" s="37"/>
      <c r="N40" s="64"/>
      <c r="O40" s="130">
        <v>91964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5915121</v>
      </c>
      <c r="O41" s="130">
        <v>5915121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8077</v>
      </c>
      <c r="O42" s="130">
        <v>8077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62937792.18</v>
      </c>
      <c r="K47" s="145">
        <v>0</v>
      </c>
      <c r="L47" s="146">
        <v>62937792</v>
      </c>
      <c r="M47" s="47"/>
      <c r="N47" s="145">
        <v>8318576</v>
      </c>
      <c r="O47" s="147">
        <v>71256368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-6461758.7299999818</v>
      </c>
      <c r="K50" s="145">
        <v>0</v>
      </c>
      <c r="L50" s="146">
        <v>-6461759</v>
      </c>
      <c r="M50" s="47"/>
      <c r="N50" s="145">
        <v>5390864</v>
      </c>
      <c r="O50" s="147">
        <v>-1070895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209152.03</v>
      </c>
      <c r="K52" s="121">
        <v>0</v>
      </c>
      <c r="L52" s="126">
        <v>209152.03</v>
      </c>
      <c r="M52" s="37"/>
      <c r="N52" s="121">
        <v>0</v>
      </c>
      <c r="O52" s="127">
        <v>209152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2613869.37</v>
      </c>
      <c r="K53" s="38">
        <v>0</v>
      </c>
      <c r="L53" s="129">
        <v>2613869.37</v>
      </c>
      <c r="M53" s="123"/>
      <c r="N53" s="38">
        <v>0</v>
      </c>
      <c r="O53" s="130">
        <v>2613869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2823021.4</v>
      </c>
      <c r="K57" s="137">
        <v>0</v>
      </c>
      <c r="L57" s="139">
        <v>2823021</v>
      </c>
      <c r="M57" s="144"/>
      <c r="N57" s="137">
        <v>0</v>
      </c>
      <c r="O57" s="139">
        <v>2823021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-3638737.3299999819</v>
      </c>
      <c r="K59" s="145">
        <v>0</v>
      </c>
      <c r="L59" s="147">
        <v>-3638738</v>
      </c>
      <c r="M59" s="75"/>
      <c r="N59" s="145">
        <v>5390864</v>
      </c>
      <c r="O59" s="147">
        <v>1752126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78533940</v>
      </c>
      <c r="M61" s="37"/>
      <c r="N61" s="79">
        <v>31343885</v>
      </c>
      <c r="O61" s="129">
        <v>109877825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78533940</v>
      </c>
      <c r="M64" s="75"/>
      <c r="N64" s="73">
        <v>31343885</v>
      </c>
      <c r="O64" s="73">
        <v>109877825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74895202</v>
      </c>
      <c r="M66" s="75"/>
      <c r="N66" s="73">
        <v>36734749</v>
      </c>
      <c r="O66" s="73">
        <v>111629951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-1</v>
      </c>
      <c r="M69" s="91"/>
      <c r="N69" s="92">
        <v>0</v>
      </c>
      <c r="O69" s="92">
        <v>-2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47" priority="9" operator="notEqual">
      <formula>0</formula>
    </cfRule>
    <cfRule type="cellIs" dxfId="46" priority="10" operator="equal">
      <formula>0</formula>
    </cfRule>
  </conditionalFormatting>
  <conditionalFormatting sqref="O69">
    <cfRule type="cellIs" dxfId="45" priority="3" operator="notEqual">
      <formula>0</formula>
    </cfRule>
    <cfRule type="cellIs" dxfId="44" priority="4" operator="equal">
      <formula>0</formula>
    </cfRule>
  </conditionalFormatting>
  <conditionalFormatting sqref="J69">
    <cfRule type="cellIs" dxfId="43" priority="1" operator="notEqual">
      <formula>0</formula>
    </cfRule>
    <cfRule type="cellIs" dxfId="4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119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3248457</v>
      </c>
      <c r="G11" s="222"/>
      <c r="H11" s="34"/>
      <c r="I11" s="30"/>
      <c r="J11" s="157">
        <v>9450015.6000000015</v>
      </c>
      <c r="K11" s="121">
        <v>0</v>
      </c>
      <c r="L11" s="126">
        <v>9450015.6000000015</v>
      </c>
      <c r="M11" s="122"/>
      <c r="N11" s="121">
        <v>0</v>
      </c>
      <c r="O11" s="127">
        <v>9450016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846579.8</v>
      </c>
      <c r="K12" s="38">
        <v>0</v>
      </c>
      <c r="L12" s="129">
        <v>846579.8</v>
      </c>
      <c r="M12" s="123"/>
      <c r="N12" s="38">
        <v>0</v>
      </c>
      <c r="O12" s="130">
        <v>846580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516686.54999999993</v>
      </c>
      <c r="K13" s="38">
        <v>0</v>
      </c>
      <c r="L13" s="129">
        <v>516686.54999999993</v>
      </c>
      <c r="M13" s="123"/>
      <c r="N13" s="38">
        <v>0</v>
      </c>
      <c r="O13" s="130">
        <v>516687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30000</v>
      </c>
      <c r="K14" s="38">
        <v>0</v>
      </c>
      <c r="L14" s="129">
        <v>30000</v>
      </c>
      <c r="M14" s="123"/>
      <c r="N14" s="38">
        <v>0</v>
      </c>
      <c r="O14" s="130">
        <v>30000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0</v>
      </c>
      <c r="K15" s="38">
        <v>0</v>
      </c>
      <c r="L15" s="129">
        <v>0</v>
      </c>
      <c r="M15" s="123"/>
      <c r="N15" s="38">
        <v>0</v>
      </c>
      <c r="O15" s="130">
        <v>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625005</v>
      </c>
      <c r="G17" s="222"/>
      <c r="H17" s="43"/>
      <c r="I17" s="29"/>
      <c r="J17" s="128">
        <v>2716789.71</v>
      </c>
      <c r="K17" s="38">
        <v>0</v>
      </c>
      <c r="L17" s="129">
        <v>2716789.71</v>
      </c>
      <c r="M17" s="123"/>
      <c r="N17" s="38">
        <v>0</v>
      </c>
      <c r="O17" s="130">
        <v>2716790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35611.9</v>
      </c>
      <c r="K18" s="46">
        <v>0</v>
      </c>
      <c r="L18" s="134">
        <v>35611.9</v>
      </c>
      <c r="M18" s="123"/>
      <c r="N18" s="46">
        <v>499063</v>
      </c>
      <c r="O18" s="135">
        <v>534675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13595683.560000004</v>
      </c>
      <c r="K20" s="137">
        <v>0</v>
      </c>
      <c r="L20" s="138">
        <v>13595685</v>
      </c>
      <c r="M20" s="53"/>
      <c r="N20" s="137">
        <v>499063</v>
      </c>
      <c r="O20" s="139">
        <v>14094748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30894230.509999998</v>
      </c>
      <c r="K24" s="121">
        <v>0</v>
      </c>
      <c r="L24" s="143">
        <v>30894230.509999998</v>
      </c>
      <c r="M24" s="123"/>
      <c r="N24" s="121">
        <v>0</v>
      </c>
      <c r="O24" s="127">
        <v>30894231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6806185.1999999993</v>
      </c>
      <c r="K25" s="38">
        <v>0</v>
      </c>
      <c r="L25" s="129">
        <v>6806185.1999999993</v>
      </c>
      <c r="M25" s="123"/>
      <c r="N25" s="38">
        <v>359625</v>
      </c>
      <c r="O25" s="130">
        <v>7165810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952922.1</v>
      </c>
      <c r="K26" s="38">
        <v>0</v>
      </c>
      <c r="L26" s="129">
        <v>952922.1</v>
      </c>
      <c r="M26" s="123"/>
      <c r="N26" s="38">
        <v>0</v>
      </c>
      <c r="O26" s="130">
        <v>952922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3792883.64</v>
      </c>
      <c r="K27" s="38">
        <v>0</v>
      </c>
      <c r="L27" s="129">
        <v>3792883.64</v>
      </c>
      <c r="M27" s="123"/>
      <c r="N27" s="38">
        <v>20190</v>
      </c>
      <c r="O27" s="130">
        <v>3813074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2195797.39</v>
      </c>
      <c r="K28" s="38">
        <v>0</v>
      </c>
      <c r="L28" s="129">
        <v>2195797.39</v>
      </c>
      <c r="M28" s="123"/>
      <c r="N28" s="38">
        <v>229886</v>
      </c>
      <c r="O28" s="130">
        <v>2425683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6429735.8300000001</v>
      </c>
      <c r="K29" s="38">
        <v>1</v>
      </c>
      <c r="L29" s="129">
        <v>6429736.8300000001</v>
      </c>
      <c r="M29" s="123"/>
      <c r="N29" s="38">
        <v>0</v>
      </c>
      <c r="O29" s="130">
        <v>6429737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2304163.12</v>
      </c>
      <c r="K30" s="46">
        <v>0</v>
      </c>
      <c r="L30" s="134">
        <v>2304163.12</v>
      </c>
      <c r="M30" s="123"/>
      <c r="N30" s="46">
        <v>0</v>
      </c>
      <c r="O30" s="135">
        <v>2304163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53375917.789999992</v>
      </c>
      <c r="K32" s="137">
        <v>1</v>
      </c>
      <c r="L32" s="138">
        <v>53375919</v>
      </c>
      <c r="M32" s="144"/>
      <c r="N32" s="137">
        <v>609701</v>
      </c>
      <c r="O32" s="139">
        <v>53985620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-39780234.229999989</v>
      </c>
      <c r="K34" s="145">
        <v>-1</v>
      </c>
      <c r="L34" s="146">
        <v>-39780234</v>
      </c>
      <c r="M34" s="53"/>
      <c r="N34" s="145">
        <v>-110638</v>
      </c>
      <c r="O34" s="147">
        <v>-39890872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23286521.25</v>
      </c>
      <c r="K37" s="121">
        <v>0</v>
      </c>
      <c r="L37" s="126">
        <v>23286521.25</v>
      </c>
      <c r="M37" s="37"/>
      <c r="N37" s="121">
        <v>0</v>
      </c>
      <c r="O37" s="127">
        <v>23286521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10382561.99</v>
      </c>
      <c r="K38" s="38">
        <v>0</v>
      </c>
      <c r="L38" s="129">
        <v>10382561.99</v>
      </c>
      <c r="M38" s="37"/>
      <c r="N38" s="64">
        <v>0</v>
      </c>
      <c r="O38" s="130">
        <v>10382562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1316287.25</v>
      </c>
      <c r="K39" s="38">
        <v>0</v>
      </c>
      <c r="L39" s="129">
        <v>1316287.25</v>
      </c>
      <c r="M39" s="37"/>
      <c r="N39" s="64">
        <v>0</v>
      </c>
      <c r="O39" s="130">
        <v>1316287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714591.91</v>
      </c>
      <c r="K40" s="38">
        <v>0</v>
      </c>
      <c r="L40" s="129">
        <v>714591.91</v>
      </c>
      <c r="M40" s="37"/>
      <c r="N40" s="64">
        <v>-346439</v>
      </c>
      <c r="O40" s="130">
        <v>368153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481688.62</v>
      </c>
      <c r="K41" s="38">
        <v>0</v>
      </c>
      <c r="L41" s="129">
        <v>481688.62</v>
      </c>
      <c r="M41" s="37"/>
      <c r="N41" s="64">
        <v>0</v>
      </c>
      <c r="O41" s="130">
        <v>481689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74919.199999999997</v>
      </c>
      <c r="K42" s="38">
        <v>0</v>
      </c>
      <c r="L42" s="129">
        <v>74919.199999999997</v>
      </c>
      <c r="M42" s="37"/>
      <c r="N42" s="64">
        <v>0</v>
      </c>
      <c r="O42" s="130">
        <v>74919</v>
      </c>
      <c r="P42" s="65"/>
    </row>
    <row r="43" spans="1:16" s="32" customFormat="1">
      <c r="A43" s="9" t="s">
        <v>64</v>
      </c>
      <c r="B43" s="57" t="s">
        <v>65</v>
      </c>
      <c r="C43" s="30" t="s">
        <v>325</v>
      </c>
      <c r="D43" s="29"/>
      <c r="E43" s="11"/>
      <c r="F43" s="11"/>
      <c r="G43" s="29"/>
      <c r="H43" s="11"/>
      <c r="I43" s="12"/>
      <c r="J43" s="128">
        <v>11677.01</v>
      </c>
      <c r="K43" s="38">
        <v>0</v>
      </c>
      <c r="L43" s="129">
        <v>11677.01</v>
      </c>
      <c r="M43" s="37"/>
      <c r="N43" s="64">
        <v>0</v>
      </c>
      <c r="O43" s="130">
        <v>11677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36268247.229999997</v>
      </c>
      <c r="K47" s="145">
        <v>0</v>
      </c>
      <c r="L47" s="146">
        <v>36268247</v>
      </c>
      <c r="M47" s="47"/>
      <c r="N47" s="145">
        <v>-346439</v>
      </c>
      <c r="O47" s="147">
        <v>35921808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-3511986.9999999925</v>
      </c>
      <c r="K50" s="145">
        <v>-1</v>
      </c>
      <c r="L50" s="146">
        <v>-3511987</v>
      </c>
      <c r="M50" s="47"/>
      <c r="N50" s="145">
        <v>-457077</v>
      </c>
      <c r="O50" s="147">
        <v>-3969064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174800</v>
      </c>
      <c r="K52" s="121">
        <v>0</v>
      </c>
      <c r="L52" s="126">
        <v>174800</v>
      </c>
      <c r="M52" s="37"/>
      <c r="N52" s="121">
        <v>0</v>
      </c>
      <c r="O52" s="127">
        <v>174800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1298452.49</v>
      </c>
      <c r="K53" s="38">
        <v>0</v>
      </c>
      <c r="L53" s="129">
        <v>1298452.49</v>
      </c>
      <c r="M53" s="123"/>
      <c r="N53" s="38">
        <v>0</v>
      </c>
      <c r="O53" s="130">
        <v>1298452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338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226487</v>
      </c>
      <c r="O55" s="135">
        <v>226487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1473252.49</v>
      </c>
      <c r="K57" s="137">
        <v>0</v>
      </c>
      <c r="L57" s="139">
        <v>1473252</v>
      </c>
      <c r="M57" s="144"/>
      <c r="N57" s="137">
        <v>226487</v>
      </c>
      <c r="O57" s="139">
        <v>1699739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-2038734.5099999926</v>
      </c>
      <c r="K59" s="145">
        <v>-1</v>
      </c>
      <c r="L59" s="147">
        <v>-2038735</v>
      </c>
      <c r="M59" s="75"/>
      <c r="N59" s="145">
        <v>-230590</v>
      </c>
      <c r="O59" s="147">
        <v>-2269325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61456705</v>
      </c>
      <c r="M61" s="37"/>
      <c r="N61" s="79">
        <v>5976350</v>
      </c>
      <c r="O61" s="129">
        <v>67433055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61456705</v>
      </c>
      <c r="M64" s="75"/>
      <c r="N64" s="73">
        <v>5976350</v>
      </c>
      <c r="O64" s="73">
        <v>67433055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59417970</v>
      </c>
      <c r="M66" s="75"/>
      <c r="N66" s="73">
        <v>5745760</v>
      </c>
      <c r="O66" s="73">
        <v>65163730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41" priority="9" operator="notEqual">
      <formula>0</formula>
    </cfRule>
    <cfRule type="cellIs" dxfId="40" priority="10" operator="equal">
      <formula>0</formula>
    </cfRule>
  </conditionalFormatting>
  <conditionalFormatting sqref="O69">
    <cfRule type="cellIs" dxfId="39" priority="3" operator="notEqual">
      <formula>0</formula>
    </cfRule>
    <cfRule type="cellIs" dxfId="38" priority="4" operator="equal">
      <formula>0</formula>
    </cfRule>
  </conditionalFormatting>
  <conditionalFormatting sqref="J69">
    <cfRule type="cellIs" dxfId="37" priority="1" operator="notEqual">
      <formula>0</formula>
    </cfRule>
    <cfRule type="cellIs" dxfId="3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4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31" width="11.140625" style="4"/>
    <col min="32" max="38" width="11.140625" style="4" customWidth="1"/>
    <col min="39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120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3.1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27797481.079999998</v>
      </c>
      <c r="G11" s="222"/>
      <c r="H11" s="34"/>
      <c r="I11" s="30"/>
      <c r="J11" s="157">
        <v>39017202.469999999</v>
      </c>
      <c r="K11" s="121">
        <v>0</v>
      </c>
      <c r="L11" s="126">
        <v>39017202.469999999</v>
      </c>
      <c r="M11" s="122"/>
      <c r="N11" s="121">
        <v>0</v>
      </c>
      <c r="O11" s="127">
        <v>39017202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503114</v>
      </c>
      <c r="K12" s="38">
        <v>0</v>
      </c>
      <c r="L12" s="129">
        <v>503114</v>
      </c>
      <c r="M12" s="123"/>
      <c r="N12" s="38">
        <v>0</v>
      </c>
      <c r="O12" s="130">
        <v>503114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1525964.84</v>
      </c>
      <c r="K13" s="38">
        <v>0</v>
      </c>
      <c r="L13" s="129">
        <v>1525964.84</v>
      </c>
      <c r="M13" s="123"/>
      <c r="N13" s="38">
        <v>0</v>
      </c>
      <c r="O13" s="130">
        <v>1525965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448550.53</v>
      </c>
      <c r="K14" s="38">
        <v>0</v>
      </c>
      <c r="L14" s="129">
        <v>448550.53</v>
      </c>
      <c r="M14" s="123"/>
      <c r="N14" s="38">
        <v>0</v>
      </c>
      <c r="O14" s="130">
        <v>448551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1589052.4100000001</v>
      </c>
      <c r="K15" s="38">
        <v>0</v>
      </c>
      <c r="L15" s="129">
        <v>1589052.4100000001</v>
      </c>
      <c r="M15" s="123"/>
      <c r="N15" s="38">
        <v>0</v>
      </c>
      <c r="O15" s="130">
        <v>1589052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2143974.9300000002</v>
      </c>
      <c r="K17" s="38">
        <v>0</v>
      </c>
      <c r="L17" s="129">
        <v>2143974.9300000002</v>
      </c>
      <c r="M17" s="123"/>
      <c r="N17" s="38">
        <v>0</v>
      </c>
      <c r="O17" s="130">
        <v>2143975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2008396.99</v>
      </c>
      <c r="K18" s="46">
        <v>121852</v>
      </c>
      <c r="L18" s="134">
        <v>2130248.9900000002</v>
      </c>
      <c r="M18" s="123"/>
      <c r="N18" s="46">
        <v>3724769</v>
      </c>
      <c r="O18" s="135">
        <v>5855018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47236256.170000002</v>
      </c>
      <c r="K20" s="137">
        <v>121852</v>
      </c>
      <c r="L20" s="138">
        <v>47358108</v>
      </c>
      <c r="M20" s="53"/>
      <c r="N20" s="137">
        <v>3724769</v>
      </c>
      <c r="O20" s="139">
        <v>51082877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127648867.34000003</v>
      </c>
      <c r="K24" s="121">
        <v>0</v>
      </c>
      <c r="L24" s="143">
        <v>127648867.34000003</v>
      </c>
      <c r="M24" s="123"/>
      <c r="N24" s="121">
        <v>0</v>
      </c>
      <c r="O24" s="127">
        <v>127648867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43162323.079999998</v>
      </c>
      <c r="K25" s="38">
        <v>0</v>
      </c>
      <c r="L25" s="129">
        <v>43162323.079999998</v>
      </c>
      <c r="M25" s="123"/>
      <c r="N25" s="38">
        <v>3477925</v>
      </c>
      <c r="O25" s="130">
        <v>46640248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6001616.6900000004</v>
      </c>
      <c r="K26" s="38">
        <v>0</v>
      </c>
      <c r="L26" s="129">
        <v>6001616.6900000004</v>
      </c>
      <c r="M26" s="123"/>
      <c r="N26" s="38">
        <v>0</v>
      </c>
      <c r="O26" s="130">
        <v>6001617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9355168.5999999996</v>
      </c>
      <c r="K27" s="38">
        <v>0</v>
      </c>
      <c r="L27" s="129">
        <v>9355168.5999999996</v>
      </c>
      <c r="M27" s="123"/>
      <c r="N27" s="38">
        <v>1935247</v>
      </c>
      <c r="O27" s="130">
        <v>11290416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8245401.4100000001</v>
      </c>
      <c r="K28" s="38">
        <v>0</v>
      </c>
      <c r="L28" s="129">
        <v>8245401.4100000001</v>
      </c>
      <c r="M28" s="123"/>
      <c r="N28" s="38">
        <v>0</v>
      </c>
      <c r="O28" s="130">
        <v>8245401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9147984.7799999993</v>
      </c>
      <c r="K29" s="38">
        <v>0</v>
      </c>
      <c r="L29" s="129">
        <v>9147984.7799999993</v>
      </c>
      <c r="M29" s="123"/>
      <c r="N29" s="38">
        <v>22763</v>
      </c>
      <c r="O29" s="130">
        <v>9170748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10881558.810000001</v>
      </c>
      <c r="K30" s="46">
        <v>0</v>
      </c>
      <c r="L30" s="134">
        <v>10881558.810000001</v>
      </c>
      <c r="M30" s="123"/>
      <c r="N30" s="46">
        <v>0</v>
      </c>
      <c r="O30" s="135">
        <v>10881559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214442920.71000001</v>
      </c>
      <c r="K32" s="137">
        <v>0</v>
      </c>
      <c r="L32" s="138">
        <v>214442921</v>
      </c>
      <c r="M32" s="144"/>
      <c r="N32" s="137">
        <v>5435935</v>
      </c>
      <c r="O32" s="139">
        <v>219878856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-167206664.54000002</v>
      </c>
      <c r="K34" s="145">
        <v>121852</v>
      </c>
      <c r="L34" s="146">
        <v>-167084813</v>
      </c>
      <c r="M34" s="53"/>
      <c r="N34" s="145">
        <v>-1711166</v>
      </c>
      <c r="O34" s="147">
        <v>-168795979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73047083.090000004</v>
      </c>
      <c r="K37" s="121">
        <v>0</v>
      </c>
      <c r="L37" s="126">
        <v>73047083.090000004</v>
      </c>
      <c r="M37" s="37"/>
      <c r="N37" s="121">
        <v>0</v>
      </c>
      <c r="O37" s="127">
        <v>73047083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16284879.68</v>
      </c>
      <c r="K38" s="38">
        <v>46293263.32</v>
      </c>
      <c r="L38" s="129">
        <v>62578143</v>
      </c>
      <c r="M38" s="37"/>
      <c r="N38" s="64">
        <v>0</v>
      </c>
      <c r="O38" s="130">
        <v>62578143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60926358.710000001</v>
      </c>
      <c r="K39" s="38">
        <v>-46293263.32</v>
      </c>
      <c r="L39" s="129">
        <v>14633095.390000001</v>
      </c>
      <c r="M39" s="37"/>
      <c r="N39" s="64">
        <v>50551</v>
      </c>
      <c r="O39" s="130">
        <v>14683646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724547.10000000009</v>
      </c>
      <c r="K40" s="38">
        <v>0</v>
      </c>
      <c r="L40" s="129">
        <v>724547.10000000009</v>
      </c>
      <c r="M40" s="37"/>
      <c r="N40" s="64">
        <v>778073</v>
      </c>
      <c r="O40" s="130">
        <v>1502620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114211.27</v>
      </c>
      <c r="K41" s="38">
        <v>0</v>
      </c>
      <c r="L41" s="129">
        <v>114211.27</v>
      </c>
      <c r="M41" s="37"/>
      <c r="N41" s="64">
        <v>-7900237</v>
      </c>
      <c r="O41" s="130">
        <v>-7786026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13869</v>
      </c>
      <c r="O42" s="130">
        <v>13869</v>
      </c>
      <c r="P42" s="65"/>
    </row>
    <row r="43" spans="1:16" s="32" customFormat="1">
      <c r="A43" s="9" t="s">
        <v>64</v>
      </c>
      <c r="B43" s="57" t="s">
        <v>65</v>
      </c>
      <c r="C43" s="30" t="s">
        <v>325</v>
      </c>
      <c r="D43" s="29"/>
      <c r="E43" s="11"/>
      <c r="F43" s="11"/>
      <c r="G43" s="29"/>
      <c r="H43" s="11"/>
      <c r="I43" s="12"/>
      <c r="J43" s="128">
        <v>1000</v>
      </c>
      <c r="K43" s="38">
        <v>0</v>
      </c>
      <c r="L43" s="129">
        <v>1000</v>
      </c>
      <c r="M43" s="37"/>
      <c r="N43" s="64">
        <v>0</v>
      </c>
      <c r="O43" s="130">
        <v>1000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-889608.26</v>
      </c>
      <c r="K44" s="38">
        <v>0</v>
      </c>
      <c r="L44" s="129">
        <v>-889608.26</v>
      </c>
      <c r="M44" s="37"/>
      <c r="N44" s="64">
        <v>0</v>
      </c>
      <c r="O44" s="130">
        <v>-889608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150208471.59000003</v>
      </c>
      <c r="K47" s="145">
        <v>0</v>
      </c>
      <c r="L47" s="146">
        <v>150208471</v>
      </c>
      <c r="M47" s="47"/>
      <c r="N47" s="145">
        <v>-7057744</v>
      </c>
      <c r="O47" s="147">
        <v>143150727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-16998192.949999988</v>
      </c>
      <c r="K50" s="145">
        <v>121852</v>
      </c>
      <c r="L50" s="146">
        <v>-16876342</v>
      </c>
      <c r="M50" s="47"/>
      <c r="N50" s="145">
        <v>-8768910</v>
      </c>
      <c r="O50" s="147">
        <v>-25645252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770800</v>
      </c>
      <c r="K52" s="121">
        <v>0</v>
      </c>
      <c r="L52" s="126">
        <v>770800</v>
      </c>
      <c r="M52" s="37"/>
      <c r="N52" s="121">
        <v>0</v>
      </c>
      <c r="O52" s="127">
        <v>770800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7989357.6699999999</v>
      </c>
      <c r="K53" s="38">
        <v>0</v>
      </c>
      <c r="L53" s="129">
        <v>7989357.6699999999</v>
      </c>
      <c r="M53" s="123"/>
      <c r="N53" s="38">
        <v>0</v>
      </c>
      <c r="O53" s="130">
        <v>7989358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1675040</v>
      </c>
      <c r="O54" s="130">
        <v>1675040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8760157.6699999999</v>
      </c>
      <c r="K57" s="137">
        <v>0</v>
      </c>
      <c r="L57" s="139">
        <v>8760158</v>
      </c>
      <c r="M57" s="144"/>
      <c r="N57" s="137">
        <v>1675040</v>
      </c>
      <c r="O57" s="139">
        <v>10435198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-8238035.2799999882</v>
      </c>
      <c r="K59" s="145">
        <v>121852</v>
      </c>
      <c r="L59" s="147">
        <v>-8116184</v>
      </c>
      <c r="M59" s="75"/>
      <c r="N59" s="145">
        <v>-7093870</v>
      </c>
      <c r="O59" s="147">
        <v>-15210054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203846324</v>
      </c>
      <c r="M61" s="37"/>
      <c r="N61" s="79">
        <v>76887892</v>
      </c>
      <c r="O61" s="129">
        <v>280734216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203846324</v>
      </c>
      <c r="M64" s="75"/>
      <c r="N64" s="73">
        <v>76887892</v>
      </c>
      <c r="O64" s="73">
        <v>280734216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195730140</v>
      </c>
      <c r="M66" s="75"/>
      <c r="N66" s="73">
        <v>69794022</v>
      </c>
      <c r="O66" s="73">
        <v>265524162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-2</v>
      </c>
      <c r="M69" s="91"/>
      <c r="N69" s="92">
        <v>0</v>
      </c>
      <c r="O69" s="92">
        <v>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A93" s="9"/>
      <c r="B93" s="98"/>
    </row>
    <row r="94" spans="1:16">
      <c r="A94" s="4"/>
      <c r="B94" s="57"/>
      <c r="I94" s="4"/>
      <c r="J94" s="4"/>
      <c r="K94" s="4"/>
      <c r="M94" s="4"/>
    </row>
  </sheetData>
  <sheetProtection formatColumns="0" formatRows="0"/>
  <conditionalFormatting sqref="L69 N69">
    <cfRule type="cellIs" dxfId="35" priority="9" operator="notEqual">
      <formula>0</formula>
    </cfRule>
    <cfRule type="cellIs" dxfId="34" priority="10" operator="equal">
      <formula>0</formula>
    </cfRule>
  </conditionalFormatting>
  <conditionalFormatting sqref="O69">
    <cfRule type="cellIs" dxfId="33" priority="3" operator="notEqual">
      <formula>0</formula>
    </cfRule>
    <cfRule type="cellIs" dxfId="32" priority="4" operator="equal">
      <formula>0</formula>
    </cfRule>
  </conditionalFormatting>
  <conditionalFormatting sqref="J69">
    <cfRule type="cellIs" dxfId="31" priority="1" operator="notEqual">
      <formula>0</formula>
    </cfRule>
    <cfRule type="cellIs" dxfId="30" priority="2" operator="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 xml:space="preserve">&amp;L              Consolidated 19-20 SRECNP REPORT - WIP 10.12.20 YPH&amp;C                                                                                                                                 STPETE&amp;R          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0" width="16" style="8" customWidth="1"/>
    <col min="11" max="11" width="17.7109375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tr">
        <f>'[4]Contact Information'!$C$5</f>
        <v>SANTA FE COLLEGE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tr">
        <f>'[4]Contact Information'!$C$3</f>
        <v>2020.v02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2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tr">
        <f>[4]SNP!$O$9</f>
        <v>Unit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10003514.279999999</v>
      </c>
      <c r="G11" s="222"/>
      <c r="H11" s="34"/>
      <c r="I11" s="30"/>
      <c r="J11" s="157">
        <f>SUM('[4]Accounts by GL'!O185:O200)+SUM('[4]Accounts by GL'!O204:O225)+SUM('[4]Accounts by GL'!O230:O239)+'[4]Accounts by GL'!D229</f>
        <v>26688038.340000004</v>
      </c>
      <c r="K11" s="121">
        <v>-319692.87</v>
      </c>
      <c r="L11" s="126">
        <f>+J11+K11</f>
        <v>26368345.470000003</v>
      </c>
      <c r="M11" s="122"/>
      <c r="N11" s="121">
        <v>0</v>
      </c>
      <c r="O11" s="127">
        <f>ROUND(N11,0)+ROUND(L11,0)</f>
        <v>26368345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f>+'[4]Accounts by GL'!O297+'[4]Accounts by GL'!O304</f>
        <v>18874662.82</v>
      </c>
      <c r="K12" s="38">
        <v>-15147951.65</v>
      </c>
      <c r="L12" s="129">
        <f>+J12+K12</f>
        <v>3726711.17</v>
      </c>
      <c r="M12" s="123"/>
      <c r="N12" s="38">
        <v>0</v>
      </c>
      <c r="O12" s="130">
        <f>ROUND(N12,0)+ROUND(L12,0)</f>
        <v>3726711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f>+'[4]Accounts by GL'!O247+'[4]Accounts by GL'!O250+'[4]Accounts by GL'!O256+'[4]Accounts by GL'!O284+'[4]Accounts by GL'!O289</f>
        <v>572410.32000000007</v>
      </c>
      <c r="K13" s="38">
        <v>0</v>
      </c>
      <c r="L13" s="129">
        <f>+J13+K13</f>
        <v>572410.32000000007</v>
      </c>
      <c r="M13" s="123"/>
      <c r="N13" s="38">
        <v>0</v>
      </c>
      <c r="O13" s="130">
        <f>ROUND(N13,0)+ROUND(L13,0)</f>
        <v>572410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f>+'[4]Accounts by GL'!O314+'[4]Accounts by GL'!O318</f>
        <v>296415.56</v>
      </c>
      <c r="K14" s="38">
        <v>0</v>
      </c>
      <c r="L14" s="129">
        <f>+J14+K14</f>
        <v>296415.56</v>
      </c>
      <c r="M14" s="123"/>
      <c r="N14" s="38">
        <v>615825</v>
      </c>
      <c r="O14" s="130">
        <f>ROUND(N14,0)+ROUND(L14,0)</f>
        <v>912241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f>+'[4]Accounts by GL'!D333+'[4]Accounts by GL'!E333+'[4]Accounts by GL'!D335+'[4]Accounts by GL'!E335</f>
        <v>735282.78999999992</v>
      </c>
      <c r="K15" s="38">
        <v>0</v>
      </c>
      <c r="L15" s="129">
        <f>+J15+K15</f>
        <v>735282.78999999992</v>
      </c>
      <c r="M15" s="123"/>
      <c r="N15" s="38">
        <v>0</v>
      </c>
      <c r="O15" s="130">
        <f>ROUND(N15,0)+ROUND(L15,0)</f>
        <v>735283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f>SUM('[4]Accounts by GL'!O326:O330)+'[4]Accounts by GL'!F331+'[4]Accounts by GL'!F333+'[4]Accounts by GL'!F335+'[4]Accounts by GL'!F352+'[4]Accounts by GL'!F379+'[4]Accounts by GL'!F332</f>
        <v>862666.17999999993</v>
      </c>
      <c r="K17" s="38">
        <v>0</v>
      </c>
      <c r="L17" s="129">
        <f>+J17+K17</f>
        <v>862666.17999999993</v>
      </c>
      <c r="M17" s="123"/>
      <c r="N17" s="38">
        <v>0</v>
      </c>
      <c r="O17" s="130">
        <f>ROUND(N17,0)+ROUND(L17,0)</f>
        <v>862666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f>+'[4]Accounts by GL'!O351+'[4]Accounts by GL'!O377+'[4]Accounts by GL'!O379-'[4]Accounts by GL'!F379+'[4]Accounts by GL'!O378+'[4]Accounts by GL'!D331+'[4]Accounts by GL'!O352-'[4]Accounts by GL'!L352-'[4]Accounts by GL'!F352+'[4]Accounts by GL'!D332</f>
        <v>293996.07</v>
      </c>
      <c r="K18" s="46">
        <v>0</v>
      </c>
      <c r="L18" s="134">
        <f>+J18+K18</f>
        <v>293996.07</v>
      </c>
      <c r="M18" s="123"/>
      <c r="N18" s="46">
        <v>748540</v>
      </c>
      <c r="O18" s="135">
        <f>ROUND(N18,0)+ROUND(L18,0)</f>
        <v>1042536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f>SUM(J11:J18)</f>
        <v>48323472.080000006</v>
      </c>
      <c r="K20" s="137">
        <f t="array" ref="K20">SUM(ROUND(K11:K18,0))</f>
        <v>-15467645</v>
      </c>
      <c r="L20" s="138">
        <f t="array" ref="L20">SUM(ROUND(L11:L18,0))</f>
        <v>32855827</v>
      </c>
      <c r="M20" s="53"/>
      <c r="N20" s="137">
        <f t="array" ref="N20">SUM(ROUND(N11:N18,0))</f>
        <v>1364365</v>
      </c>
      <c r="O20" s="139">
        <f t="array" ref="O20">SUM(ROUND(O11:O18,0))</f>
        <v>34220192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f>SUM('[4]Accounts by GL'!O387:O435)</f>
        <v>71553360.709999993</v>
      </c>
      <c r="K24" s="121">
        <v>0</v>
      </c>
      <c r="L24" s="143">
        <f t="shared" ref="L24:L30" si="0">+J24+K24</f>
        <v>71553360.709999993</v>
      </c>
      <c r="M24" s="123"/>
      <c r="N24" s="121">
        <v>0</v>
      </c>
      <c r="O24" s="127">
        <f t="shared" ref="O24:O30" si="1">ROUND(N24,0)+ROUND(L24,0)</f>
        <v>71553361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f>+'[4]Accounts by GL'!O484</f>
        <v>33132882.009999998</v>
      </c>
      <c r="K25" s="38">
        <f>+-319692.87-15147952.65</f>
        <v>-15467645.52</v>
      </c>
      <c r="L25" s="129">
        <f t="shared" si="0"/>
        <v>17665236.489999998</v>
      </c>
      <c r="M25" s="123"/>
      <c r="N25" s="38">
        <v>982380</v>
      </c>
      <c r="O25" s="130">
        <f t="shared" si="1"/>
        <v>18647616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f>+'[4]Accounts by GL'!O444+SUM('[4]Accounts by GL'!O458:O465)</f>
        <v>2325710.9899999998</v>
      </c>
      <c r="K26" s="38">
        <v>0</v>
      </c>
      <c r="L26" s="129">
        <f t="shared" si="0"/>
        <v>2325710.9899999998</v>
      </c>
      <c r="M26" s="123"/>
      <c r="N26" s="38">
        <v>0</v>
      </c>
      <c r="O26" s="130">
        <f t="shared" si="1"/>
        <v>2325711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f>SUM('[4]Accounts by GL'!O466:O469)</f>
        <v>5816554.1399999997</v>
      </c>
      <c r="K27" s="38">
        <v>0</v>
      </c>
      <c r="L27" s="129">
        <f t="shared" si="0"/>
        <v>5816554.1399999997</v>
      </c>
      <c r="M27" s="123"/>
      <c r="N27" s="38">
        <v>0</v>
      </c>
      <c r="O27" s="130">
        <f t="shared" si="1"/>
        <v>5816554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f>SUM('[4]Accounts by GL'!O442:O443)+SUM('[4]Accounts by GL'!O445:O457)+'[4]Accounts by GL'!O483+'[4]Accounts by GL'!O486+'[4]Accounts by GL'!O503+'[4]Accounts by GL'!O505-'[4]Accounts by GL'!L505</f>
        <v>5534555.0000000009</v>
      </c>
      <c r="K28" s="38">
        <v>0</v>
      </c>
      <c r="L28" s="129">
        <f t="shared" si="0"/>
        <v>5534555.0000000009</v>
      </c>
      <c r="M28" s="123"/>
      <c r="N28" s="38">
        <v>983424</v>
      </c>
      <c r="O28" s="130">
        <f t="shared" si="1"/>
        <v>6517979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f>SUM('[4]Accounts by GL'!O470:O481)+SUM('[4]Accounts by GL'!O512:O513)+'[4]Accounts by GL'!O525</f>
        <v>12890435.669999998</v>
      </c>
      <c r="K29" s="38">
        <v>0</v>
      </c>
      <c r="L29" s="129">
        <f t="shared" si="0"/>
        <v>12890435.669999998</v>
      </c>
      <c r="M29" s="123"/>
      <c r="N29" s="38">
        <v>0</v>
      </c>
      <c r="O29" s="130">
        <f t="shared" si="1"/>
        <v>12890436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f>'[4]Accounts by GL'!O502</f>
        <v>4935098.76</v>
      </c>
      <c r="K30" s="46">
        <v>0</v>
      </c>
      <c r="L30" s="134">
        <f t="shared" si="0"/>
        <v>4935098.76</v>
      </c>
      <c r="M30" s="123"/>
      <c r="N30" s="46">
        <v>365108</v>
      </c>
      <c r="O30" s="135">
        <f t="shared" si="1"/>
        <v>5300207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f>SUM(J24:J30)</f>
        <v>136188597.28</v>
      </c>
      <c r="K32" s="137">
        <f>SUM(K24:K30)</f>
        <v>-15467645.52</v>
      </c>
      <c r="L32" s="138">
        <f t="array" ref="L32">SUM(ROUND(L24:L30,0))</f>
        <v>120720952</v>
      </c>
      <c r="M32" s="144"/>
      <c r="N32" s="137">
        <f t="array" ref="N32">SUM(ROUND(N24:N30,0))</f>
        <v>2330912</v>
      </c>
      <c r="O32" s="139">
        <f t="array" ref="O32">SUM(ROUND(O24:O30,0))</f>
        <v>123051864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29"/>
      <c r="F34" s="11"/>
      <c r="G34" s="11"/>
      <c r="H34" s="11"/>
      <c r="I34" s="12"/>
      <c r="J34" s="162">
        <f>J20-J32</f>
        <v>-87865125.199999988</v>
      </c>
      <c r="K34" s="145">
        <f>K20-K32</f>
        <v>0.51999999955296516</v>
      </c>
      <c r="L34" s="146">
        <f>L20-L32</f>
        <v>-87865125</v>
      </c>
      <c r="M34" s="53"/>
      <c r="N34" s="145">
        <f>N20-N32</f>
        <v>-966547</v>
      </c>
      <c r="O34" s="147">
        <f>O20-O32</f>
        <v>-88831672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f>SUM('[4]Accounts by GL'!O264:O268)+'[4]Accounts by GL'!O270+SUM('[4]Accounts by GL'!O273:O275)+SUM('[4]Accounts by GL'!O277:O279)+'[4]Accounts by GL'!O281</f>
        <v>44883076.770000003</v>
      </c>
      <c r="K37" s="121">
        <v>0</v>
      </c>
      <c r="L37" s="126">
        <f>+J37+K37</f>
        <v>44883076.770000003</v>
      </c>
      <c r="M37" s="37"/>
      <c r="N37" s="121">
        <v>0</v>
      </c>
      <c r="O37" s="127">
        <f t="shared" ref="O37:O45" si="2">ROUND(N37,0)+ROUND(L37,0)</f>
        <v>44883077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f>+'[4]Accounts by GL'!O287+'[4]Accounts by GL'!O300+'[4]Accounts by GL'!O301+'[4]Accounts by GL'!H312</f>
        <v>25856068.370000001</v>
      </c>
      <c r="K38" s="38">
        <v>0</v>
      </c>
      <c r="L38" s="129">
        <f>+J38+K38</f>
        <v>25856068.370000001</v>
      </c>
      <c r="M38" s="37"/>
      <c r="N38" s="64">
        <v>0</v>
      </c>
      <c r="O38" s="130">
        <f t="shared" si="2"/>
        <v>25856068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f>+'[4]Accounts by GL'!O248+'[4]Accounts by GL'!O251+'[4]Accounts by GL'!O253+'[4]Accounts by GL'!O257+'[4]Accounts by GL'!O285+'[4]Accounts by GL'!O290+'[4]Accounts by GL'!O298+'[4]Accounts by GL'!O299+'[4]Accounts by GL'!O305+'[4]Accounts by GL'!O312-'[4]Accounts by GL'!J312-'[4]Accounts by GL'!H312+'[4]Accounts by GL'!O315+'[4]Accounts by GL'!O319</f>
        <v>1899399.77</v>
      </c>
      <c r="K39" s="38">
        <v>0</v>
      </c>
      <c r="L39" s="129">
        <f t="shared" ref="L39:L45" si="3">+J39+K39</f>
        <v>1899399.77</v>
      </c>
      <c r="M39" s="37"/>
      <c r="N39" s="64">
        <v>0</v>
      </c>
      <c r="O39" s="130">
        <f t="shared" si="2"/>
        <v>1899400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f>+'[4]Accounts by GL'!O349</f>
        <v>2200731.3400000003</v>
      </c>
      <c r="K40" s="38">
        <v>0</v>
      </c>
      <c r="L40" s="129">
        <f t="shared" si="3"/>
        <v>2200731.3400000003</v>
      </c>
      <c r="M40" s="37"/>
      <c r="N40" s="64">
        <v>6407314</v>
      </c>
      <c r="O40" s="130">
        <f t="shared" si="2"/>
        <v>8608045</v>
      </c>
      <c r="P40" s="65"/>
    </row>
    <row r="41" spans="1:16" s="32" customFormat="1">
      <c r="A41" s="9" t="s">
        <v>61</v>
      </c>
      <c r="B41" s="57" t="s">
        <v>59</v>
      </c>
      <c r="C41" s="148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149"/>
      <c r="E41" s="150"/>
      <c r="F41" s="150"/>
      <c r="G41" s="29"/>
      <c r="H41" s="11"/>
      <c r="I41" s="12"/>
      <c r="J41" s="128">
        <f>+'[4]Accounts by GL'!O350</f>
        <v>1339852.1099999999</v>
      </c>
      <c r="K41" s="38">
        <v>0</v>
      </c>
      <c r="L41" s="129">
        <f t="shared" si="3"/>
        <v>1339852.1099999999</v>
      </c>
      <c r="M41" s="37"/>
      <c r="N41" s="64">
        <v>0</v>
      </c>
      <c r="O41" s="130">
        <f t="shared" si="2"/>
        <v>1339852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f>+'[4]Accounts by GL'!O374+'[4]Accounts by GL'!O375</f>
        <v>0</v>
      </c>
      <c r="K42" s="38">
        <v>0</v>
      </c>
      <c r="L42" s="129">
        <f t="shared" si="3"/>
        <v>0</v>
      </c>
      <c r="M42" s="37"/>
      <c r="N42" s="64">
        <v>0</v>
      </c>
      <c r="O42" s="130">
        <f t="shared" si="2"/>
        <v>0</v>
      </c>
      <c r="P42" s="65"/>
    </row>
    <row r="43" spans="1:16" s="32" customFormat="1">
      <c r="A43" s="9" t="s">
        <v>64</v>
      </c>
      <c r="B43" s="57" t="s">
        <v>65</v>
      </c>
      <c r="C43" s="30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29"/>
      <c r="E43" s="11"/>
      <c r="F43" s="11"/>
      <c r="G43" s="29"/>
      <c r="H43" s="11"/>
      <c r="I43" s="12"/>
      <c r="J43" s="128">
        <f>+'[4]Accounts by GL'!O373</f>
        <v>1850</v>
      </c>
      <c r="K43" s="38">
        <v>0</v>
      </c>
      <c r="L43" s="129">
        <f t="shared" si="3"/>
        <v>1850</v>
      </c>
      <c r="M43" s="37"/>
      <c r="N43" s="64">
        <v>0</v>
      </c>
      <c r="O43" s="130">
        <f t="shared" si="2"/>
        <v>1850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f>-'[4]Accounts by GL'!O485</f>
        <v>-332250</v>
      </c>
      <c r="K44" s="38">
        <v>0</v>
      </c>
      <c r="L44" s="129">
        <f t="shared" si="3"/>
        <v>-332250</v>
      </c>
      <c r="M44" s="37"/>
      <c r="N44" s="64">
        <v>0</v>
      </c>
      <c r="O44" s="130">
        <f t="shared" si="2"/>
        <v>-332250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f t="shared" si="3"/>
        <v>0</v>
      </c>
      <c r="M45" s="37"/>
      <c r="N45" s="66">
        <v>0</v>
      </c>
      <c r="O45" s="135">
        <f t="shared" si="2"/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f>SUM(J37:J45)</f>
        <v>75848728.359999999</v>
      </c>
      <c r="K47" s="145">
        <f>SUM(K37:K45)</f>
        <v>0</v>
      </c>
      <c r="L47" s="146">
        <f t="array" ref="L47">SUM(ROUND(L37:L45,0))</f>
        <v>75848728</v>
      </c>
      <c r="M47" s="47"/>
      <c r="N47" s="145">
        <f t="array" ref="N47">SUM(ROUND(N37:N45,0))</f>
        <v>6407314</v>
      </c>
      <c r="O47" s="147">
        <f t="array" ref="O47">SUM(ROUND(O37:O45,0))</f>
        <v>82256042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f>J34+J47</f>
        <v>-12016396.839999989</v>
      </c>
      <c r="K50" s="145">
        <f>K34+K47</f>
        <v>0.51999999955296516</v>
      </c>
      <c r="L50" s="146">
        <f>L34+L47</f>
        <v>-12016397</v>
      </c>
      <c r="M50" s="47"/>
      <c r="N50" s="145">
        <f>N34+N47</f>
        <v>5440767</v>
      </c>
      <c r="O50" s="147">
        <f>O34+O47</f>
        <v>-6575630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f>+'[4]Accounts by GL'!O269+'[4]Accounts by GL'!O271-'[4]Accounts by GL'!L271+'[4]Accounts by GL'!O272+'[4]Accounts by GL'!O276+'[4]Accounts by GL'!O280+'[4]Accounts by GL'!O282+'[4]Accounts by GL'!O283</f>
        <v>409200</v>
      </c>
      <c r="K52" s="121">
        <v>0</v>
      </c>
      <c r="L52" s="126">
        <f>+J52+K52</f>
        <v>409200</v>
      </c>
      <c r="M52" s="37"/>
      <c r="N52" s="121">
        <v>0</v>
      </c>
      <c r="O52" s="127">
        <f>ROUND(N52,0)+ROUND(L52,0)</f>
        <v>409200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f>SUM('[4]Accounts by GL'!O226:O228)+'[4]Accounts by GL'!O249+'[4]Accounts by GL'!O252+'[4]Accounts by GL'!O254+'[4]Accounts by GL'!O258+'[4]Accounts by GL'!O286+'[4]Accounts by GL'!O291+'[4]Accounts by GL'!O302+'[4]Accounts by GL'!O306+'[4]Accounts by GL'!J312+'[4]Accounts by GL'!L352-'[4]Accounts by GL'!L505+'[4]Accounts by GL'!L313+'[4]Accounts by GL'!O316+'[4]Accounts by GL'!J229+'[4]Accounts by GL'!O320+'[4]Accounts by GL'!O372</f>
        <v>3070022.4099999997</v>
      </c>
      <c r="K53" s="38">
        <v>0</v>
      </c>
      <c r="L53" s="129">
        <f>+J53+K53</f>
        <v>3070022.4099999997</v>
      </c>
      <c r="M53" s="123"/>
      <c r="N53" s="38">
        <v>0</v>
      </c>
      <c r="O53" s="130">
        <f>ROUND(N53,0)+ROUND(L53,0)</f>
        <v>3070022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f>+'[4]Accounts by GL'!O343</f>
        <v>0</v>
      </c>
      <c r="K54" s="38">
        <v>0</v>
      </c>
      <c r="L54" s="129">
        <f>+J54+K54</f>
        <v>0</v>
      </c>
      <c r="M54" s="123"/>
      <c r="N54" s="72">
        <v>3755838</v>
      </c>
      <c r="O54" s="130">
        <f>ROUND(N54,0)+ROUND(L54,0)</f>
        <v>3755838</v>
      </c>
      <c r="P54" s="39"/>
    </row>
    <row r="55" spans="1:16">
      <c r="A55" s="40" t="s">
        <v>81</v>
      </c>
      <c r="B55" s="41" t="s">
        <v>79</v>
      </c>
      <c r="C55" s="60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f>+J55+K55</f>
        <v>0</v>
      </c>
      <c r="M55" s="123"/>
      <c r="N55" s="46">
        <v>20350</v>
      </c>
      <c r="O55" s="135">
        <f>ROUND(N55,0)+ROUND(L55,0)</f>
        <v>20350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f>SUM(J52:J55)</f>
        <v>3479222.4099999997</v>
      </c>
      <c r="K57" s="137">
        <f>SUM(K52:K55)</f>
        <v>0</v>
      </c>
      <c r="L57" s="139">
        <f t="array" ref="L57">SUM(ROUND(L52:L55,0))</f>
        <v>3479222</v>
      </c>
      <c r="M57" s="144"/>
      <c r="N57" s="137">
        <f t="array" ref="N57">SUM(ROUND(N52:N55,0))</f>
        <v>3776188</v>
      </c>
      <c r="O57" s="139">
        <f t="array" ref="O57">SUM(ROUND(O52:O55,0))</f>
        <v>7255410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29"/>
      <c r="E59" s="29"/>
      <c r="F59" s="11"/>
      <c r="G59" s="11"/>
      <c r="H59" s="11"/>
      <c r="I59" s="12"/>
      <c r="J59" s="156">
        <f>J50+J57</f>
        <v>-8537174.4299999885</v>
      </c>
      <c r="K59" s="145">
        <f>K50+K57</f>
        <v>0.51999999955296516</v>
      </c>
      <c r="L59" s="147">
        <f>L50+L57</f>
        <v>-8537175</v>
      </c>
      <c r="M59" s="75"/>
      <c r="N59" s="145">
        <f>N50+N57</f>
        <v>9216955</v>
      </c>
      <c r="O59" s="147">
        <f>O50+O57</f>
        <v>679780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f>VLOOKUP($J$1,[4]VLOOKUP!A44:D71,2,FALSE)</f>
        <v>118740969</v>
      </c>
      <c r="M61" s="37"/>
      <c r="N61" s="79">
        <f>VLOOKUP($J$1,[4]VLOOKUP!A44:D71,3,FALSE)</f>
        <v>48258600</v>
      </c>
      <c r="O61" s="129">
        <f>ROUND(N61,0)+ROUND(L61,0)</f>
        <v>166999569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f>ROUND(N62,0)+ROUND(L62,0)</f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f t="array" ref="L64">SUM(ROUND(L61:L62,0))</f>
        <v>118740969</v>
      </c>
      <c r="M64" s="75"/>
      <c r="N64" s="73">
        <f t="array" ref="N64">SUM(ROUND(N61:N62,0))</f>
        <v>48258600</v>
      </c>
      <c r="O64" s="73">
        <f t="array" ref="O64">SUM(ROUND(O61:O62,0))</f>
        <v>166999569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f>L59+L64</f>
        <v>110203794</v>
      </c>
      <c r="M66" s="75"/>
      <c r="N66" s="73">
        <f>N59+N64</f>
        <v>57475555</v>
      </c>
      <c r="O66" s="73">
        <f>O59+O64</f>
        <v>167679349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f>L66-[4]SNP!M129</f>
        <v>0</v>
      </c>
      <c r="M69" s="91"/>
      <c r="N69" s="92">
        <f>N66-[4]SNP!O129</f>
        <v>0</v>
      </c>
      <c r="O69" s="92">
        <f>O66-[4]SNP!P129</f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29" priority="9" operator="notEqual">
      <formula>0</formula>
    </cfRule>
    <cfRule type="cellIs" dxfId="28" priority="10" operator="equal">
      <formula>0</formula>
    </cfRule>
  </conditionalFormatting>
  <conditionalFormatting sqref="O69">
    <cfRule type="cellIs" dxfId="27" priority="3" operator="notEqual">
      <formula>0</formula>
    </cfRule>
    <cfRule type="cellIs" dxfId="26" priority="4" operator="equal">
      <formula>0</formula>
    </cfRule>
  </conditionalFormatting>
  <conditionalFormatting sqref="J69">
    <cfRule type="cellIs" dxfId="25" priority="1" operator="notEqual">
      <formula>0</formula>
    </cfRule>
    <cfRule type="cellIs" dxfId="2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12655664</v>
      </c>
      <c r="G11" s="222"/>
      <c r="H11" s="34"/>
      <c r="I11" s="30"/>
      <c r="J11" s="157">
        <v>24162170</v>
      </c>
      <c r="K11" s="121">
        <v>0</v>
      </c>
      <c r="L11" s="126">
        <v>24162170</v>
      </c>
      <c r="M11" s="122"/>
      <c r="N11" s="121">
        <v>0</v>
      </c>
      <c r="O11" s="127">
        <v>24162170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1614346</v>
      </c>
      <c r="K12" s="38">
        <v>0</v>
      </c>
      <c r="L12" s="129">
        <v>1614346</v>
      </c>
      <c r="M12" s="123"/>
      <c r="N12" s="38">
        <v>0</v>
      </c>
      <c r="O12" s="130">
        <v>1614346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154184</v>
      </c>
      <c r="K13" s="38">
        <v>0</v>
      </c>
      <c r="L13" s="129">
        <v>154184</v>
      </c>
      <c r="M13" s="123"/>
      <c r="N13" s="38">
        <v>0</v>
      </c>
      <c r="O13" s="130">
        <v>154184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2379178</v>
      </c>
      <c r="K14" s="38">
        <v>0</v>
      </c>
      <c r="L14" s="129">
        <v>2379178</v>
      </c>
      <c r="M14" s="123"/>
      <c r="N14" s="38">
        <v>0</v>
      </c>
      <c r="O14" s="130">
        <v>2379178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70655</v>
      </c>
      <c r="K15" s="38">
        <v>0</v>
      </c>
      <c r="L15" s="129">
        <v>70655</v>
      </c>
      <c r="M15" s="123"/>
      <c r="N15" s="38">
        <v>0</v>
      </c>
      <c r="O15" s="130">
        <v>70655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1776083</v>
      </c>
      <c r="K17" s="38">
        <v>0</v>
      </c>
      <c r="L17" s="129">
        <v>1776083</v>
      </c>
      <c r="M17" s="123"/>
      <c r="N17" s="38">
        <v>0</v>
      </c>
      <c r="O17" s="130">
        <v>1776083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231542</v>
      </c>
      <c r="K18" s="46">
        <v>0</v>
      </c>
      <c r="L18" s="134">
        <v>231542</v>
      </c>
      <c r="M18" s="123"/>
      <c r="N18" s="46">
        <v>2880308</v>
      </c>
      <c r="O18" s="135">
        <v>3111850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30388158</v>
      </c>
      <c r="K20" s="137">
        <v>0</v>
      </c>
      <c r="L20" s="138">
        <v>30388158</v>
      </c>
      <c r="M20" s="53"/>
      <c r="N20" s="137">
        <v>2880308</v>
      </c>
      <c r="O20" s="139">
        <v>33268466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78090070</v>
      </c>
      <c r="K24" s="121">
        <v>0</v>
      </c>
      <c r="L24" s="143">
        <v>78090070</v>
      </c>
      <c r="M24" s="123"/>
      <c r="N24" s="121">
        <v>683435</v>
      </c>
      <c r="O24" s="127">
        <v>78773505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19671245</v>
      </c>
      <c r="K25" s="38">
        <v>0</v>
      </c>
      <c r="L25" s="129">
        <v>19671245</v>
      </c>
      <c r="M25" s="123"/>
      <c r="N25" s="38">
        <v>2690102</v>
      </c>
      <c r="O25" s="130">
        <v>22361347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2503138</v>
      </c>
      <c r="K26" s="38">
        <v>0</v>
      </c>
      <c r="L26" s="129">
        <v>2503138</v>
      </c>
      <c r="M26" s="123"/>
      <c r="N26" s="38">
        <v>0</v>
      </c>
      <c r="O26" s="130">
        <v>2503138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3450488</v>
      </c>
      <c r="K27" s="38">
        <v>0</v>
      </c>
      <c r="L27" s="129">
        <v>3450488</v>
      </c>
      <c r="M27" s="123"/>
      <c r="N27" s="38">
        <v>252007</v>
      </c>
      <c r="O27" s="130">
        <v>3702495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6715199</v>
      </c>
      <c r="K28" s="38">
        <v>0</v>
      </c>
      <c r="L28" s="129">
        <v>6715199</v>
      </c>
      <c r="M28" s="123"/>
      <c r="N28" s="38">
        <v>177192</v>
      </c>
      <c r="O28" s="130">
        <v>6892391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6496783</v>
      </c>
      <c r="K29" s="38">
        <v>0</v>
      </c>
      <c r="L29" s="129">
        <v>6496783</v>
      </c>
      <c r="M29" s="123"/>
      <c r="N29" s="38">
        <v>43127</v>
      </c>
      <c r="O29" s="130">
        <v>6539910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7132807</v>
      </c>
      <c r="K30" s="46">
        <v>0</v>
      </c>
      <c r="L30" s="134">
        <v>7132807</v>
      </c>
      <c r="M30" s="123"/>
      <c r="N30" s="46">
        <v>0</v>
      </c>
      <c r="O30" s="135">
        <v>7132807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124059730</v>
      </c>
      <c r="K32" s="137">
        <v>0</v>
      </c>
      <c r="L32" s="138">
        <v>124059730</v>
      </c>
      <c r="M32" s="144"/>
      <c r="N32" s="137">
        <v>3845863</v>
      </c>
      <c r="O32" s="139">
        <v>127905593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-93671572</v>
      </c>
      <c r="K34" s="145">
        <v>0</v>
      </c>
      <c r="L34" s="146">
        <v>-93671572</v>
      </c>
      <c r="M34" s="53"/>
      <c r="N34" s="145">
        <v>-965555</v>
      </c>
      <c r="O34" s="147">
        <v>-94637127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46198225</v>
      </c>
      <c r="K37" s="121">
        <v>0</v>
      </c>
      <c r="L37" s="126">
        <v>46198225</v>
      </c>
      <c r="M37" s="37"/>
      <c r="N37" s="121">
        <v>111166</v>
      </c>
      <c r="O37" s="127">
        <v>46309391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30528734</v>
      </c>
      <c r="K38" s="38">
        <v>0</v>
      </c>
      <c r="L38" s="129">
        <v>30528734</v>
      </c>
      <c r="M38" s="37"/>
      <c r="N38" s="64">
        <v>0</v>
      </c>
      <c r="O38" s="130">
        <v>30528734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1325005</v>
      </c>
      <c r="K39" s="38">
        <v>0</v>
      </c>
      <c r="L39" s="129">
        <v>1325005</v>
      </c>
      <c r="M39" s="37"/>
      <c r="N39" s="64">
        <v>233586</v>
      </c>
      <c r="O39" s="130">
        <v>1558591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475713</v>
      </c>
      <c r="K40" s="38">
        <v>0</v>
      </c>
      <c r="L40" s="129">
        <v>475713</v>
      </c>
      <c r="M40" s="37"/>
      <c r="N40" s="64">
        <v>587541</v>
      </c>
      <c r="O40" s="130">
        <v>1063254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92792</v>
      </c>
      <c r="K41" s="38">
        <v>0</v>
      </c>
      <c r="L41" s="129">
        <v>92792</v>
      </c>
      <c r="M41" s="37"/>
      <c r="N41" s="64">
        <v>145673</v>
      </c>
      <c r="O41" s="130">
        <v>238465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1001854</v>
      </c>
      <c r="K42" s="38">
        <v>0</v>
      </c>
      <c r="L42" s="129">
        <v>1001854</v>
      </c>
      <c r="M42" s="37"/>
      <c r="N42" s="64">
        <v>0</v>
      </c>
      <c r="O42" s="130">
        <v>1001854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-190412</v>
      </c>
      <c r="K44" s="38">
        <v>0</v>
      </c>
      <c r="L44" s="129">
        <v>-190412</v>
      </c>
      <c r="M44" s="37"/>
      <c r="N44" s="64">
        <v>0</v>
      </c>
      <c r="O44" s="130">
        <v>-190412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79431911</v>
      </c>
      <c r="K47" s="145">
        <v>0</v>
      </c>
      <c r="L47" s="146">
        <v>79431911</v>
      </c>
      <c r="M47" s="47"/>
      <c r="N47" s="145">
        <v>1077966</v>
      </c>
      <c r="O47" s="147">
        <v>80509877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-14239661</v>
      </c>
      <c r="K50" s="145">
        <v>0</v>
      </c>
      <c r="L50" s="146">
        <v>-14239661</v>
      </c>
      <c r="M50" s="47"/>
      <c r="N50" s="145">
        <v>112411</v>
      </c>
      <c r="O50" s="147">
        <v>-14127250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534800</v>
      </c>
      <c r="K52" s="121">
        <v>0</v>
      </c>
      <c r="L52" s="126">
        <v>534800</v>
      </c>
      <c r="M52" s="37"/>
      <c r="N52" s="121">
        <v>0</v>
      </c>
      <c r="O52" s="127">
        <v>534800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3481608</v>
      </c>
      <c r="K53" s="38"/>
      <c r="L53" s="129">
        <v>3481608</v>
      </c>
      <c r="M53" s="123"/>
      <c r="N53" s="38">
        <v>0</v>
      </c>
      <c r="O53" s="130">
        <v>3481608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4016408</v>
      </c>
      <c r="K57" s="137">
        <v>0</v>
      </c>
      <c r="L57" s="139">
        <v>4016408</v>
      </c>
      <c r="M57" s="144"/>
      <c r="N57" s="137">
        <v>0</v>
      </c>
      <c r="O57" s="139">
        <v>4016408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-10223253</v>
      </c>
      <c r="K59" s="145">
        <v>0</v>
      </c>
      <c r="L59" s="147">
        <v>-10223253</v>
      </c>
      <c r="M59" s="75"/>
      <c r="N59" s="145">
        <v>112411</v>
      </c>
      <c r="O59" s="147">
        <v>-10110842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190740466</v>
      </c>
      <c r="M61" s="37"/>
      <c r="N61" s="79">
        <v>32038650</v>
      </c>
      <c r="O61" s="129">
        <v>222779116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190740466</v>
      </c>
      <c r="M64" s="75"/>
      <c r="N64" s="73">
        <v>32038650</v>
      </c>
      <c r="O64" s="73">
        <v>222779116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180517213</v>
      </c>
      <c r="M66" s="75"/>
      <c r="N66" s="73">
        <v>32151061</v>
      </c>
      <c r="O66" s="73">
        <v>212668274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23" priority="9" operator="notEqual">
      <formula>0</formula>
    </cfRule>
    <cfRule type="cellIs" dxfId="22" priority="10" operator="equal">
      <formula>0</formula>
    </cfRule>
  </conditionalFormatting>
  <conditionalFormatting sqref="O69">
    <cfRule type="cellIs" dxfId="21" priority="3" operator="notEqual">
      <formula>0</formula>
    </cfRule>
    <cfRule type="cellIs" dxfId="20" priority="4" operator="equal">
      <formula>0</formula>
    </cfRule>
  </conditionalFormatting>
  <conditionalFormatting sqref="J69">
    <cfRule type="cellIs" dxfId="19" priority="1" operator="notEqual">
      <formula>0</formula>
    </cfRule>
    <cfRule type="cellIs" dxfId="1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118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2991175.07</v>
      </c>
      <c r="G11" s="222"/>
      <c r="H11" s="34"/>
      <c r="I11" s="30"/>
      <c r="J11" s="157">
        <v>2433752.1000000006</v>
      </c>
      <c r="K11" s="121">
        <v>0</v>
      </c>
      <c r="L11" s="126">
        <v>2433752.1000000006</v>
      </c>
      <c r="M11" s="122"/>
      <c r="N11" s="121">
        <v>0</v>
      </c>
      <c r="O11" s="127">
        <v>2433752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658436.94999999995</v>
      </c>
      <c r="K12" s="38">
        <v>0</v>
      </c>
      <c r="L12" s="129">
        <v>658436.94999999995</v>
      </c>
      <c r="M12" s="123"/>
      <c r="N12" s="38">
        <v>0</v>
      </c>
      <c r="O12" s="130">
        <v>658437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719146.06</v>
      </c>
      <c r="K13" s="38">
        <v>0</v>
      </c>
      <c r="L13" s="129">
        <v>719146.06</v>
      </c>
      <c r="M13" s="123"/>
      <c r="N13" s="38">
        <v>0</v>
      </c>
      <c r="O13" s="130">
        <v>719146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40092.67</v>
      </c>
      <c r="K14" s="38">
        <v>0</v>
      </c>
      <c r="L14" s="129">
        <v>40092.67</v>
      </c>
      <c r="M14" s="123"/>
      <c r="N14" s="38">
        <v>0</v>
      </c>
      <c r="O14" s="130">
        <v>40093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225991.22</v>
      </c>
      <c r="K15" s="38">
        <v>0</v>
      </c>
      <c r="L15" s="129">
        <v>225991.22</v>
      </c>
      <c r="M15" s="123"/>
      <c r="N15" s="38">
        <v>0</v>
      </c>
      <c r="O15" s="130">
        <v>225991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1510298.51</v>
      </c>
      <c r="K17" s="38">
        <v>0</v>
      </c>
      <c r="L17" s="129">
        <v>1510298.51</v>
      </c>
      <c r="M17" s="123"/>
      <c r="N17" s="38">
        <v>0</v>
      </c>
      <c r="O17" s="130">
        <v>1510299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195745.48</v>
      </c>
      <c r="K18" s="46">
        <v>0</v>
      </c>
      <c r="L18" s="134">
        <v>195745.48</v>
      </c>
      <c r="M18" s="123"/>
      <c r="N18" s="46">
        <v>356978</v>
      </c>
      <c r="O18" s="135">
        <v>552723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5783462.9900000012</v>
      </c>
      <c r="K20" s="137">
        <v>0</v>
      </c>
      <c r="L20" s="138">
        <v>5783463</v>
      </c>
      <c r="M20" s="53"/>
      <c r="N20" s="137">
        <v>356978</v>
      </c>
      <c r="O20" s="139">
        <v>6140441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21578362.379999995</v>
      </c>
      <c r="K24" s="121">
        <v>0</v>
      </c>
      <c r="L24" s="143">
        <v>21578362.379999995</v>
      </c>
      <c r="M24" s="123"/>
      <c r="N24" s="121">
        <v>0</v>
      </c>
      <c r="O24" s="127">
        <v>21578362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3428694.56</v>
      </c>
      <c r="K25" s="38">
        <v>0</v>
      </c>
      <c r="L25" s="129">
        <v>3428694.56</v>
      </c>
      <c r="M25" s="123"/>
      <c r="N25" s="38">
        <v>757303</v>
      </c>
      <c r="O25" s="130">
        <v>4185998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1576014.93</v>
      </c>
      <c r="K26" s="38">
        <v>0</v>
      </c>
      <c r="L26" s="129">
        <v>1576014.93</v>
      </c>
      <c r="M26" s="123"/>
      <c r="N26" s="38">
        <v>0</v>
      </c>
      <c r="O26" s="130">
        <v>1576015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2634898.79</v>
      </c>
      <c r="K27" s="38">
        <v>0</v>
      </c>
      <c r="L27" s="129">
        <v>2634898.79</v>
      </c>
      <c r="M27" s="123"/>
      <c r="N27" s="38">
        <v>0</v>
      </c>
      <c r="O27" s="130">
        <v>2634899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3078114.5400000005</v>
      </c>
      <c r="K28" s="38">
        <v>0</v>
      </c>
      <c r="L28" s="129">
        <v>3078114.5400000005</v>
      </c>
      <c r="M28" s="123"/>
      <c r="N28" s="38">
        <v>427224</v>
      </c>
      <c r="O28" s="130">
        <v>3505339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2053704.9299999997</v>
      </c>
      <c r="K29" s="38">
        <v>0</v>
      </c>
      <c r="L29" s="129">
        <v>2053704.9299999997</v>
      </c>
      <c r="M29" s="123"/>
      <c r="N29" s="38">
        <v>231308</v>
      </c>
      <c r="O29" s="130">
        <v>2285013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2358297.83</v>
      </c>
      <c r="K30" s="46">
        <v>0</v>
      </c>
      <c r="L30" s="134">
        <v>2358297.83</v>
      </c>
      <c r="M30" s="123"/>
      <c r="N30" s="46">
        <v>46254</v>
      </c>
      <c r="O30" s="135">
        <v>2404552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36708087.959999993</v>
      </c>
      <c r="K32" s="137">
        <v>0</v>
      </c>
      <c r="L32" s="138">
        <v>36708089</v>
      </c>
      <c r="M32" s="144"/>
      <c r="N32" s="137">
        <v>1462089</v>
      </c>
      <c r="O32" s="139">
        <v>38170178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-30924624.969999991</v>
      </c>
      <c r="K34" s="145">
        <v>0</v>
      </c>
      <c r="L34" s="146">
        <v>-30924626</v>
      </c>
      <c r="M34" s="53"/>
      <c r="N34" s="145">
        <v>-1105111</v>
      </c>
      <c r="O34" s="147">
        <v>-32029737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16926032.109999999</v>
      </c>
      <c r="K37" s="121">
        <v>0</v>
      </c>
      <c r="L37" s="126">
        <v>16926032.109999999</v>
      </c>
      <c r="M37" s="37"/>
      <c r="N37" s="121">
        <v>0</v>
      </c>
      <c r="O37" s="127">
        <v>16926032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5663453.8499999996</v>
      </c>
      <c r="K38" s="38">
        <v>0</v>
      </c>
      <c r="L38" s="129">
        <v>5663453.8499999996</v>
      </c>
      <c r="M38" s="37"/>
      <c r="N38" s="64">
        <v>0</v>
      </c>
      <c r="O38" s="130">
        <v>5663454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3949496.6599999997</v>
      </c>
      <c r="K39" s="38">
        <v>0</v>
      </c>
      <c r="L39" s="129">
        <v>3949496.6599999997</v>
      </c>
      <c r="M39" s="37"/>
      <c r="N39" s="64">
        <v>1467587</v>
      </c>
      <c r="O39" s="130">
        <v>5417084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116012.31</v>
      </c>
      <c r="K40" s="38">
        <v>0</v>
      </c>
      <c r="L40" s="129">
        <v>116012.31</v>
      </c>
      <c r="M40" s="37"/>
      <c r="N40" s="64">
        <v>2251110</v>
      </c>
      <c r="O40" s="130">
        <v>2367122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66</v>
      </c>
      <c r="O42" s="130">
        <v>66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26654994.93</v>
      </c>
      <c r="K47" s="145">
        <v>0</v>
      </c>
      <c r="L47" s="146">
        <v>26654995</v>
      </c>
      <c r="M47" s="47"/>
      <c r="N47" s="145">
        <v>3718763</v>
      </c>
      <c r="O47" s="147">
        <v>30373758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-4269630.0399999917</v>
      </c>
      <c r="K50" s="145">
        <v>0</v>
      </c>
      <c r="L50" s="146">
        <v>-4269631</v>
      </c>
      <c r="M50" s="47"/>
      <c r="N50" s="145">
        <v>2613652</v>
      </c>
      <c r="O50" s="147">
        <v>-1655979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120000</v>
      </c>
      <c r="K52" s="121">
        <v>0</v>
      </c>
      <c r="L52" s="126">
        <v>120000</v>
      </c>
      <c r="M52" s="37"/>
      <c r="N52" s="121">
        <v>0</v>
      </c>
      <c r="O52" s="127">
        <v>120000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327986.71999999997</v>
      </c>
      <c r="K53" s="38">
        <v>0</v>
      </c>
      <c r="L53" s="129">
        <v>327986.71999999997</v>
      </c>
      <c r="M53" s="123"/>
      <c r="N53" s="38">
        <v>0</v>
      </c>
      <c r="O53" s="130">
        <v>327987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447986.72</v>
      </c>
      <c r="K57" s="137">
        <v>0</v>
      </c>
      <c r="L57" s="139">
        <v>447987</v>
      </c>
      <c r="M57" s="144"/>
      <c r="N57" s="137">
        <v>0</v>
      </c>
      <c r="O57" s="139">
        <v>447987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-3821643.3199999919</v>
      </c>
      <c r="K59" s="145">
        <v>0</v>
      </c>
      <c r="L59" s="147">
        <v>-3821644</v>
      </c>
      <c r="M59" s="75"/>
      <c r="N59" s="145">
        <v>2613652</v>
      </c>
      <c r="O59" s="147">
        <v>-1207992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50984881</v>
      </c>
      <c r="M61" s="37"/>
      <c r="N61" s="79">
        <v>13040613</v>
      </c>
      <c r="O61" s="129">
        <v>64025494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50984881</v>
      </c>
      <c r="M64" s="75"/>
      <c r="N64" s="73">
        <v>13040613</v>
      </c>
      <c r="O64" s="73">
        <v>64025494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47163237</v>
      </c>
      <c r="M66" s="75"/>
      <c r="N66" s="73">
        <v>15654265</v>
      </c>
      <c r="O66" s="73">
        <v>62817502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7" priority="9" operator="notEqual">
      <formula>0</formula>
    </cfRule>
    <cfRule type="cellIs" dxfId="16" priority="10" operator="equal">
      <formula>0</formula>
    </cfRule>
  </conditionalFormatting>
  <conditionalFormatting sqref="O69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J69">
    <cfRule type="cellIs" dxfId="13" priority="1" operator="notEqual">
      <formula>0</formula>
    </cfRule>
    <cfRule type="cellIs" dxfId="1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112" zoomScaleNormal="112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0" width="17" style="8" customWidth="1"/>
    <col min="11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122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11168010</v>
      </c>
      <c r="G11" s="222"/>
      <c r="H11" s="34"/>
      <c r="I11" s="30"/>
      <c r="J11" s="157">
        <v>15713167.889999999</v>
      </c>
      <c r="K11" s="121">
        <v>0</v>
      </c>
      <c r="L11" s="126">
        <v>15713167.889999999</v>
      </c>
      <c r="M11" s="122"/>
      <c r="N11" s="121">
        <v>0</v>
      </c>
      <c r="O11" s="127">
        <v>15713168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5481352.3399999999</v>
      </c>
      <c r="K12" s="38">
        <v>0</v>
      </c>
      <c r="L12" s="129">
        <v>5481352.3399999999</v>
      </c>
      <c r="M12" s="123"/>
      <c r="N12" s="38">
        <v>0</v>
      </c>
      <c r="O12" s="130">
        <v>5481352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8013014.9800000004</v>
      </c>
      <c r="K13" s="38">
        <v>0</v>
      </c>
      <c r="L13" s="129">
        <v>8013014.9800000004</v>
      </c>
      <c r="M13" s="123"/>
      <c r="N13" s="38">
        <v>0</v>
      </c>
      <c r="O13" s="130">
        <v>8013015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710862.87</v>
      </c>
      <c r="K14" s="38">
        <v>0</v>
      </c>
      <c r="L14" s="129">
        <v>710862.87</v>
      </c>
      <c r="M14" s="123"/>
      <c r="N14" s="38">
        <v>0</v>
      </c>
      <c r="O14" s="130">
        <v>710863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21998.04</v>
      </c>
      <c r="K15" s="38">
        <v>-21998.04</v>
      </c>
      <c r="L15" s="129">
        <v>0</v>
      </c>
      <c r="M15" s="123"/>
      <c r="N15" s="38">
        <v>0</v>
      </c>
      <c r="O15" s="130">
        <v>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3618423.3099999996</v>
      </c>
      <c r="K17" s="38">
        <v>21998.04</v>
      </c>
      <c r="L17" s="129">
        <v>3640421.3499999996</v>
      </c>
      <c r="M17" s="123"/>
      <c r="N17" s="38">
        <v>0</v>
      </c>
      <c r="O17" s="130">
        <v>3640421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981709.18</v>
      </c>
      <c r="K18" s="46">
        <v>0</v>
      </c>
      <c r="L18" s="134">
        <v>981709.18</v>
      </c>
      <c r="M18" s="123"/>
      <c r="N18" s="46">
        <v>2614866</v>
      </c>
      <c r="O18" s="135">
        <v>3596575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34540528.609999999</v>
      </c>
      <c r="K20" s="137">
        <v>0</v>
      </c>
      <c r="L20" s="138">
        <v>34540528</v>
      </c>
      <c r="M20" s="53"/>
      <c r="N20" s="137">
        <v>2614866</v>
      </c>
      <c r="O20" s="139">
        <v>37155394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61177280.460000008</v>
      </c>
      <c r="K24" s="121">
        <v>0</v>
      </c>
      <c r="L24" s="143">
        <v>61177280.460000008</v>
      </c>
      <c r="M24" s="123"/>
      <c r="N24" s="121">
        <v>432681</v>
      </c>
      <c r="O24" s="127">
        <v>61609961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17397660.32</v>
      </c>
      <c r="K25" s="38">
        <v>0</v>
      </c>
      <c r="L25" s="129">
        <v>17397660.32</v>
      </c>
      <c r="M25" s="123"/>
      <c r="N25" s="38">
        <v>502668</v>
      </c>
      <c r="O25" s="130">
        <v>17900328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2010609.41</v>
      </c>
      <c r="K26" s="38">
        <v>0</v>
      </c>
      <c r="L26" s="129">
        <v>2010609.41</v>
      </c>
      <c r="M26" s="123"/>
      <c r="N26" s="38">
        <v>0</v>
      </c>
      <c r="O26" s="130">
        <v>2010609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13009201.949999999</v>
      </c>
      <c r="K27" s="38">
        <v>0</v>
      </c>
      <c r="L27" s="129">
        <v>13009201.949999999</v>
      </c>
      <c r="M27" s="123"/>
      <c r="N27" s="38">
        <v>321206</v>
      </c>
      <c r="O27" s="130">
        <v>13330408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8504693.3400000017</v>
      </c>
      <c r="K28" s="38">
        <v>0</v>
      </c>
      <c r="L28" s="129">
        <v>8504693.3400000017</v>
      </c>
      <c r="M28" s="123"/>
      <c r="N28" s="38">
        <v>785491</v>
      </c>
      <c r="O28" s="130">
        <v>9290184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4324250.6100000003</v>
      </c>
      <c r="K29" s="38">
        <v>0</v>
      </c>
      <c r="L29" s="129">
        <v>4324250.6100000003</v>
      </c>
      <c r="M29" s="123"/>
      <c r="N29" s="38">
        <v>239993</v>
      </c>
      <c r="O29" s="130">
        <v>4564244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5458039.1900000004</v>
      </c>
      <c r="K30" s="46">
        <v>0</v>
      </c>
      <c r="L30" s="134">
        <v>5458039.1900000004</v>
      </c>
      <c r="M30" s="123"/>
      <c r="N30" s="46">
        <v>253450</v>
      </c>
      <c r="O30" s="135">
        <v>5711489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111881735.28</v>
      </c>
      <c r="K32" s="137">
        <v>0</v>
      </c>
      <c r="L32" s="138">
        <v>111881734</v>
      </c>
      <c r="M32" s="144"/>
      <c r="N32" s="137">
        <v>2535489</v>
      </c>
      <c r="O32" s="139">
        <v>114417223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326</v>
      </c>
      <c r="E34" s="29"/>
      <c r="F34" s="11"/>
      <c r="G34" s="11"/>
      <c r="H34" s="11"/>
      <c r="I34" s="12"/>
      <c r="J34" s="162">
        <v>-77341206.670000002</v>
      </c>
      <c r="K34" s="145">
        <v>0</v>
      </c>
      <c r="L34" s="146">
        <v>-77341206</v>
      </c>
      <c r="M34" s="53"/>
      <c r="N34" s="145">
        <v>79377</v>
      </c>
      <c r="O34" s="147">
        <v>-77261829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34709081.359999999</v>
      </c>
      <c r="K37" s="121">
        <v>0</v>
      </c>
      <c r="L37" s="126">
        <v>34709081.359999999</v>
      </c>
      <c r="M37" s="37"/>
      <c r="N37" s="121">
        <v>0</v>
      </c>
      <c r="O37" s="127">
        <v>34709081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29111180.709999997</v>
      </c>
      <c r="K38" s="38">
        <v>0</v>
      </c>
      <c r="L38" s="129">
        <v>29111180.709999997</v>
      </c>
      <c r="M38" s="37"/>
      <c r="N38" s="64">
        <v>0</v>
      </c>
      <c r="O38" s="130">
        <v>29111181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347966.02</v>
      </c>
      <c r="K39" s="38">
        <v>0</v>
      </c>
      <c r="L39" s="129">
        <v>347966.02</v>
      </c>
      <c r="M39" s="37"/>
      <c r="N39" s="64">
        <v>0</v>
      </c>
      <c r="O39" s="130">
        <v>347966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453508.09</v>
      </c>
      <c r="K40" s="38">
        <v>0</v>
      </c>
      <c r="L40" s="129">
        <v>453508.09</v>
      </c>
      <c r="M40" s="37"/>
      <c r="N40" s="64">
        <v>0</v>
      </c>
      <c r="O40" s="130">
        <v>453508</v>
      </c>
      <c r="P40" s="65"/>
    </row>
    <row r="41" spans="1:16" s="32" customFormat="1">
      <c r="A41" s="9" t="s">
        <v>61</v>
      </c>
      <c r="B41" s="57" t="s">
        <v>59</v>
      </c>
      <c r="C41" s="148" t="s">
        <v>324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-1417840</v>
      </c>
      <c r="O41" s="130">
        <v>-1417840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343748.74</v>
      </c>
      <c r="K42" s="38">
        <v>0</v>
      </c>
      <c r="L42" s="129">
        <v>343748.74</v>
      </c>
      <c r="M42" s="37"/>
      <c r="N42" s="64">
        <v>0</v>
      </c>
      <c r="O42" s="130">
        <v>343749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-263.98</v>
      </c>
      <c r="K43" s="38">
        <v>263.98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-544218.12</v>
      </c>
      <c r="K44" s="38">
        <v>0</v>
      </c>
      <c r="L44" s="129">
        <v>-544218.12</v>
      </c>
      <c r="M44" s="37"/>
      <c r="N44" s="64">
        <v>-124567</v>
      </c>
      <c r="O44" s="130">
        <v>-668785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-263.98</v>
      </c>
      <c r="L45" s="134">
        <v>-263.98</v>
      </c>
      <c r="M45" s="37"/>
      <c r="N45" s="66">
        <v>0</v>
      </c>
      <c r="O45" s="135">
        <v>-264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64421002.820000008</v>
      </c>
      <c r="K47" s="145">
        <v>0</v>
      </c>
      <c r="L47" s="146">
        <v>64421003</v>
      </c>
      <c r="M47" s="47"/>
      <c r="N47" s="145">
        <v>-1542407</v>
      </c>
      <c r="O47" s="147">
        <v>62878596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-12920203.849999994</v>
      </c>
      <c r="K50" s="145">
        <v>0</v>
      </c>
      <c r="L50" s="146">
        <v>-12920203</v>
      </c>
      <c r="M50" s="47"/>
      <c r="N50" s="145">
        <v>-1463030</v>
      </c>
      <c r="O50" s="147">
        <v>-14383233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235646.64</v>
      </c>
      <c r="K52" s="121">
        <v>0</v>
      </c>
      <c r="L52" s="126">
        <v>235646.64</v>
      </c>
      <c r="M52" s="37"/>
      <c r="N52" s="121">
        <v>0</v>
      </c>
      <c r="O52" s="127">
        <v>235647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3007557.2299999995</v>
      </c>
      <c r="K53" s="38">
        <v>0</v>
      </c>
      <c r="L53" s="129">
        <v>3007557.2299999995</v>
      </c>
      <c r="M53" s="123"/>
      <c r="N53" s="38">
        <v>0</v>
      </c>
      <c r="O53" s="130">
        <v>3007557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3243203.8699999996</v>
      </c>
      <c r="K57" s="137">
        <v>0</v>
      </c>
      <c r="L57" s="139">
        <v>3243204</v>
      </c>
      <c r="M57" s="144"/>
      <c r="N57" s="137">
        <v>0</v>
      </c>
      <c r="O57" s="139">
        <v>3243204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-9676999.9799999949</v>
      </c>
      <c r="K59" s="145">
        <v>0</v>
      </c>
      <c r="L59" s="147">
        <v>-9676999</v>
      </c>
      <c r="M59" s="75"/>
      <c r="N59" s="145">
        <v>-1463030</v>
      </c>
      <c r="O59" s="147">
        <v>-11140029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97050055</v>
      </c>
      <c r="M61" s="37"/>
      <c r="N61" s="79">
        <v>19006905</v>
      </c>
      <c r="O61" s="129">
        <v>116056960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97050055</v>
      </c>
      <c r="M64" s="75"/>
      <c r="N64" s="73">
        <v>19006905</v>
      </c>
      <c r="O64" s="73">
        <v>116056960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87373056</v>
      </c>
      <c r="M66" s="75"/>
      <c r="N66" s="73">
        <v>17543875</v>
      </c>
      <c r="O66" s="73">
        <v>104916931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1" priority="9" operator="notEqual">
      <formula>0</formula>
    </cfRule>
    <cfRule type="cellIs" dxfId="10" priority="10" operator="equal">
      <formula>0</formula>
    </cfRule>
  </conditionalFormatting>
  <conditionalFormatting sqref="O69">
    <cfRule type="cellIs" dxfId="9" priority="3" operator="notEqual">
      <formula>0</formula>
    </cfRule>
    <cfRule type="cellIs" dxfId="8" priority="4" operator="equal">
      <formula>0</formula>
    </cfRule>
  </conditionalFormatting>
  <conditionalFormatting sqref="J69">
    <cfRule type="cellIs" dxfId="7" priority="1" operator="notEqual">
      <formula>0</formula>
    </cfRule>
    <cfRule type="cellIs" dxfId="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A1: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100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11251079.15</v>
      </c>
      <c r="G11" s="222"/>
      <c r="H11" s="34"/>
      <c r="I11" s="30"/>
      <c r="J11" s="157">
        <v>18618381.680000003</v>
      </c>
      <c r="K11" s="121">
        <v>0</v>
      </c>
      <c r="L11" s="126">
        <v>18618381.680000003</v>
      </c>
      <c r="M11" s="122"/>
      <c r="N11" s="121">
        <v>0</v>
      </c>
      <c r="O11" s="127">
        <v>18618382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1706027.03</v>
      </c>
      <c r="K12" s="38">
        <v>0</v>
      </c>
      <c r="L12" s="129">
        <v>1706027.03</v>
      </c>
      <c r="M12" s="123"/>
      <c r="N12" s="38">
        <v>0</v>
      </c>
      <c r="O12" s="130">
        <v>1706027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4240410.21</v>
      </c>
      <c r="K13" s="38">
        <v>0</v>
      </c>
      <c r="L13" s="129">
        <v>4240410.21</v>
      </c>
      <c r="M13" s="123"/>
      <c r="N13" s="38">
        <v>0</v>
      </c>
      <c r="O13" s="130">
        <v>4240410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499629.42</v>
      </c>
      <c r="K14" s="38">
        <v>0</v>
      </c>
      <c r="L14" s="129">
        <v>499629.42</v>
      </c>
      <c r="M14" s="123"/>
      <c r="N14" s="38">
        <v>0</v>
      </c>
      <c r="O14" s="130">
        <v>499629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94903.74</v>
      </c>
      <c r="K15" s="38">
        <v>0</v>
      </c>
      <c r="L15" s="129">
        <v>94903.74</v>
      </c>
      <c r="M15" s="123"/>
      <c r="N15" s="38">
        <v>0</v>
      </c>
      <c r="O15" s="130">
        <v>94904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1613031.77</v>
      </c>
      <c r="K17" s="38">
        <v>0</v>
      </c>
      <c r="L17" s="129">
        <v>1613031.77</v>
      </c>
      <c r="M17" s="123"/>
      <c r="N17" s="38">
        <v>0</v>
      </c>
      <c r="O17" s="130">
        <v>1613032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985335.47</v>
      </c>
      <c r="K18" s="46">
        <v>0</v>
      </c>
      <c r="L18" s="134">
        <v>985335.47</v>
      </c>
      <c r="M18" s="123"/>
      <c r="N18" s="46">
        <v>149882</v>
      </c>
      <c r="O18" s="135">
        <v>1135217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27757719.320000004</v>
      </c>
      <c r="K20" s="137">
        <v>0</v>
      </c>
      <c r="L20" s="138">
        <v>27757719</v>
      </c>
      <c r="M20" s="53"/>
      <c r="N20" s="137">
        <v>149882</v>
      </c>
      <c r="O20" s="139">
        <v>27907601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70183210.010000005</v>
      </c>
      <c r="K24" s="121">
        <v>0</v>
      </c>
      <c r="L24" s="143">
        <v>70183210.010000005</v>
      </c>
      <c r="M24" s="123"/>
      <c r="N24" s="121">
        <v>201721</v>
      </c>
      <c r="O24" s="127">
        <v>70384931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21137272</v>
      </c>
      <c r="K25" s="38">
        <v>0</v>
      </c>
      <c r="L25" s="129">
        <v>21137272</v>
      </c>
      <c r="M25" s="123"/>
      <c r="N25" s="38">
        <v>814775</v>
      </c>
      <c r="O25" s="130">
        <v>21952047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3248589.3399999994</v>
      </c>
      <c r="K26" s="38">
        <v>0</v>
      </c>
      <c r="L26" s="129">
        <v>3248589.3399999994</v>
      </c>
      <c r="M26" s="123"/>
      <c r="N26" s="38">
        <v>2030</v>
      </c>
      <c r="O26" s="130">
        <v>3250619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7235552.0800000001</v>
      </c>
      <c r="K27" s="38">
        <v>0</v>
      </c>
      <c r="L27" s="129">
        <v>7235552.0800000001</v>
      </c>
      <c r="M27" s="123"/>
      <c r="N27" s="38">
        <v>260820</v>
      </c>
      <c r="O27" s="130">
        <v>7496372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5921846.6800000006</v>
      </c>
      <c r="K28" s="38">
        <v>-25932.700000000186</v>
      </c>
      <c r="L28" s="129">
        <v>5895913.9800000004</v>
      </c>
      <c r="M28" s="123"/>
      <c r="N28" s="38">
        <v>161709</v>
      </c>
      <c r="O28" s="130">
        <v>6057623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4086269.04</v>
      </c>
      <c r="K29" s="38">
        <v>0</v>
      </c>
      <c r="L29" s="129">
        <v>4086269.04</v>
      </c>
      <c r="M29" s="123"/>
      <c r="N29" s="38">
        <v>68704</v>
      </c>
      <c r="O29" s="130">
        <v>4154973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8799092.3299999982</v>
      </c>
      <c r="K30" s="46">
        <v>0</v>
      </c>
      <c r="L30" s="134">
        <v>8799092.3299999982</v>
      </c>
      <c r="M30" s="123"/>
      <c r="N30" s="46">
        <v>1960</v>
      </c>
      <c r="O30" s="135">
        <v>8801052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120611831.48000002</v>
      </c>
      <c r="K32" s="137">
        <v>-25932.700000000186</v>
      </c>
      <c r="L32" s="138">
        <v>120585898</v>
      </c>
      <c r="M32" s="144"/>
      <c r="N32" s="137">
        <v>1511719</v>
      </c>
      <c r="O32" s="139">
        <v>122097617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-92854112.160000011</v>
      </c>
      <c r="K34" s="145">
        <v>25932.700000000186</v>
      </c>
      <c r="L34" s="146">
        <v>-92828179</v>
      </c>
      <c r="M34" s="53"/>
      <c r="N34" s="145">
        <v>-1361837</v>
      </c>
      <c r="O34" s="147">
        <v>-94190016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44490445.670000002</v>
      </c>
      <c r="K37" s="121">
        <v>0</v>
      </c>
      <c r="L37" s="126">
        <v>44490445.670000002</v>
      </c>
      <c r="M37" s="37"/>
      <c r="N37" s="121">
        <v>0</v>
      </c>
      <c r="O37" s="127">
        <v>44490446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31441950.27</v>
      </c>
      <c r="K38" s="38">
        <v>-2242500</v>
      </c>
      <c r="L38" s="129">
        <v>29199450.27</v>
      </c>
      <c r="M38" s="37"/>
      <c r="N38" s="64">
        <v>0</v>
      </c>
      <c r="O38" s="130">
        <v>29199450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4454515.93</v>
      </c>
      <c r="K39" s="38">
        <v>1972237.3900000006</v>
      </c>
      <c r="L39" s="129">
        <v>6426753.3200000003</v>
      </c>
      <c r="M39" s="37"/>
      <c r="N39" s="64">
        <v>1073119</v>
      </c>
      <c r="O39" s="130">
        <v>7499872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846737.02</v>
      </c>
      <c r="K40" s="38">
        <v>0</v>
      </c>
      <c r="L40" s="129">
        <v>846737.02</v>
      </c>
      <c r="M40" s="37"/>
      <c r="N40" s="64">
        <v>1092386</v>
      </c>
      <c r="O40" s="130">
        <v>1939123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73944.41</v>
      </c>
      <c r="L43" s="129">
        <v>73944.41</v>
      </c>
      <c r="M43" s="37"/>
      <c r="N43" s="64">
        <v>-8335</v>
      </c>
      <c r="O43" s="130">
        <v>65609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-62115.25</v>
      </c>
      <c r="K44" s="38">
        <v>0</v>
      </c>
      <c r="L44" s="129">
        <v>-62115.25</v>
      </c>
      <c r="M44" s="37"/>
      <c r="N44" s="64">
        <v>0</v>
      </c>
      <c r="O44" s="130">
        <v>-62115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-973</v>
      </c>
      <c r="O45" s="135">
        <v>-973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81171533.640000001</v>
      </c>
      <c r="K47" s="145">
        <v>-196318.1999999994</v>
      </c>
      <c r="L47" s="146">
        <v>80975215</v>
      </c>
      <c r="M47" s="47"/>
      <c r="N47" s="145">
        <v>2156197</v>
      </c>
      <c r="O47" s="147">
        <v>83131412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-11682578.520000011</v>
      </c>
      <c r="K50" s="145">
        <v>-170385.49999999921</v>
      </c>
      <c r="L50" s="146">
        <v>-11852964</v>
      </c>
      <c r="M50" s="47"/>
      <c r="N50" s="145">
        <v>794360</v>
      </c>
      <c r="O50" s="147">
        <v>-11058604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605340</v>
      </c>
      <c r="K52" s="121">
        <v>0</v>
      </c>
      <c r="L52" s="126">
        <v>605340</v>
      </c>
      <c r="M52" s="37"/>
      <c r="N52" s="121">
        <v>0</v>
      </c>
      <c r="O52" s="127">
        <v>605340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7448391.6900000004</v>
      </c>
      <c r="K53" s="38">
        <v>170385.5</v>
      </c>
      <c r="L53" s="129">
        <v>7618777.1900000004</v>
      </c>
      <c r="M53" s="123"/>
      <c r="N53" s="38">
        <v>0</v>
      </c>
      <c r="O53" s="130">
        <v>7618777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342415</v>
      </c>
      <c r="O54" s="130">
        <v>342415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8053731.6900000004</v>
      </c>
      <c r="K57" s="137">
        <v>170385.5</v>
      </c>
      <c r="L57" s="139">
        <v>8224117</v>
      </c>
      <c r="M57" s="144"/>
      <c r="N57" s="137">
        <v>342415</v>
      </c>
      <c r="O57" s="139">
        <v>8566532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-3628846.8300000103</v>
      </c>
      <c r="K59" s="145">
        <v>7.8580342233181E-10</v>
      </c>
      <c r="L59" s="147">
        <v>-3628847</v>
      </c>
      <c r="M59" s="75"/>
      <c r="N59" s="145">
        <v>1136775</v>
      </c>
      <c r="O59" s="147">
        <v>-2492072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123223792</v>
      </c>
      <c r="M61" s="37"/>
      <c r="N61" s="79">
        <v>22494472</v>
      </c>
      <c r="O61" s="129">
        <v>145718264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123223792</v>
      </c>
      <c r="M64" s="75"/>
      <c r="N64" s="73">
        <v>22494472</v>
      </c>
      <c r="O64" s="73">
        <v>145718264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119594945</v>
      </c>
      <c r="M66" s="75"/>
      <c r="N66" s="73">
        <v>23631247</v>
      </c>
      <c r="O66" s="73">
        <v>143226192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-4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67" priority="9" operator="notEqual">
      <formula>0</formula>
    </cfRule>
    <cfRule type="cellIs" dxfId="166" priority="10" operator="equal">
      <formula>0</formula>
    </cfRule>
  </conditionalFormatting>
  <conditionalFormatting sqref="O69">
    <cfRule type="cellIs" dxfId="165" priority="3" operator="notEqual">
      <formula>0</formula>
    </cfRule>
    <cfRule type="cellIs" dxfId="164" priority="4" operator="equal">
      <formula>0</formula>
    </cfRule>
  </conditionalFormatting>
  <conditionalFormatting sqref="J69">
    <cfRule type="cellIs" dxfId="163" priority="1" operator="notEqual">
      <formula>0</formula>
    </cfRule>
    <cfRule type="cellIs" dxfId="16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42578125" defaultRowHeight="12.75"/>
  <cols>
    <col min="1" max="1" width="5.42578125" style="1" hidden="1" customWidth="1"/>
    <col min="2" max="2" width="6.5703125" style="16" hidden="1" customWidth="1"/>
    <col min="3" max="3" width="2" style="4" customWidth="1"/>
    <col min="4" max="4" width="9.42578125" style="4" customWidth="1"/>
    <col min="5" max="5" width="14.5703125" style="4" customWidth="1"/>
    <col min="6" max="6" width="14" style="4" customWidth="1"/>
    <col min="7" max="7" width="9.42578125" style="4" customWidth="1"/>
    <col min="8" max="8" width="9.42578125" style="4" hidden="1" customWidth="1"/>
    <col min="9" max="9" width="9.42578125" style="8" hidden="1" customWidth="1"/>
    <col min="10" max="11" width="16" style="8" customWidth="1"/>
    <col min="12" max="12" width="16" style="4" customWidth="1"/>
    <col min="13" max="13" width="0.5703125" style="8" customWidth="1"/>
    <col min="14" max="15" width="16" style="4" customWidth="1"/>
    <col min="16" max="16" width="11.42578125" style="4" customWidth="1"/>
    <col min="17" max="16384" width="11.425781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123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57456630</v>
      </c>
      <c r="G11" s="222"/>
      <c r="H11" s="34"/>
      <c r="I11" s="30"/>
      <c r="J11" s="157">
        <v>63924965.670000009</v>
      </c>
      <c r="K11" s="121">
        <v>0</v>
      </c>
      <c r="L11" s="126">
        <v>63924965.670000009</v>
      </c>
      <c r="M11" s="122"/>
      <c r="N11" s="121">
        <v>0</v>
      </c>
      <c r="O11" s="127">
        <v>63924966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1389686.54</v>
      </c>
      <c r="K12" s="38">
        <v>0</v>
      </c>
      <c r="L12" s="129">
        <v>1389686.54</v>
      </c>
      <c r="M12" s="123"/>
      <c r="N12" s="38">
        <v>0</v>
      </c>
      <c r="O12" s="130">
        <v>1389687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0</v>
      </c>
      <c r="K13" s="38">
        <v>0</v>
      </c>
      <c r="L13" s="129">
        <v>0</v>
      </c>
      <c r="M13" s="123"/>
      <c r="N13" s="38">
        <v>259767</v>
      </c>
      <c r="O13" s="130">
        <v>259767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2374155</v>
      </c>
      <c r="O14" s="130">
        <v>2374155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137349.32</v>
      </c>
      <c r="K15" s="38">
        <v>0</v>
      </c>
      <c r="L15" s="129">
        <v>137349.32</v>
      </c>
      <c r="M15" s="123"/>
      <c r="N15" s="38">
        <v>0</v>
      </c>
      <c r="O15" s="130">
        <v>137349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6353008</v>
      </c>
      <c r="G17" s="222"/>
      <c r="H17" s="43"/>
      <c r="I17" s="29"/>
      <c r="J17" s="128">
        <v>8423457.2599999979</v>
      </c>
      <c r="K17" s="38">
        <v>-190965</v>
      </c>
      <c r="L17" s="129">
        <v>8232492.2599999979</v>
      </c>
      <c r="M17" s="123"/>
      <c r="N17" s="38">
        <v>0</v>
      </c>
      <c r="O17" s="130">
        <v>8232492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573788.99</v>
      </c>
      <c r="K18" s="46">
        <v>190965</v>
      </c>
      <c r="L18" s="134">
        <v>764753.99</v>
      </c>
      <c r="M18" s="123"/>
      <c r="N18" s="46">
        <v>782070</v>
      </c>
      <c r="O18" s="135">
        <v>1546824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74449247.780000001</v>
      </c>
      <c r="K20" s="137">
        <v>0</v>
      </c>
      <c r="L20" s="138">
        <v>74449248</v>
      </c>
      <c r="M20" s="53"/>
      <c r="N20" s="137">
        <v>3415992</v>
      </c>
      <c r="O20" s="139">
        <v>77865240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197866274.87000003</v>
      </c>
      <c r="K24" s="121">
        <v>-2</v>
      </c>
      <c r="L24" s="143">
        <v>197866272.87000003</v>
      </c>
      <c r="M24" s="123"/>
      <c r="N24" s="121">
        <v>1353022</v>
      </c>
      <c r="O24" s="127">
        <v>199219295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55530841.539999992</v>
      </c>
      <c r="K25" s="38">
        <v>0</v>
      </c>
      <c r="L25" s="129">
        <v>55530841.539999992</v>
      </c>
      <c r="M25" s="123"/>
      <c r="N25" s="38">
        <v>7413321</v>
      </c>
      <c r="O25" s="130">
        <v>62944163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5275995.54</v>
      </c>
      <c r="K26" s="38">
        <v>0</v>
      </c>
      <c r="L26" s="129">
        <v>5275995.54</v>
      </c>
      <c r="M26" s="123"/>
      <c r="N26" s="38">
        <v>0</v>
      </c>
      <c r="O26" s="130">
        <v>5275996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11962510.609999999</v>
      </c>
      <c r="K27" s="38">
        <v>0</v>
      </c>
      <c r="L27" s="129">
        <v>11962510.609999999</v>
      </c>
      <c r="M27" s="123"/>
      <c r="N27" s="38">
        <v>403375</v>
      </c>
      <c r="O27" s="130">
        <v>12365886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10283034.220000001</v>
      </c>
      <c r="K28" s="38">
        <v>0</v>
      </c>
      <c r="L28" s="129">
        <v>10283034.220000001</v>
      </c>
      <c r="M28" s="123"/>
      <c r="N28" s="38">
        <v>1795873</v>
      </c>
      <c r="O28" s="130">
        <v>12078907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29055861.890000001</v>
      </c>
      <c r="K29" s="38">
        <v>0</v>
      </c>
      <c r="L29" s="129">
        <v>29055861.890000001</v>
      </c>
      <c r="M29" s="123"/>
      <c r="N29" s="38">
        <v>24901</v>
      </c>
      <c r="O29" s="130">
        <v>29080763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10552198.85</v>
      </c>
      <c r="K30" s="46">
        <v>0</v>
      </c>
      <c r="L30" s="134">
        <v>10552198.85</v>
      </c>
      <c r="M30" s="123"/>
      <c r="N30" s="46">
        <v>159597</v>
      </c>
      <c r="O30" s="135">
        <v>10711796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320526717.52000004</v>
      </c>
      <c r="K32" s="137">
        <v>-2</v>
      </c>
      <c r="L32" s="138">
        <v>320526717</v>
      </c>
      <c r="M32" s="144"/>
      <c r="N32" s="137">
        <v>11150089</v>
      </c>
      <c r="O32" s="139">
        <v>331676806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-246077469.74000004</v>
      </c>
      <c r="K34" s="145">
        <v>2</v>
      </c>
      <c r="L34" s="146">
        <v>-246077469</v>
      </c>
      <c r="M34" s="53"/>
      <c r="N34" s="145">
        <v>-7734097</v>
      </c>
      <c r="O34" s="147">
        <v>-253811566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90771267.86999999</v>
      </c>
      <c r="K37" s="121">
        <v>0</v>
      </c>
      <c r="L37" s="126">
        <v>90771267.86999999</v>
      </c>
      <c r="M37" s="37"/>
      <c r="N37" s="121">
        <v>0</v>
      </c>
      <c r="O37" s="127">
        <v>90771268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112738544.27</v>
      </c>
      <c r="K38" s="38">
        <v>0</v>
      </c>
      <c r="L38" s="129">
        <v>112738544.27</v>
      </c>
      <c r="M38" s="37"/>
      <c r="N38" s="64">
        <v>0</v>
      </c>
      <c r="O38" s="130">
        <v>112738544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23240281.620000005</v>
      </c>
      <c r="K39" s="38">
        <v>0</v>
      </c>
      <c r="L39" s="129">
        <v>23240281.620000005</v>
      </c>
      <c r="M39" s="37"/>
      <c r="N39" s="64">
        <v>0</v>
      </c>
      <c r="O39" s="130">
        <v>23240282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1303302.1200000001</v>
      </c>
      <c r="K40" s="38">
        <v>0</v>
      </c>
      <c r="L40" s="129">
        <v>1303302.1200000001</v>
      </c>
      <c r="M40" s="37"/>
      <c r="N40" s="64">
        <v>2863223</v>
      </c>
      <c r="O40" s="130">
        <v>4166525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210370.77</v>
      </c>
      <c r="K41" s="38">
        <v>0</v>
      </c>
      <c r="L41" s="129">
        <v>210370.77</v>
      </c>
      <c r="M41" s="37"/>
      <c r="N41" s="64">
        <v>-7360527</v>
      </c>
      <c r="O41" s="130">
        <v>-7150156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327478.46999999997</v>
      </c>
      <c r="K42" s="38">
        <v>0</v>
      </c>
      <c r="L42" s="129">
        <v>327478.46999999997</v>
      </c>
      <c r="M42" s="37"/>
      <c r="N42" s="64">
        <v>0</v>
      </c>
      <c r="O42" s="130">
        <v>327478</v>
      </c>
      <c r="P42" s="65"/>
    </row>
    <row r="43" spans="1:16" s="32" customFormat="1">
      <c r="A43" s="9" t="s">
        <v>64</v>
      </c>
      <c r="B43" s="57" t="s">
        <v>65</v>
      </c>
      <c r="C43" s="30" t="s">
        <v>317</v>
      </c>
      <c r="D43" s="29"/>
      <c r="E43" s="11"/>
      <c r="F43" s="11"/>
      <c r="G43" s="29"/>
      <c r="H43" s="11"/>
      <c r="I43" s="12"/>
      <c r="J43" s="128">
        <v>-1500</v>
      </c>
      <c r="K43" s="38">
        <v>0</v>
      </c>
      <c r="L43" s="129">
        <v>-1500</v>
      </c>
      <c r="M43" s="37"/>
      <c r="N43" s="64">
        <v>0</v>
      </c>
      <c r="O43" s="130">
        <v>-1500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-558484.02</v>
      </c>
      <c r="K44" s="38">
        <v>0</v>
      </c>
      <c r="L44" s="129">
        <v>-558484.02</v>
      </c>
      <c r="M44" s="37"/>
      <c r="N44" s="64">
        <v>0</v>
      </c>
      <c r="O44" s="130">
        <v>-558484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228031261.09999999</v>
      </c>
      <c r="K47" s="145">
        <v>0</v>
      </c>
      <c r="L47" s="146">
        <v>228031261</v>
      </c>
      <c r="M47" s="47"/>
      <c r="N47" s="145">
        <v>-4497304</v>
      </c>
      <c r="O47" s="147">
        <v>223533957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-18046208.640000045</v>
      </c>
      <c r="K50" s="145">
        <v>2</v>
      </c>
      <c r="L50" s="146">
        <v>-18046208</v>
      </c>
      <c r="M50" s="47"/>
      <c r="N50" s="145">
        <v>-12231401</v>
      </c>
      <c r="O50" s="147">
        <v>-30277609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1183200</v>
      </c>
      <c r="K52" s="121">
        <v>0</v>
      </c>
      <c r="L52" s="126">
        <v>1183200</v>
      </c>
      <c r="M52" s="37"/>
      <c r="N52" s="121">
        <v>0</v>
      </c>
      <c r="O52" s="127">
        <v>1183200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6714832.7700000005</v>
      </c>
      <c r="K53" s="38">
        <v>0</v>
      </c>
      <c r="L53" s="129">
        <v>6714832.7700000005</v>
      </c>
      <c r="M53" s="123"/>
      <c r="N53" s="38">
        <v>0</v>
      </c>
      <c r="O53" s="130">
        <v>6714833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7898032.7700000005</v>
      </c>
      <c r="K57" s="137">
        <v>0</v>
      </c>
      <c r="L57" s="139">
        <v>7898033</v>
      </c>
      <c r="M57" s="144"/>
      <c r="N57" s="137">
        <v>0</v>
      </c>
      <c r="O57" s="139">
        <v>7898033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-10148175.870000046</v>
      </c>
      <c r="K59" s="145">
        <v>2</v>
      </c>
      <c r="L59" s="147">
        <v>-10148175</v>
      </c>
      <c r="M59" s="75"/>
      <c r="N59" s="145">
        <v>-12231401</v>
      </c>
      <c r="O59" s="147">
        <v>-22379576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257874285</v>
      </c>
      <c r="M61" s="37"/>
      <c r="N61" s="79">
        <v>98799357</v>
      </c>
      <c r="O61" s="129">
        <v>356673642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257874285</v>
      </c>
      <c r="M64" s="75"/>
      <c r="N64" s="73">
        <v>98799357</v>
      </c>
      <c r="O64" s="73">
        <v>356673642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247726110</v>
      </c>
      <c r="M66" s="75"/>
      <c r="N66" s="73">
        <v>86567956</v>
      </c>
      <c r="O66" s="73">
        <v>334294066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5" priority="9" operator="notEqual">
      <formula>0</formula>
    </cfRule>
    <cfRule type="cellIs" dxfId="4" priority="10" operator="equal">
      <formula>0</formula>
    </cfRule>
  </conditionalFormatting>
  <conditionalFormatting sqref="O69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J69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96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44679743</v>
      </c>
      <c r="G11" s="222"/>
      <c r="H11" s="34"/>
      <c r="I11" s="30"/>
      <c r="J11" s="157">
        <v>45851023</v>
      </c>
      <c r="K11" s="121">
        <v>0</v>
      </c>
      <c r="L11" s="126">
        <v>45851023</v>
      </c>
      <c r="M11" s="122"/>
      <c r="N11" s="121">
        <v>0</v>
      </c>
      <c r="O11" s="127">
        <v>45851023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7089978</v>
      </c>
      <c r="K12" s="38">
        <v>0</v>
      </c>
      <c r="L12" s="129">
        <v>7089978</v>
      </c>
      <c r="M12" s="123"/>
      <c r="N12" s="38">
        <v>0</v>
      </c>
      <c r="O12" s="130">
        <v>7089978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2528003</v>
      </c>
      <c r="K13" s="38">
        <v>0</v>
      </c>
      <c r="L13" s="129">
        <v>2528003</v>
      </c>
      <c r="M13" s="123"/>
      <c r="N13" s="38">
        <v>0</v>
      </c>
      <c r="O13" s="130">
        <v>2528003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9706123</v>
      </c>
      <c r="K14" s="38">
        <v>0</v>
      </c>
      <c r="L14" s="129">
        <v>9706123</v>
      </c>
      <c r="M14" s="123"/>
      <c r="N14" s="38">
        <v>0</v>
      </c>
      <c r="O14" s="130">
        <v>9706123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368116</v>
      </c>
      <c r="K15" s="38">
        <v>0</v>
      </c>
      <c r="L15" s="129">
        <v>368116</v>
      </c>
      <c r="M15" s="123"/>
      <c r="N15" s="38">
        <v>0</v>
      </c>
      <c r="O15" s="130">
        <v>368116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2442830</v>
      </c>
      <c r="K17" s="38">
        <v>0</v>
      </c>
      <c r="L17" s="129">
        <v>2442830</v>
      </c>
      <c r="M17" s="123"/>
      <c r="N17" s="38">
        <v>0</v>
      </c>
      <c r="O17" s="130">
        <v>2442830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3096233</v>
      </c>
      <c r="K18" s="46"/>
      <c r="L18" s="134">
        <v>3096233</v>
      </c>
      <c r="M18" s="123"/>
      <c r="N18" s="46">
        <v>13292385</v>
      </c>
      <c r="O18" s="135">
        <v>16388618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71082306</v>
      </c>
      <c r="K20" s="137">
        <v>0</v>
      </c>
      <c r="L20" s="138">
        <v>71082306</v>
      </c>
      <c r="M20" s="53"/>
      <c r="N20" s="137">
        <v>13292385</v>
      </c>
      <c r="O20" s="139">
        <v>84374691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160567356</v>
      </c>
      <c r="K24" s="121">
        <v>0</v>
      </c>
      <c r="L24" s="143">
        <v>160567356</v>
      </c>
      <c r="M24" s="123"/>
      <c r="N24" s="121">
        <v>0</v>
      </c>
      <c r="O24" s="127">
        <v>160567356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57032233</v>
      </c>
      <c r="K25" s="38">
        <v>0</v>
      </c>
      <c r="L25" s="129">
        <v>57032233</v>
      </c>
      <c r="M25" s="123"/>
      <c r="N25" s="38">
        <v>0</v>
      </c>
      <c r="O25" s="130">
        <v>57032233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3092900</v>
      </c>
      <c r="K26" s="38">
        <v>0</v>
      </c>
      <c r="L26" s="129">
        <v>3092900</v>
      </c>
      <c r="M26" s="123"/>
      <c r="N26" s="38">
        <v>0</v>
      </c>
      <c r="O26" s="130">
        <v>3092900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20348906</v>
      </c>
      <c r="K27" s="38">
        <v>0</v>
      </c>
      <c r="L27" s="129">
        <v>20348906</v>
      </c>
      <c r="M27" s="123"/>
      <c r="N27" s="38">
        <v>10475901</v>
      </c>
      <c r="O27" s="130">
        <v>30824807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16650134</v>
      </c>
      <c r="K28" s="38">
        <v>0</v>
      </c>
      <c r="L28" s="129">
        <v>16650134</v>
      </c>
      <c r="M28" s="123"/>
      <c r="N28" s="38">
        <v>0</v>
      </c>
      <c r="O28" s="130">
        <v>16650134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9834454</v>
      </c>
      <c r="K29" s="38">
        <v>0</v>
      </c>
      <c r="L29" s="129">
        <v>9834454</v>
      </c>
      <c r="M29" s="123"/>
      <c r="N29" s="38">
        <v>0</v>
      </c>
      <c r="O29" s="130">
        <v>9834454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9924234</v>
      </c>
      <c r="K30" s="46">
        <v>0</v>
      </c>
      <c r="L30" s="134">
        <v>9924234</v>
      </c>
      <c r="M30" s="123"/>
      <c r="N30" s="46">
        <v>0</v>
      </c>
      <c r="O30" s="135">
        <v>9924234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277450217</v>
      </c>
      <c r="K32" s="137">
        <v>0</v>
      </c>
      <c r="L32" s="138">
        <v>277450217</v>
      </c>
      <c r="M32" s="144"/>
      <c r="N32" s="137">
        <v>10475901</v>
      </c>
      <c r="O32" s="139">
        <v>287926118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326</v>
      </c>
      <c r="E34" s="29"/>
      <c r="F34" s="11"/>
      <c r="G34" s="11"/>
      <c r="H34" s="11"/>
      <c r="I34" s="12"/>
      <c r="J34" s="162">
        <v>-206367911</v>
      </c>
      <c r="K34" s="145">
        <v>0</v>
      </c>
      <c r="L34" s="146">
        <v>-206367911</v>
      </c>
      <c r="M34" s="53"/>
      <c r="N34" s="145">
        <v>2816484</v>
      </c>
      <c r="O34" s="147">
        <v>-203551427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92814074</v>
      </c>
      <c r="K37" s="121">
        <v>0</v>
      </c>
      <c r="L37" s="126">
        <v>92814074</v>
      </c>
      <c r="M37" s="37"/>
      <c r="N37" s="121">
        <v>0</v>
      </c>
      <c r="O37" s="127">
        <v>92814074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93143748</v>
      </c>
      <c r="K38" s="38">
        <v>0</v>
      </c>
      <c r="L38" s="129">
        <v>93143748</v>
      </c>
      <c r="M38" s="37"/>
      <c r="N38" s="64">
        <v>0</v>
      </c>
      <c r="O38" s="130">
        <v>93143748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3433759</v>
      </c>
      <c r="K39" s="38">
        <v>0</v>
      </c>
      <c r="L39" s="129">
        <v>3433759</v>
      </c>
      <c r="M39" s="37"/>
      <c r="N39" s="64">
        <v>0</v>
      </c>
      <c r="O39" s="130">
        <v>3433759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2292885</v>
      </c>
      <c r="K40" s="38">
        <v>0</v>
      </c>
      <c r="L40" s="129">
        <v>2292885</v>
      </c>
      <c r="M40" s="37"/>
      <c r="N40" s="64">
        <v>11690630</v>
      </c>
      <c r="O40" s="130">
        <v>13983515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288619</v>
      </c>
      <c r="K41" s="38">
        <v>0</v>
      </c>
      <c r="L41" s="129">
        <v>288619</v>
      </c>
      <c r="M41" s="37"/>
      <c r="N41" s="64"/>
      <c r="O41" s="130">
        <v>288619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38336</v>
      </c>
      <c r="K42" s="38">
        <v>0</v>
      </c>
      <c r="L42" s="129">
        <v>38336</v>
      </c>
      <c r="M42" s="37"/>
      <c r="N42" s="64">
        <v>0</v>
      </c>
      <c r="O42" s="130">
        <v>38336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-604898</v>
      </c>
      <c r="K44" s="38">
        <v>0</v>
      </c>
      <c r="L44" s="129">
        <v>-604898</v>
      </c>
      <c r="M44" s="37"/>
      <c r="N44" s="64">
        <v>0</v>
      </c>
      <c r="O44" s="130">
        <v>-604898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191406523</v>
      </c>
      <c r="K47" s="145">
        <v>0</v>
      </c>
      <c r="L47" s="146">
        <v>191406523</v>
      </c>
      <c r="M47" s="47"/>
      <c r="N47" s="145">
        <v>11690630</v>
      </c>
      <c r="O47" s="147">
        <v>203097153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-14961388</v>
      </c>
      <c r="K50" s="145">
        <v>0</v>
      </c>
      <c r="L50" s="146">
        <v>-14961388</v>
      </c>
      <c r="M50" s="47"/>
      <c r="N50" s="145">
        <v>14507114</v>
      </c>
      <c r="O50" s="147">
        <v>-454274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954400</v>
      </c>
      <c r="K52" s="121">
        <v>0</v>
      </c>
      <c r="L52" s="126">
        <v>954400</v>
      </c>
      <c r="M52" s="37"/>
      <c r="N52" s="121">
        <v>0</v>
      </c>
      <c r="O52" s="127">
        <v>954400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10133797</v>
      </c>
      <c r="K53" s="38">
        <v>0</v>
      </c>
      <c r="L53" s="129">
        <v>10133797</v>
      </c>
      <c r="M53" s="123"/>
      <c r="N53" s="38">
        <v>0</v>
      </c>
      <c r="O53" s="130">
        <v>10133797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27746</v>
      </c>
      <c r="K54" s="38">
        <v>0</v>
      </c>
      <c r="L54" s="129">
        <v>27746</v>
      </c>
      <c r="M54" s="123"/>
      <c r="N54" s="72">
        <v>0</v>
      </c>
      <c r="O54" s="130">
        <v>27746</v>
      </c>
      <c r="P54" s="39"/>
    </row>
    <row r="55" spans="1:16">
      <c r="A55" s="40" t="s">
        <v>81</v>
      </c>
      <c r="B55" s="41" t="s">
        <v>79</v>
      </c>
      <c r="C55" s="60" t="s">
        <v>331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-2322000</v>
      </c>
      <c r="O55" s="135">
        <v>-2322000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11115943</v>
      </c>
      <c r="K57" s="137">
        <v>0</v>
      </c>
      <c r="L57" s="139">
        <v>11115943</v>
      </c>
      <c r="M57" s="144"/>
      <c r="N57" s="137">
        <v>-2322000</v>
      </c>
      <c r="O57" s="139">
        <v>8793943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-3845445</v>
      </c>
      <c r="K59" s="145">
        <v>0</v>
      </c>
      <c r="L59" s="147">
        <v>-3845445</v>
      </c>
      <c r="M59" s="75"/>
      <c r="N59" s="145">
        <v>12185114</v>
      </c>
      <c r="O59" s="147">
        <v>8339669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239220789</v>
      </c>
      <c r="M61" s="37"/>
      <c r="N61" s="79">
        <v>76034622</v>
      </c>
      <c r="O61" s="129">
        <v>315255411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239220789</v>
      </c>
      <c r="M64" s="75"/>
      <c r="N64" s="73">
        <v>76034622</v>
      </c>
      <c r="O64" s="73">
        <v>315255411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235375344</v>
      </c>
      <c r="M66" s="75"/>
      <c r="N66" s="73">
        <v>88219736</v>
      </c>
      <c r="O66" s="73">
        <v>323595080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61" priority="9" operator="notEqual">
      <formula>0</formula>
    </cfRule>
    <cfRule type="cellIs" dxfId="160" priority="10" operator="equal">
      <formula>0</formula>
    </cfRule>
  </conditionalFormatting>
  <conditionalFormatting sqref="O69">
    <cfRule type="cellIs" dxfId="159" priority="3" operator="notEqual">
      <formula>0</formula>
    </cfRule>
    <cfRule type="cellIs" dxfId="158" priority="4" operator="equal">
      <formula>0</formula>
    </cfRule>
  </conditionalFormatting>
  <conditionalFormatting sqref="J69">
    <cfRule type="cellIs" dxfId="157" priority="1" operator="notEqual">
      <formula>0</formula>
    </cfRule>
    <cfRule type="cellIs" dxfId="15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1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98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8097507.6600000001</v>
      </c>
      <c r="G11" s="222"/>
      <c r="H11" s="34"/>
      <c r="I11" s="30"/>
      <c r="J11" s="157">
        <v>7150374.4799999995</v>
      </c>
      <c r="K11" s="121">
        <v>0</v>
      </c>
      <c r="L11" s="126">
        <v>7150374.4799999995</v>
      </c>
      <c r="M11" s="122"/>
      <c r="N11" s="121">
        <v>0</v>
      </c>
      <c r="O11" s="127">
        <v>7150374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2155067.7200000002</v>
      </c>
      <c r="K12" s="38">
        <v>0</v>
      </c>
      <c r="L12" s="129">
        <v>2155067.7200000002</v>
      </c>
      <c r="M12" s="123"/>
      <c r="N12" s="38">
        <v>0</v>
      </c>
      <c r="O12" s="130">
        <v>2155068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192535.37</v>
      </c>
      <c r="K13" s="38">
        <v>0</v>
      </c>
      <c r="L13" s="129">
        <v>192535.37</v>
      </c>
      <c r="M13" s="123"/>
      <c r="N13" s="38">
        <v>0</v>
      </c>
      <c r="O13" s="130">
        <v>192535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273929.88</v>
      </c>
      <c r="K14" s="38">
        <v>0</v>
      </c>
      <c r="L14" s="129">
        <v>273929.88</v>
      </c>
      <c r="M14" s="123"/>
      <c r="N14" s="38">
        <v>0</v>
      </c>
      <c r="O14" s="130">
        <v>273930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685838.85</v>
      </c>
      <c r="K15" s="38">
        <v>0</v>
      </c>
      <c r="L15" s="129">
        <v>685838.85</v>
      </c>
      <c r="M15" s="123"/>
      <c r="N15" s="38">
        <v>0</v>
      </c>
      <c r="O15" s="130">
        <v>685839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863037.02999999991</v>
      </c>
      <c r="K17" s="38">
        <v>0</v>
      </c>
      <c r="L17" s="129">
        <v>863037.02999999991</v>
      </c>
      <c r="M17" s="123"/>
      <c r="N17" s="38">
        <v>1766022</v>
      </c>
      <c r="O17" s="130">
        <v>2629059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1784924.5299999998</v>
      </c>
      <c r="K18" s="46">
        <v>0</v>
      </c>
      <c r="L18" s="134">
        <v>1784924.5299999998</v>
      </c>
      <c r="M18" s="123"/>
      <c r="N18" s="46">
        <v>0</v>
      </c>
      <c r="O18" s="135">
        <v>1784925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13105707.859999998</v>
      </c>
      <c r="K20" s="137">
        <v>0</v>
      </c>
      <c r="L20" s="138">
        <v>13105708</v>
      </c>
      <c r="M20" s="53"/>
      <c r="N20" s="137">
        <v>1766022</v>
      </c>
      <c r="O20" s="139">
        <v>14871730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35994676.600000009</v>
      </c>
      <c r="K24" s="121">
        <v>0</v>
      </c>
      <c r="L24" s="143">
        <v>35994676.600000009</v>
      </c>
      <c r="M24" s="123"/>
      <c r="N24" s="121">
        <v>0</v>
      </c>
      <c r="O24" s="127">
        <v>35994677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11701465.359999999</v>
      </c>
      <c r="K25" s="38">
        <v>0</v>
      </c>
      <c r="L25" s="129">
        <v>11701465.359999999</v>
      </c>
      <c r="M25" s="123"/>
      <c r="N25" s="38">
        <v>1229240</v>
      </c>
      <c r="O25" s="130">
        <v>12930705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2070943.4000000001</v>
      </c>
      <c r="K26" s="38">
        <v>0</v>
      </c>
      <c r="L26" s="129">
        <v>2070943.4000000001</v>
      </c>
      <c r="M26" s="123"/>
      <c r="N26" s="38">
        <v>0</v>
      </c>
      <c r="O26" s="130">
        <v>2070943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4616282.49</v>
      </c>
      <c r="K27" s="38">
        <v>0</v>
      </c>
      <c r="L27" s="129">
        <v>4616282.49</v>
      </c>
      <c r="M27" s="123"/>
      <c r="N27" s="38">
        <v>0</v>
      </c>
      <c r="O27" s="130">
        <v>4616282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5089723.3999999994</v>
      </c>
      <c r="K28" s="38">
        <v>0</v>
      </c>
      <c r="L28" s="129">
        <v>5089723.3999999994</v>
      </c>
      <c r="M28" s="123"/>
      <c r="N28" s="38">
        <v>4041547</v>
      </c>
      <c r="O28" s="130">
        <v>9131270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3283662.1799999997</v>
      </c>
      <c r="K29" s="38">
        <v>0</v>
      </c>
      <c r="L29" s="129">
        <v>3283662.1799999997</v>
      </c>
      <c r="M29" s="123"/>
      <c r="N29" s="38">
        <v>0</v>
      </c>
      <c r="O29" s="130">
        <v>3283662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4068229.81</v>
      </c>
      <c r="K30" s="46">
        <v>0</v>
      </c>
      <c r="L30" s="134">
        <v>4068229.81</v>
      </c>
      <c r="M30" s="123"/>
      <c r="N30" s="46">
        <v>0</v>
      </c>
      <c r="O30" s="135">
        <v>4068230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66824983.24000001</v>
      </c>
      <c r="K32" s="137">
        <v>0</v>
      </c>
      <c r="L32" s="138">
        <v>66824982</v>
      </c>
      <c r="M32" s="144"/>
      <c r="N32" s="137">
        <v>5270787</v>
      </c>
      <c r="O32" s="139">
        <v>72095769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-53719275.38000001</v>
      </c>
      <c r="K34" s="145">
        <v>0</v>
      </c>
      <c r="L34" s="146">
        <v>-53719274</v>
      </c>
      <c r="M34" s="53"/>
      <c r="N34" s="145">
        <v>-3504765</v>
      </c>
      <c r="O34" s="147">
        <v>-57224039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24306287.350000001</v>
      </c>
      <c r="K37" s="121">
        <v>0</v>
      </c>
      <c r="L37" s="126">
        <v>24306287.350000001</v>
      </c>
      <c r="M37" s="37"/>
      <c r="N37" s="121">
        <v>0</v>
      </c>
      <c r="O37" s="127">
        <v>24306287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4947884.01</v>
      </c>
      <c r="K38" s="38">
        <v>14659801</v>
      </c>
      <c r="L38" s="129">
        <v>19607685.009999998</v>
      </c>
      <c r="M38" s="37"/>
      <c r="N38" s="64">
        <v>0</v>
      </c>
      <c r="O38" s="130">
        <v>19607685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17039239.649999999</v>
      </c>
      <c r="K39" s="38">
        <v>-14659801</v>
      </c>
      <c r="L39" s="129">
        <v>2379438.6499999985</v>
      </c>
      <c r="M39" s="37"/>
      <c r="N39" s="64">
        <v>1098213</v>
      </c>
      <c r="O39" s="130">
        <v>3477652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530471.61</v>
      </c>
      <c r="K40" s="38">
        <v>0</v>
      </c>
      <c r="L40" s="129">
        <v>530471.61</v>
      </c>
      <c r="M40" s="37"/>
      <c r="N40" s="64">
        <v>12167517</v>
      </c>
      <c r="O40" s="130">
        <v>12697989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12223.990000000002</v>
      </c>
      <c r="K42" s="38">
        <v>0</v>
      </c>
      <c r="L42" s="129">
        <v>12223.990000000002</v>
      </c>
      <c r="M42" s="37"/>
      <c r="N42" s="64"/>
      <c r="O42" s="130">
        <v>12224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6716</v>
      </c>
      <c r="K43" s="38">
        <v>0</v>
      </c>
      <c r="L43" s="129">
        <v>6716</v>
      </c>
      <c r="M43" s="37"/>
      <c r="N43" s="64">
        <v>-38536</v>
      </c>
      <c r="O43" s="130">
        <v>-31820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-56349</v>
      </c>
      <c r="O44" s="130">
        <v>-56349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-846351</v>
      </c>
      <c r="O45" s="135">
        <v>-846351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46842822.609999999</v>
      </c>
      <c r="K47" s="145">
        <v>0</v>
      </c>
      <c r="L47" s="146">
        <v>46842823</v>
      </c>
      <c r="M47" s="47"/>
      <c r="N47" s="145">
        <v>12324494</v>
      </c>
      <c r="O47" s="147">
        <v>59167317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-6876452.7700000107</v>
      </c>
      <c r="K50" s="145">
        <v>0</v>
      </c>
      <c r="L50" s="146">
        <v>-6876451</v>
      </c>
      <c r="M50" s="47"/>
      <c r="N50" s="145">
        <v>8819729</v>
      </c>
      <c r="O50" s="147">
        <v>1943278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201986</v>
      </c>
      <c r="K52" s="121">
        <v>0</v>
      </c>
      <c r="L52" s="126">
        <v>201986</v>
      </c>
      <c r="M52" s="37"/>
      <c r="N52" s="121">
        <v>0</v>
      </c>
      <c r="O52" s="127">
        <v>201986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3103474.1900000004</v>
      </c>
      <c r="K53" s="38">
        <v>0</v>
      </c>
      <c r="L53" s="129">
        <v>3103474.1900000004</v>
      </c>
      <c r="M53" s="123"/>
      <c r="N53" s="38">
        <v>0</v>
      </c>
      <c r="O53" s="130">
        <v>3103474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537881</v>
      </c>
      <c r="K54" s="38">
        <v>0</v>
      </c>
      <c r="L54" s="129">
        <v>537881</v>
      </c>
      <c r="M54" s="123"/>
      <c r="N54" s="72">
        <v>834410</v>
      </c>
      <c r="O54" s="130">
        <v>1372291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3843341.1900000004</v>
      </c>
      <c r="K57" s="137">
        <v>0</v>
      </c>
      <c r="L57" s="139">
        <v>3843341</v>
      </c>
      <c r="M57" s="144"/>
      <c r="N57" s="137">
        <v>834410</v>
      </c>
      <c r="O57" s="139">
        <v>4677751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-3033111.5800000103</v>
      </c>
      <c r="K59" s="145">
        <v>0</v>
      </c>
      <c r="L59" s="147">
        <v>-3033110</v>
      </c>
      <c r="M59" s="75"/>
      <c r="N59" s="145">
        <v>9654139</v>
      </c>
      <c r="O59" s="147">
        <v>6621029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89252803</v>
      </c>
      <c r="M61" s="37"/>
      <c r="N61" s="79">
        <v>93209650</v>
      </c>
      <c r="O61" s="129">
        <v>182462453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224">
        <v>4817</v>
      </c>
      <c r="M62" s="37"/>
      <c r="N62" s="66"/>
      <c r="O62" s="134">
        <v>4817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89257620</v>
      </c>
      <c r="M64" s="75"/>
      <c r="N64" s="73">
        <v>93209650</v>
      </c>
      <c r="O64" s="73">
        <v>182467270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86224510</v>
      </c>
      <c r="M66" s="75"/>
      <c r="N66" s="73">
        <v>102863789</v>
      </c>
      <c r="O66" s="73">
        <v>189088299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1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55" priority="9" operator="notEqual">
      <formula>0</formula>
    </cfRule>
    <cfRule type="cellIs" dxfId="154" priority="10" operator="equal">
      <formula>0</formula>
    </cfRule>
  </conditionalFormatting>
  <conditionalFormatting sqref="O69">
    <cfRule type="cellIs" dxfId="153" priority="3" operator="notEqual">
      <formula>0</formula>
    </cfRule>
    <cfRule type="cellIs" dxfId="152" priority="4" operator="equal">
      <formula>0</formula>
    </cfRule>
  </conditionalFormatting>
  <conditionalFormatting sqref="J69">
    <cfRule type="cellIs" dxfId="151" priority="1" operator="notEqual">
      <formula>0</formula>
    </cfRule>
    <cfRule type="cellIs" dxfId="15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97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  <c r="P3" s="6"/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  <c r="P4" s="221"/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886747.65</v>
      </c>
      <c r="G11" s="222"/>
      <c r="H11" s="34"/>
      <c r="I11" s="30"/>
      <c r="J11" s="157">
        <v>2369455.88</v>
      </c>
      <c r="K11" s="121">
        <v>0</v>
      </c>
      <c r="L11" s="126">
        <v>2369455.88</v>
      </c>
      <c r="M11" s="122"/>
      <c r="N11" s="121">
        <v>0</v>
      </c>
      <c r="O11" s="127">
        <v>2369456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566022.26</v>
      </c>
      <c r="K12" s="38">
        <v>0</v>
      </c>
      <c r="L12" s="129">
        <v>566022.26</v>
      </c>
      <c r="M12" s="123"/>
      <c r="N12" s="38">
        <v>0</v>
      </c>
      <c r="O12" s="130">
        <v>566022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63295.99</v>
      </c>
      <c r="K13" s="38">
        <v>0</v>
      </c>
      <c r="L13" s="129">
        <v>63295.99</v>
      </c>
      <c r="M13" s="123"/>
      <c r="N13" s="38">
        <v>0</v>
      </c>
      <c r="O13" s="130">
        <v>63296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295799.84000000003</v>
      </c>
      <c r="K14" s="38">
        <v>0</v>
      </c>
      <c r="L14" s="129">
        <v>295799.84000000003</v>
      </c>
      <c r="M14" s="123"/>
      <c r="N14" s="38">
        <v>1126339</v>
      </c>
      <c r="O14" s="130">
        <v>1422139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36618.289999999994</v>
      </c>
      <c r="K15" s="38">
        <v>0</v>
      </c>
      <c r="L15" s="129">
        <v>36618.289999999994</v>
      </c>
      <c r="M15" s="123"/>
      <c r="N15" s="38">
        <v>0</v>
      </c>
      <c r="O15" s="130">
        <v>36618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9201</v>
      </c>
      <c r="G17" s="222"/>
      <c r="H17" s="43"/>
      <c r="I17" s="29"/>
      <c r="J17" s="128">
        <v>243719.77000000002</v>
      </c>
      <c r="K17" s="38">
        <v>0</v>
      </c>
      <c r="L17" s="129">
        <v>243719.77000000002</v>
      </c>
      <c r="M17" s="123"/>
      <c r="N17" s="38">
        <v>0</v>
      </c>
      <c r="O17" s="130">
        <v>243720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36474.870000000003</v>
      </c>
      <c r="K18" s="46">
        <v>0</v>
      </c>
      <c r="L18" s="134">
        <v>36474.870000000003</v>
      </c>
      <c r="M18" s="123"/>
      <c r="N18" s="46">
        <v>0</v>
      </c>
      <c r="O18" s="135">
        <v>36475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3611386.9</v>
      </c>
      <c r="K20" s="137">
        <v>0</v>
      </c>
      <c r="L20" s="138">
        <v>3611387</v>
      </c>
      <c r="M20" s="53"/>
      <c r="N20" s="137">
        <v>1126339</v>
      </c>
      <c r="O20" s="139">
        <v>4737726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13017462.159999998</v>
      </c>
      <c r="K24" s="121">
        <v>0</v>
      </c>
      <c r="L24" s="143">
        <v>13017462.159999998</v>
      </c>
      <c r="M24" s="123"/>
      <c r="N24" s="121">
        <v>0</v>
      </c>
      <c r="O24" s="127">
        <v>13017462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3717445.1300000004</v>
      </c>
      <c r="K25" s="38">
        <v>0</v>
      </c>
      <c r="L25" s="129">
        <v>3717445.1300000004</v>
      </c>
      <c r="M25" s="123"/>
      <c r="N25" s="38">
        <v>841365</v>
      </c>
      <c r="O25" s="130">
        <v>4558810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1163164.43</v>
      </c>
      <c r="K26" s="38">
        <v>0</v>
      </c>
      <c r="L26" s="129">
        <v>1163164.43</v>
      </c>
      <c r="M26" s="123"/>
      <c r="N26" s="38">
        <v>0</v>
      </c>
      <c r="O26" s="130">
        <v>1163164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951828.40999999992</v>
      </c>
      <c r="K27" s="38">
        <v>0</v>
      </c>
      <c r="L27" s="129">
        <v>951828.40999999992</v>
      </c>
      <c r="M27" s="123"/>
      <c r="N27" s="38">
        <v>0</v>
      </c>
      <c r="O27" s="130">
        <v>951828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1272277.3800000001</v>
      </c>
      <c r="K28" s="38">
        <v>0</v>
      </c>
      <c r="L28" s="129">
        <v>1272277.3800000001</v>
      </c>
      <c r="M28" s="123"/>
      <c r="N28" s="38">
        <v>628233</v>
      </c>
      <c r="O28" s="130">
        <v>1900510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1803963.9100000001</v>
      </c>
      <c r="K29" s="38">
        <v>0</v>
      </c>
      <c r="L29" s="129">
        <v>1803963.9100000001</v>
      </c>
      <c r="M29" s="123"/>
      <c r="N29" s="38">
        <v>0</v>
      </c>
      <c r="O29" s="130">
        <v>1803964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2398427.52</v>
      </c>
      <c r="K30" s="46">
        <v>0</v>
      </c>
      <c r="L30" s="134">
        <v>2398427.52</v>
      </c>
      <c r="M30" s="123"/>
      <c r="N30" s="46">
        <v>0</v>
      </c>
      <c r="O30" s="135">
        <v>2398428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24324568.939999998</v>
      </c>
      <c r="K32" s="137">
        <v>0</v>
      </c>
      <c r="L32" s="138">
        <v>24324568</v>
      </c>
      <c r="M32" s="144"/>
      <c r="N32" s="137">
        <v>1469598</v>
      </c>
      <c r="O32" s="139">
        <v>25794166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-20713182.039999999</v>
      </c>
      <c r="K34" s="145">
        <v>0</v>
      </c>
      <c r="L34" s="146">
        <v>-20713181</v>
      </c>
      <c r="M34" s="53"/>
      <c r="N34" s="145">
        <v>-343259</v>
      </c>
      <c r="O34" s="147">
        <v>-21056440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12529208.210000001</v>
      </c>
      <c r="K37" s="121">
        <v>0</v>
      </c>
      <c r="L37" s="126">
        <v>12529208.210000001</v>
      </c>
      <c r="M37" s="37"/>
      <c r="N37" s="121">
        <v>0</v>
      </c>
      <c r="O37" s="127">
        <v>12529208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4074279.35</v>
      </c>
      <c r="K38" s="38">
        <v>0</v>
      </c>
      <c r="L38" s="129">
        <v>4074279.35</v>
      </c>
      <c r="M38" s="37"/>
      <c r="N38" s="64">
        <v>0</v>
      </c>
      <c r="O38" s="130">
        <v>4074279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757460.05999999994</v>
      </c>
      <c r="K39" s="38">
        <v>0</v>
      </c>
      <c r="L39" s="129">
        <v>757460.05999999994</v>
      </c>
      <c r="M39" s="37"/>
      <c r="N39" s="64">
        <v>0</v>
      </c>
      <c r="O39" s="130">
        <v>757460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102285.20999999999</v>
      </c>
      <c r="K40" s="38">
        <v>0</v>
      </c>
      <c r="L40" s="129">
        <v>102285.20999999999</v>
      </c>
      <c r="M40" s="37"/>
      <c r="N40" s="64">
        <v>451476</v>
      </c>
      <c r="O40" s="130">
        <v>553761</v>
      </c>
      <c r="P40" s="65"/>
    </row>
    <row r="41" spans="1:16" s="32" customFormat="1">
      <c r="A41" s="9" t="s">
        <v>61</v>
      </c>
      <c r="B41" s="57" t="s">
        <v>59</v>
      </c>
      <c r="C41" s="148" t="s">
        <v>324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-596430</v>
      </c>
      <c r="O41" s="130">
        <v>-596430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548444.77</v>
      </c>
      <c r="K42" s="38">
        <v>0</v>
      </c>
      <c r="L42" s="129">
        <v>548444.77</v>
      </c>
      <c r="M42" s="37"/>
      <c r="N42" s="64">
        <v>0</v>
      </c>
      <c r="O42" s="130">
        <v>548445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18011677.600000001</v>
      </c>
      <c r="K47" s="145">
        <v>0</v>
      </c>
      <c r="L47" s="146">
        <v>18011677</v>
      </c>
      <c r="M47" s="47"/>
      <c r="N47" s="145">
        <v>-144954</v>
      </c>
      <c r="O47" s="147">
        <v>17866723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-2701504.4399999976</v>
      </c>
      <c r="K50" s="145">
        <v>0</v>
      </c>
      <c r="L50" s="146">
        <v>-2701504</v>
      </c>
      <c r="M50" s="47"/>
      <c r="N50" s="145">
        <v>-488213</v>
      </c>
      <c r="O50" s="147">
        <v>-3189717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0</v>
      </c>
      <c r="K52" s="121">
        <v>0</v>
      </c>
      <c r="L52" s="126">
        <v>0</v>
      </c>
      <c r="M52" s="37"/>
      <c r="N52" s="121">
        <v>0</v>
      </c>
      <c r="O52" s="127">
        <v>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340375.08999999997</v>
      </c>
      <c r="K53" s="38">
        <v>0</v>
      </c>
      <c r="L53" s="129">
        <v>340375.08999999997</v>
      </c>
      <c r="M53" s="123"/>
      <c r="N53" s="38">
        <v>0</v>
      </c>
      <c r="O53" s="130">
        <v>340375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75910</v>
      </c>
      <c r="O54" s="130">
        <v>75910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340375.08999999997</v>
      </c>
      <c r="K57" s="137">
        <v>0</v>
      </c>
      <c r="L57" s="139">
        <v>340375</v>
      </c>
      <c r="M57" s="144"/>
      <c r="N57" s="137">
        <v>75910</v>
      </c>
      <c r="O57" s="139">
        <v>416285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-2361129.3499999978</v>
      </c>
      <c r="K59" s="145">
        <v>0</v>
      </c>
      <c r="L59" s="147">
        <v>-2361129</v>
      </c>
      <c r="M59" s="75"/>
      <c r="N59" s="145">
        <v>-412303</v>
      </c>
      <c r="O59" s="147">
        <v>-2773432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54208953</v>
      </c>
      <c r="M61" s="37"/>
      <c r="N61" s="79">
        <v>20429564</v>
      </c>
      <c r="O61" s="129">
        <v>74638517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54208953</v>
      </c>
      <c r="M64" s="75"/>
      <c r="N64" s="73">
        <v>20429564</v>
      </c>
      <c r="O64" s="73">
        <v>74638517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51847824</v>
      </c>
      <c r="M66" s="75"/>
      <c r="N66" s="73">
        <v>20017261</v>
      </c>
      <c r="O66" s="73">
        <v>71865085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49" priority="9" operator="notEqual">
      <formula>0</formula>
    </cfRule>
    <cfRule type="cellIs" dxfId="148" priority="10" operator="equal">
      <formula>0</formula>
    </cfRule>
  </conditionalFormatting>
  <conditionalFormatting sqref="O69">
    <cfRule type="cellIs" dxfId="147" priority="3" operator="notEqual">
      <formula>0</formula>
    </cfRule>
    <cfRule type="cellIs" dxfId="146" priority="4" operator="equal">
      <formula>0</formula>
    </cfRule>
  </conditionalFormatting>
  <conditionalFormatting sqref="J69">
    <cfRule type="cellIs" dxfId="145" priority="1" operator="notEqual">
      <formula>0</formula>
    </cfRule>
    <cfRule type="cellIs" dxfId="14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28" t="s">
        <v>99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28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29" t="s">
        <v>1</v>
      </c>
      <c r="K3" s="70"/>
      <c r="L3" s="70"/>
      <c r="M3" s="70"/>
      <c r="N3" s="70"/>
      <c r="O3" s="70"/>
      <c r="P3" s="6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19"/>
      <c r="P4" s="221" t="s">
        <v>339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27"/>
      <c r="L6" s="230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12392697.800000001</v>
      </c>
      <c r="G11" s="222"/>
      <c r="H11" s="34"/>
      <c r="I11" s="30"/>
      <c r="J11" s="157">
        <v>19244341.010000002</v>
      </c>
      <c r="K11" s="121">
        <v>0</v>
      </c>
      <c r="L11" s="126">
        <v>19244341.010000002</v>
      </c>
      <c r="M11" s="122"/>
      <c r="N11" s="121">
        <v>0</v>
      </c>
      <c r="O11" s="127">
        <v>19244341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4184964.93</v>
      </c>
      <c r="K12" s="38">
        <v>0</v>
      </c>
      <c r="L12" s="129">
        <v>4184964.93</v>
      </c>
      <c r="M12" s="123"/>
      <c r="N12" s="38">
        <v>0</v>
      </c>
      <c r="O12" s="130">
        <v>4184965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1010916.5800000001</v>
      </c>
      <c r="K13" s="38">
        <v>0</v>
      </c>
      <c r="L13" s="129">
        <v>1010916.5800000001</v>
      </c>
      <c r="M13" s="123"/>
      <c r="N13" s="38">
        <v>325248</v>
      </c>
      <c r="O13" s="130">
        <v>1336165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1195599.7</v>
      </c>
      <c r="K14" s="38">
        <v>0</v>
      </c>
      <c r="L14" s="129">
        <v>1195599.7</v>
      </c>
      <c r="M14" s="123"/>
      <c r="N14" s="38">
        <v>0</v>
      </c>
      <c r="O14" s="130">
        <v>1195600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169073.65</v>
      </c>
      <c r="K15" s="38">
        <v>0</v>
      </c>
      <c r="L15" s="129">
        <v>169073.65</v>
      </c>
      <c r="M15" s="123"/>
      <c r="N15" s="38">
        <v>0</v>
      </c>
      <c r="O15" s="130">
        <v>169074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952995.16</v>
      </c>
      <c r="K17" s="38">
        <v>0</v>
      </c>
      <c r="L17" s="129">
        <v>952995.16</v>
      </c>
      <c r="M17" s="123"/>
      <c r="N17" s="38">
        <v>0</v>
      </c>
      <c r="O17" s="130">
        <v>952995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1147318.58</v>
      </c>
      <c r="K18" s="46">
        <v>23845</v>
      </c>
      <c r="L18" s="134">
        <v>1171163.58</v>
      </c>
      <c r="M18" s="123"/>
      <c r="N18" s="46">
        <v>5543505</v>
      </c>
      <c r="O18" s="135">
        <v>6714669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27905209.609999999</v>
      </c>
      <c r="K20" s="137">
        <v>23845</v>
      </c>
      <c r="L20" s="138">
        <v>27929056</v>
      </c>
      <c r="M20" s="53"/>
      <c r="N20" s="137">
        <v>5868753</v>
      </c>
      <c r="O20" s="139">
        <v>33797809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70119971.670000017</v>
      </c>
      <c r="K24" s="121">
        <v>0</v>
      </c>
      <c r="L24" s="143">
        <v>70119971.670000017</v>
      </c>
      <c r="M24" s="123"/>
      <c r="N24" s="121">
        <v>325248</v>
      </c>
      <c r="O24" s="127">
        <v>70445220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17624708.27</v>
      </c>
      <c r="K25" s="38">
        <v>0</v>
      </c>
      <c r="L25" s="129">
        <v>17624708.27</v>
      </c>
      <c r="M25" s="123"/>
      <c r="N25" s="38">
        <v>961105</v>
      </c>
      <c r="O25" s="130">
        <v>18585813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3826704.1499999994</v>
      </c>
      <c r="K26" s="38">
        <v>0</v>
      </c>
      <c r="L26" s="129">
        <v>3826704.1499999994</v>
      </c>
      <c r="M26" s="123"/>
      <c r="N26" s="38">
        <v>0</v>
      </c>
      <c r="O26" s="130">
        <v>3826704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6551470.21</v>
      </c>
      <c r="K27" s="38">
        <v>0</v>
      </c>
      <c r="L27" s="129">
        <v>6551470.21</v>
      </c>
      <c r="M27" s="123"/>
      <c r="N27" s="38">
        <v>29198</v>
      </c>
      <c r="O27" s="130">
        <v>6580668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4837322.75</v>
      </c>
      <c r="K28" s="38">
        <v>0</v>
      </c>
      <c r="L28" s="129">
        <v>4837322.75</v>
      </c>
      <c r="M28" s="123"/>
      <c r="N28" s="38">
        <v>1270746</v>
      </c>
      <c r="O28" s="130">
        <v>6108069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9994841.2800000012</v>
      </c>
      <c r="K29" s="38">
        <v>-49610</v>
      </c>
      <c r="L29" s="129">
        <v>9945231.2800000012</v>
      </c>
      <c r="M29" s="123"/>
      <c r="N29" s="38">
        <v>21724</v>
      </c>
      <c r="O29" s="130">
        <v>9966955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9251631.8699999992</v>
      </c>
      <c r="K30" s="46">
        <v>0</v>
      </c>
      <c r="L30" s="134">
        <v>9251631.8699999992</v>
      </c>
      <c r="M30" s="123"/>
      <c r="N30" s="46">
        <v>0</v>
      </c>
      <c r="O30" s="135">
        <v>9251632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122206650.20000002</v>
      </c>
      <c r="K32" s="137">
        <v>-49610</v>
      </c>
      <c r="L32" s="138">
        <v>122157040</v>
      </c>
      <c r="M32" s="144"/>
      <c r="N32" s="137">
        <v>2608021</v>
      </c>
      <c r="O32" s="139">
        <v>124765061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326</v>
      </c>
      <c r="E34" s="29"/>
      <c r="F34" s="11"/>
      <c r="G34" s="11"/>
      <c r="H34" s="11"/>
      <c r="I34" s="12"/>
      <c r="J34" s="162">
        <v>-94301440.590000018</v>
      </c>
      <c r="K34" s="145">
        <v>73455</v>
      </c>
      <c r="L34" s="146">
        <v>-94227984</v>
      </c>
      <c r="M34" s="53"/>
      <c r="N34" s="145">
        <v>3260732</v>
      </c>
      <c r="O34" s="147">
        <v>-90967252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52263208.039999999</v>
      </c>
      <c r="K37" s="121">
        <v>0</v>
      </c>
      <c r="L37" s="126">
        <v>52263208.039999999</v>
      </c>
      <c r="M37" s="37"/>
      <c r="N37" s="121">
        <v>0</v>
      </c>
      <c r="O37" s="127">
        <v>52263208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29251372.120000001</v>
      </c>
      <c r="K38" s="38">
        <v>0</v>
      </c>
      <c r="L38" s="129">
        <v>29251372.120000001</v>
      </c>
      <c r="M38" s="37"/>
      <c r="N38" s="64">
        <v>0</v>
      </c>
      <c r="O38" s="130">
        <v>29251372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3156760.68</v>
      </c>
      <c r="K39" s="38">
        <v>0</v>
      </c>
      <c r="L39" s="129">
        <v>3156760.68</v>
      </c>
      <c r="M39" s="37"/>
      <c r="N39" s="64">
        <v>1368023</v>
      </c>
      <c r="O39" s="130">
        <v>4524784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1673896.9100000001</v>
      </c>
      <c r="K40" s="38">
        <v>0</v>
      </c>
      <c r="L40" s="129">
        <v>1673896.9100000001</v>
      </c>
      <c r="M40" s="37"/>
      <c r="N40" s="64">
        <v>810485</v>
      </c>
      <c r="O40" s="130">
        <v>2484382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1082027.43</v>
      </c>
      <c r="K41" s="38">
        <v>0</v>
      </c>
      <c r="L41" s="129">
        <v>1082027.43</v>
      </c>
      <c r="M41" s="37"/>
      <c r="N41" s="64">
        <v>3530416</v>
      </c>
      <c r="O41" s="130">
        <v>4612443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18168.150000000001</v>
      </c>
      <c r="K42" s="38">
        <v>0</v>
      </c>
      <c r="L42" s="129">
        <v>18168.150000000001</v>
      </c>
      <c r="M42" s="37"/>
      <c r="N42" s="64">
        <v>0</v>
      </c>
      <c r="O42" s="130">
        <v>18168</v>
      </c>
      <c r="P42" s="65"/>
    </row>
    <row r="43" spans="1:16" s="32" customFormat="1">
      <c r="A43" s="9" t="s">
        <v>64</v>
      </c>
      <c r="B43" s="57" t="s">
        <v>65</v>
      </c>
      <c r="C43" s="30" t="s">
        <v>317</v>
      </c>
      <c r="D43" s="29"/>
      <c r="E43" s="11"/>
      <c r="F43" s="11"/>
      <c r="G43" s="29"/>
      <c r="H43" s="11"/>
      <c r="I43" s="12"/>
      <c r="J43" s="128">
        <v>-2604419.25</v>
      </c>
      <c r="K43" s="38">
        <v>0</v>
      </c>
      <c r="L43" s="129">
        <v>-2604419.25</v>
      </c>
      <c r="M43" s="37"/>
      <c r="N43" s="64">
        <v>0</v>
      </c>
      <c r="O43" s="130">
        <v>-2604419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-302476.68</v>
      </c>
      <c r="K44" s="38">
        <v>0</v>
      </c>
      <c r="L44" s="129">
        <v>-302476.68</v>
      </c>
      <c r="M44" s="37"/>
      <c r="N44" s="64">
        <v>0</v>
      </c>
      <c r="O44" s="130">
        <v>-302477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84538537.400000006</v>
      </c>
      <c r="K47" s="145">
        <v>0</v>
      </c>
      <c r="L47" s="146">
        <v>84538537</v>
      </c>
      <c r="M47" s="47"/>
      <c r="N47" s="145">
        <v>5708924</v>
      </c>
      <c r="O47" s="147">
        <v>90247461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-9762903.1900000125</v>
      </c>
      <c r="K50" s="145">
        <v>73455</v>
      </c>
      <c r="L50" s="146">
        <v>-9689447</v>
      </c>
      <c r="M50" s="47"/>
      <c r="N50" s="145">
        <v>8969656</v>
      </c>
      <c r="O50" s="147">
        <v>-719791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5654361</v>
      </c>
      <c r="K52" s="121">
        <v>0</v>
      </c>
      <c r="L52" s="126">
        <v>5654361</v>
      </c>
      <c r="M52" s="37"/>
      <c r="N52" s="121">
        <v>0</v>
      </c>
      <c r="O52" s="127">
        <v>5654361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2445982.15</v>
      </c>
      <c r="K53" s="38">
        <v>4897</v>
      </c>
      <c r="L53" s="129">
        <v>2450879.15</v>
      </c>
      <c r="M53" s="123"/>
      <c r="N53" s="38">
        <v>0</v>
      </c>
      <c r="O53" s="130">
        <v>2450879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8100343.1500000004</v>
      </c>
      <c r="K57" s="137">
        <v>4897</v>
      </c>
      <c r="L57" s="139">
        <v>8105240</v>
      </c>
      <c r="M57" s="144"/>
      <c r="N57" s="137">
        <v>0</v>
      </c>
      <c r="O57" s="139">
        <v>8105240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-1662560.0400000121</v>
      </c>
      <c r="K59" s="145">
        <v>78352</v>
      </c>
      <c r="L59" s="147">
        <v>-1584207</v>
      </c>
      <c r="M59" s="75"/>
      <c r="N59" s="145">
        <v>8969656</v>
      </c>
      <c r="O59" s="147">
        <v>7385449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198459599</v>
      </c>
      <c r="M61" s="37"/>
      <c r="N61" s="79">
        <v>27945081</v>
      </c>
      <c r="O61" s="129">
        <v>226404680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198459599</v>
      </c>
      <c r="M64" s="75"/>
      <c r="N64" s="73">
        <v>27945081</v>
      </c>
      <c r="O64" s="73">
        <v>226404680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196875392</v>
      </c>
      <c r="M66" s="75"/>
      <c r="N66" s="73">
        <v>36914737</v>
      </c>
      <c r="O66" s="73">
        <v>233790129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>
      <c r="B97" s="57"/>
    </row>
  </sheetData>
  <sheetProtection formatColumns="0" formatRows="0"/>
  <conditionalFormatting sqref="L69 N69">
    <cfRule type="cellIs" dxfId="143" priority="9" operator="notEqual">
      <formula>0</formula>
    </cfRule>
    <cfRule type="cellIs" dxfId="142" priority="10" operator="equal">
      <formula>0</formula>
    </cfRule>
  </conditionalFormatting>
  <conditionalFormatting sqref="O69">
    <cfRule type="cellIs" dxfId="141" priority="3" operator="notEqual">
      <formula>0</formula>
    </cfRule>
    <cfRule type="cellIs" dxfId="140" priority="4" operator="equal">
      <formula>0</formula>
    </cfRule>
  </conditionalFormatting>
  <conditionalFormatting sqref="J69">
    <cfRule type="cellIs" dxfId="139" priority="1" operator="notEqual">
      <formula>0</formula>
    </cfRule>
    <cfRule type="cellIs" dxfId="13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327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19965723</v>
      </c>
      <c r="G11" s="222"/>
      <c r="H11" s="34"/>
      <c r="I11" s="30"/>
      <c r="J11" s="157">
        <v>16661210.25</v>
      </c>
      <c r="K11" s="121">
        <v>-127640</v>
      </c>
      <c r="L11" s="126">
        <v>16533570.25</v>
      </c>
      <c r="M11" s="122"/>
      <c r="N11" s="121">
        <v>0</v>
      </c>
      <c r="O11" s="127">
        <v>16533570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852449.57</v>
      </c>
      <c r="K12" s="38">
        <v>31549.720000000088</v>
      </c>
      <c r="L12" s="129">
        <v>883999.29</v>
      </c>
      <c r="M12" s="123"/>
      <c r="N12" s="38">
        <v>0</v>
      </c>
      <c r="O12" s="130">
        <v>883999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8669792.9000000004</v>
      </c>
      <c r="K13" s="38">
        <v>-5137662.32</v>
      </c>
      <c r="L13" s="129">
        <v>3532130.58</v>
      </c>
      <c r="M13" s="123"/>
      <c r="N13" s="38">
        <v>0</v>
      </c>
      <c r="O13" s="130">
        <v>3532131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2832436.1799999997</v>
      </c>
      <c r="K14" s="38">
        <v>-23076.189999999944</v>
      </c>
      <c r="L14" s="129">
        <v>2809359.9899999998</v>
      </c>
      <c r="M14" s="123"/>
      <c r="N14" s="38">
        <v>0</v>
      </c>
      <c r="O14" s="130">
        <v>2809360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880073</v>
      </c>
      <c r="K15" s="38">
        <v>0</v>
      </c>
      <c r="L15" s="129">
        <v>880073</v>
      </c>
      <c r="M15" s="123"/>
      <c r="N15" s="38">
        <v>0</v>
      </c>
      <c r="O15" s="130">
        <v>880073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/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4771765.45</v>
      </c>
      <c r="K17" s="38">
        <v>-114506.11000000034</v>
      </c>
      <c r="L17" s="129">
        <v>4657259.34</v>
      </c>
      <c r="M17" s="123"/>
      <c r="N17" s="38">
        <v>0</v>
      </c>
      <c r="O17" s="130">
        <v>4657259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450005.9200000001</v>
      </c>
      <c r="K18" s="46">
        <v>180218.51000000007</v>
      </c>
      <c r="L18" s="134">
        <v>630224.43000000017</v>
      </c>
      <c r="M18" s="123"/>
      <c r="N18" s="46">
        <v>2665885</v>
      </c>
      <c r="O18" s="135">
        <v>3296109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35117733.270000003</v>
      </c>
      <c r="K20" s="137">
        <v>-5191115</v>
      </c>
      <c r="L20" s="138">
        <v>29926616</v>
      </c>
      <c r="M20" s="53"/>
      <c r="N20" s="137">
        <v>2665885</v>
      </c>
      <c r="O20" s="139">
        <v>32592501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67523383.419999987</v>
      </c>
      <c r="K24" s="121"/>
      <c r="L24" s="143">
        <v>67523383.419999987</v>
      </c>
      <c r="M24" s="123"/>
      <c r="N24" s="121">
        <v>0</v>
      </c>
      <c r="O24" s="127">
        <v>67523383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16350910.759999998</v>
      </c>
      <c r="K25" s="38">
        <v>0</v>
      </c>
      <c r="L25" s="129">
        <v>16350910.759999998</v>
      </c>
      <c r="M25" s="123"/>
      <c r="N25" s="38">
        <v>2528901</v>
      </c>
      <c r="O25" s="130">
        <v>18879812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2825970.9</v>
      </c>
      <c r="K26" s="38">
        <v>3416.7900000000373</v>
      </c>
      <c r="L26" s="129">
        <v>2829387.69</v>
      </c>
      <c r="M26" s="123"/>
      <c r="N26" s="38">
        <v>0</v>
      </c>
      <c r="O26" s="130">
        <v>2829388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12130899.360000001</v>
      </c>
      <c r="K27" s="38">
        <v>-38252.220000000671</v>
      </c>
      <c r="L27" s="129">
        <v>12092647.140000001</v>
      </c>
      <c r="M27" s="123"/>
      <c r="N27" s="38">
        <v>0</v>
      </c>
      <c r="O27" s="130">
        <v>12092647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6113783.839999998</v>
      </c>
      <c r="K28" s="38">
        <v>656479.12999999989</v>
      </c>
      <c r="L28" s="129">
        <v>6770262.9699999979</v>
      </c>
      <c r="M28" s="123"/>
      <c r="N28" s="38">
        <v>1636321</v>
      </c>
      <c r="O28" s="130">
        <v>8406584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4653595.3100000015</v>
      </c>
      <c r="K29" s="38">
        <v>-52724.839999999851</v>
      </c>
      <c r="L29" s="129">
        <v>4600870.4700000016</v>
      </c>
      <c r="M29" s="123"/>
      <c r="N29" s="38">
        <v>0</v>
      </c>
      <c r="O29" s="130">
        <v>4600870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6891373.2300000004</v>
      </c>
      <c r="K30" s="46">
        <v>0</v>
      </c>
      <c r="L30" s="134">
        <v>6891373.2300000004</v>
      </c>
      <c r="M30" s="123"/>
      <c r="N30" s="46">
        <v>0</v>
      </c>
      <c r="O30" s="135">
        <v>6891373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116489916.81999999</v>
      </c>
      <c r="K32" s="137">
        <v>568918.8599999994</v>
      </c>
      <c r="L32" s="138">
        <v>117058835</v>
      </c>
      <c r="M32" s="144"/>
      <c r="N32" s="137">
        <v>4165222</v>
      </c>
      <c r="O32" s="139">
        <v>121224057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-81372183.549999982</v>
      </c>
      <c r="K34" s="145">
        <v>-5760033.8599999994</v>
      </c>
      <c r="L34" s="146">
        <v>-87132219</v>
      </c>
      <c r="M34" s="53"/>
      <c r="N34" s="145">
        <v>-1499337</v>
      </c>
      <c r="O34" s="147">
        <v>-88631556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34205103.189999998</v>
      </c>
      <c r="K37" s="121">
        <v>5141148.7100000009</v>
      </c>
      <c r="L37" s="126">
        <v>39346251.899999999</v>
      </c>
      <c r="M37" s="37"/>
      <c r="N37" s="121">
        <v>0</v>
      </c>
      <c r="O37" s="127">
        <v>39346252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6429209.2899999991</v>
      </c>
      <c r="K38" s="38">
        <v>23779631.010000002</v>
      </c>
      <c r="L38" s="129">
        <v>30208840.300000001</v>
      </c>
      <c r="M38" s="37"/>
      <c r="N38" s="64">
        <v>0</v>
      </c>
      <c r="O38" s="130">
        <v>30208840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30670149.799999997</v>
      </c>
      <c r="K39" s="38">
        <v>-24515839.440000001</v>
      </c>
      <c r="L39" s="129">
        <v>6154310.3599999957</v>
      </c>
      <c r="M39" s="37"/>
      <c r="N39" s="64">
        <v>0</v>
      </c>
      <c r="O39" s="130">
        <v>6154310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423982.7300000001</v>
      </c>
      <c r="K40" s="38">
        <v>0</v>
      </c>
      <c r="L40" s="129">
        <v>423982.7300000001</v>
      </c>
      <c r="M40" s="37"/>
      <c r="N40" s="64">
        <v>1554998</v>
      </c>
      <c r="O40" s="130">
        <v>1978981</v>
      </c>
      <c r="P40" s="65"/>
    </row>
    <row r="41" spans="1:16" s="32" customFormat="1">
      <c r="A41" s="9" t="s">
        <v>61</v>
      </c>
      <c r="B41" s="57" t="s">
        <v>59</v>
      </c>
      <c r="C41" s="148" t="s">
        <v>316</v>
      </c>
      <c r="D41" s="149"/>
      <c r="E41" s="150"/>
      <c r="F41" s="150"/>
      <c r="G41" s="29"/>
      <c r="H41" s="11"/>
      <c r="I41" s="12"/>
      <c r="J41" s="128">
        <v>275783.25</v>
      </c>
      <c r="K41" s="38">
        <v>0</v>
      </c>
      <c r="L41" s="129">
        <v>275783.25</v>
      </c>
      <c r="M41" s="37"/>
      <c r="N41" s="64">
        <v>-2913145</v>
      </c>
      <c r="O41" s="130">
        <v>-2637362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14724.64</v>
      </c>
      <c r="K42" s="38">
        <v>596154</v>
      </c>
      <c r="L42" s="129">
        <v>610878.64</v>
      </c>
      <c r="M42" s="37"/>
      <c r="N42" s="64">
        <v>0</v>
      </c>
      <c r="O42" s="130">
        <v>610879</v>
      </c>
      <c r="P42" s="65"/>
    </row>
    <row r="43" spans="1:16" s="32" customFormat="1">
      <c r="A43" s="9" t="s">
        <v>64</v>
      </c>
      <c r="B43" s="57" t="s">
        <v>65</v>
      </c>
      <c r="C43" s="30" t="s">
        <v>322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-1177433.5299999998</v>
      </c>
      <c r="K44" s="38">
        <v>0</v>
      </c>
      <c r="L44" s="129">
        <v>-1177433.5299999998</v>
      </c>
      <c r="M44" s="37"/>
      <c r="N44" s="64">
        <v>0</v>
      </c>
      <c r="O44" s="130">
        <v>-1177434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/>
      <c r="L45" s="134">
        <v>0</v>
      </c>
      <c r="M45" s="37"/>
      <c r="N45" s="66"/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70841519.370000005</v>
      </c>
      <c r="K47" s="145">
        <v>5001094.2800000012</v>
      </c>
      <c r="L47" s="146">
        <v>75842613</v>
      </c>
      <c r="M47" s="47"/>
      <c r="N47" s="145">
        <v>-1358147</v>
      </c>
      <c r="O47" s="147">
        <v>74484466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323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-10530664.179999977</v>
      </c>
      <c r="K50" s="145">
        <v>-758939.57999999821</v>
      </c>
      <c r="L50" s="146">
        <v>-11289606</v>
      </c>
      <c r="M50" s="47"/>
      <c r="N50" s="145">
        <v>-2857484</v>
      </c>
      <c r="O50" s="147">
        <v>-14147090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437600</v>
      </c>
      <c r="K52" s="121">
        <v>376003</v>
      </c>
      <c r="L52" s="126">
        <v>813603</v>
      </c>
      <c r="M52" s="37"/>
      <c r="N52" s="121">
        <v>0</v>
      </c>
      <c r="O52" s="127">
        <v>813603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4459343.8699999992</v>
      </c>
      <c r="K53" s="38">
        <v>6000</v>
      </c>
      <c r="L53" s="129">
        <v>4465343.8699999992</v>
      </c>
      <c r="M53" s="123"/>
      <c r="N53" s="38">
        <v>0</v>
      </c>
      <c r="O53" s="130">
        <v>4465344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/>
      <c r="L54" s="129">
        <v>0</v>
      </c>
      <c r="M54" s="123"/>
      <c r="N54" s="72">
        <v>33775</v>
      </c>
      <c r="O54" s="130">
        <v>33775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/>
      <c r="L55" s="134">
        <v>0</v>
      </c>
      <c r="M55" s="123"/>
      <c r="N55" s="46"/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4896943.8699999992</v>
      </c>
      <c r="K57" s="137">
        <v>382003</v>
      </c>
      <c r="L57" s="139">
        <v>5278947</v>
      </c>
      <c r="M57" s="144"/>
      <c r="N57" s="137">
        <v>33775</v>
      </c>
      <c r="O57" s="139">
        <v>5312722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328</v>
      </c>
      <c r="D59" s="29"/>
      <c r="E59" s="29"/>
      <c r="F59" s="11"/>
      <c r="G59" s="11"/>
      <c r="H59" s="11"/>
      <c r="I59" s="12"/>
      <c r="J59" s="156">
        <v>-5633720.3099999782</v>
      </c>
      <c r="K59" s="145">
        <v>-376936.57999999821</v>
      </c>
      <c r="L59" s="147">
        <v>-6010659</v>
      </c>
      <c r="M59" s="75"/>
      <c r="N59" s="145">
        <v>-2823709</v>
      </c>
      <c r="O59" s="147">
        <v>-8834368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145290642</v>
      </c>
      <c r="M61" s="37"/>
      <c r="N61" s="79">
        <v>44454458</v>
      </c>
      <c r="O61" s="129">
        <v>189745100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/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145290642</v>
      </c>
      <c r="M64" s="75"/>
      <c r="N64" s="73">
        <v>44454458</v>
      </c>
      <c r="O64" s="73">
        <v>189745100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139279983</v>
      </c>
      <c r="M66" s="75"/>
      <c r="N66" s="73">
        <v>41630749</v>
      </c>
      <c r="O66" s="73">
        <v>180910732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37" priority="9" operator="notEqual">
      <formula>0</formula>
    </cfRule>
    <cfRule type="cellIs" dxfId="136" priority="10" operator="equal">
      <formula>0</formula>
    </cfRule>
  </conditionalFormatting>
  <conditionalFormatting sqref="O69">
    <cfRule type="cellIs" dxfId="135" priority="3" operator="notEqual">
      <formula>0</formula>
    </cfRule>
    <cfRule type="cellIs" dxfId="134" priority="4" operator="equal">
      <formula>0</formula>
    </cfRule>
  </conditionalFormatting>
  <conditionalFormatting sqref="J69">
    <cfRule type="cellIs" dxfId="133" priority="1" operator="notEqual">
      <formula>0</formula>
    </cfRule>
    <cfRule type="cellIs" dxfId="13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104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295</v>
      </c>
      <c r="K7" s="125" t="s">
        <v>296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16404993</v>
      </c>
      <c r="G11" s="222"/>
      <c r="H11" s="34"/>
      <c r="I11" s="30"/>
      <c r="J11" s="157">
        <v>38053848.56000001</v>
      </c>
      <c r="K11" s="121">
        <v>0.44</v>
      </c>
      <c r="L11" s="126">
        <v>38053849.000000007</v>
      </c>
      <c r="M11" s="122"/>
      <c r="N11" s="121">
        <v>0</v>
      </c>
      <c r="O11" s="127">
        <v>38053849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0</v>
      </c>
      <c r="K12" s="38">
        <v>0</v>
      </c>
      <c r="L12" s="129">
        <v>0</v>
      </c>
      <c r="M12" s="123"/>
      <c r="N12" s="38">
        <v>0</v>
      </c>
      <c r="O12" s="130">
        <v>0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1257949.94</v>
      </c>
      <c r="K13" s="38">
        <v>0.06</v>
      </c>
      <c r="L13" s="129">
        <v>1257950</v>
      </c>
      <c r="M13" s="123"/>
      <c r="N13" s="38">
        <v>0</v>
      </c>
      <c r="O13" s="130">
        <v>1257950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175791.78000000003</v>
      </c>
      <c r="K14" s="38">
        <v>0.22</v>
      </c>
      <c r="L14" s="129">
        <v>175792.00000000003</v>
      </c>
      <c r="M14" s="123"/>
      <c r="N14" s="38">
        <v>0</v>
      </c>
      <c r="O14" s="130">
        <v>175792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226850.16999999998</v>
      </c>
      <c r="K15" s="38">
        <v>-0.17</v>
      </c>
      <c r="L15" s="129">
        <v>226849.99999999997</v>
      </c>
      <c r="M15" s="123"/>
      <c r="N15" s="38">
        <v>0</v>
      </c>
      <c r="O15" s="130">
        <v>226850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1200023.5</v>
      </c>
      <c r="K17" s="38">
        <v>-0.49</v>
      </c>
      <c r="L17" s="129">
        <v>1200023.01</v>
      </c>
      <c r="M17" s="123"/>
      <c r="N17" s="38">
        <v>5853562</v>
      </c>
      <c r="O17" s="130">
        <v>7053585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61824.089999999967</v>
      </c>
      <c r="K18" s="46">
        <v>-0.09</v>
      </c>
      <c r="L18" s="134">
        <v>61823.999999999971</v>
      </c>
      <c r="M18" s="123"/>
      <c r="N18" s="46">
        <v>9270</v>
      </c>
      <c r="O18" s="135">
        <v>71094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40976288.040000014</v>
      </c>
      <c r="K20" s="137">
        <v>0</v>
      </c>
      <c r="L20" s="138">
        <v>40976288</v>
      </c>
      <c r="M20" s="53"/>
      <c r="N20" s="137">
        <v>5862832</v>
      </c>
      <c r="O20" s="139">
        <v>46839120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118220213.60000005</v>
      </c>
      <c r="K24" s="121">
        <v>0.4</v>
      </c>
      <c r="L24" s="143">
        <v>118220214.00000006</v>
      </c>
      <c r="M24" s="123"/>
      <c r="N24" s="121">
        <v>1570345</v>
      </c>
      <c r="O24" s="127">
        <v>119790559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35246443.620000005</v>
      </c>
      <c r="K25" s="38">
        <v>0.38</v>
      </c>
      <c r="L25" s="129">
        <v>35246444.000000007</v>
      </c>
      <c r="M25" s="123"/>
      <c r="N25" s="38">
        <v>691665</v>
      </c>
      <c r="O25" s="130">
        <v>35938109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3998536.330000001</v>
      </c>
      <c r="K26" s="38">
        <v>-0.33</v>
      </c>
      <c r="L26" s="129">
        <v>3998536.0000000009</v>
      </c>
      <c r="M26" s="123"/>
      <c r="N26" s="38">
        <v>0</v>
      </c>
      <c r="O26" s="130">
        <v>3998536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13321556.339999998</v>
      </c>
      <c r="K27" s="38">
        <v>-0.37</v>
      </c>
      <c r="L27" s="129">
        <v>13321555.969999999</v>
      </c>
      <c r="M27" s="123"/>
      <c r="N27" s="38">
        <v>4987515</v>
      </c>
      <c r="O27" s="130">
        <v>18309071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4926106.5199999996</v>
      </c>
      <c r="K28" s="38">
        <v>0.48</v>
      </c>
      <c r="L28" s="129">
        <v>4926107</v>
      </c>
      <c r="M28" s="123"/>
      <c r="N28" s="38">
        <v>679613</v>
      </c>
      <c r="O28" s="130">
        <v>5605720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16355411.279999999</v>
      </c>
      <c r="K29" s="38">
        <v>-0.28000000000000003</v>
      </c>
      <c r="L29" s="129">
        <v>16355411</v>
      </c>
      <c r="M29" s="123"/>
      <c r="N29" s="38">
        <v>323483</v>
      </c>
      <c r="O29" s="130">
        <v>16678894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12306748.550000001</v>
      </c>
      <c r="K30" s="46">
        <v>0.45</v>
      </c>
      <c r="L30" s="134">
        <v>12306749</v>
      </c>
      <c r="M30" s="123"/>
      <c r="N30" s="46">
        <v>0</v>
      </c>
      <c r="O30" s="135">
        <v>12306749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204375016.2400001</v>
      </c>
      <c r="K32" s="137">
        <v>0.73</v>
      </c>
      <c r="L32" s="138">
        <v>204375017</v>
      </c>
      <c r="M32" s="144"/>
      <c r="N32" s="137">
        <v>8252621</v>
      </c>
      <c r="O32" s="139">
        <v>212627638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315</v>
      </c>
      <c r="E34" s="29"/>
      <c r="F34" s="11"/>
      <c r="G34" s="11"/>
      <c r="H34" s="11"/>
      <c r="I34" s="12"/>
      <c r="J34" s="162">
        <v>-163398728.20000008</v>
      </c>
      <c r="K34" s="145">
        <v>-0.73</v>
      </c>
      <c r="L34" s="146">
        <v>-163398729</v>
      </c>
      <c r="M34" s="53"/>
      <c r="N34" s="145">
        <v>-2389789</v>
      </c>
      <c r="O34" s="147">
        <v>-165788518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79373678.560000002</v>
      </c>
      <c r="K37" s="121">
        <v>0.44</v>
      </c>
      <c r="L37" s="126">
        <v>79373679</v>
      </c>
      <c r="M37" s="37"/>
      <c r="N37" s="121">
        <v>0</v>
      </c>
      <c r="O37" s="127">
        <v>79373679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51073683.450000003</v>
      </c>
      <c r="K38" s="38">
        <v>-0.45</v>
      </c>
      <c r="L38" s="129">
        <v>51073683</v>
      </c>
      <c r="M38" s="37"/>
      <c r="N38" s="64">
        <v>0</v>
      </c>
      <c r="O38" s="130">
        <v>51073683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12189775.91</v>
      </c>
      <c r="K39" s="38">
        <v>0.09</v>
      </c>
      <c r="L39" s="129">
        <v>12189776</v>
      </c>
      <c r="M39" s="37"/>
      <c r="N39" s="64">
        <v>1137895</v>
      </c>
      <c r="O39" s="130">
        <v>13327671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1330463.5799999996</v>
      </c>
      <c r="K40" s="38">
        <v>-0.34</v>
      </c>
      <c r="L40" s="129">
        <v>1330463.2399999995</v>
      </c>
      <c r="M40" s="37"/>
      <c r="N40" s="64">
        <v>513502</v>
      </c>
      <c r="O40" s="130">
        <v>1843965</v>
      </c>
      <c r="P40" s="65"/>
    </row>
    <row r="41" spans="1:16" s="32" customFormat="1">
      <c r="A41" s="9" t="s">
        <v>61</v>
      </c>
      <c r="B41" s="57" t="s">
        <v>59</v>
      </c>
      <c r="C41" s="148" t="s">
        <v>321</v>
      </c>
      <c r="D41" s="149"/>
      <c r="E41" s="150"/>
      <c r="F41" s="150"/>
      <c r="G41" s="29"/>
      <c r="H41" s="11"/>
      <c r="I41" s="12"/>
      <c r="J41" s="128">
        <v>926918.2</v>
      </c>
      <c r="K41" s="38">
        <v>-0.2</v>
      </c>
      <c r="L41" s="129">
        <v>926918</v>
      </c>
      <c r="M41" s="37"/>
      <c r="N41" s="64">
        <v>2261364</v>
      </c>
      <c r="O41" s="130">
        <v>3188282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14027.08</v>
      </c>
      <c r="K42" s="38">
        <v>-0.08</v>
      </c>
      <c r="L42" s="129">
        <v>14027</v>
      </c>
      <c r="M42" s="37"/>
      <c r="N42" s="64">
        <v>0</v>
      </c>
      <c r="O42" s="130">
        <v>14027</v>
      </c>
      <c r="P42" s="65"/>
    </row>
    <row r="43" spans="1:16" s="32" customFormat="1">
      <c r="A43" s="9" t="s">
        <v>64</v>
      </c>
      <c r="B43" s="57" t="s">
        <v>65</v>
      </c>
      <c r="C43" s="30" t="s">
        <v>317</v>
      </c>
      <c r="D43" s="29"/>
      <c r="E43" s="11"/>
      <c r="F43" s="11"/>
      <c r="G43" s="29"/>
      <c r="H43" s="11"/>
      <c r="I43" s="12"/>
      <c r="J43" s="128">
        <v>-80787.3</v>
      </c>
      <c r="K43" s="38">
        <v>0.3</v>
      </c>
      <c r="L43" s="129">
        <v>-80787</v>
      </c>
      <c r="M43" s="37"/>
      <c r="N43" s="64">
        <v>0</v>
      </c>
      <c r="O43" s="130">
        <v>-80787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-613673.47</v>
      </c>
      <c r="K44" s="38">
        <v>0.47</v>
      </c>
      <c r="L44" s="129">
        <v>-613673</v>
      </c>
      <c r="M44" s="37"/>
      <c r="N44" s="64">
        <v>0</v>
      </c>
      <c r="O44" s="130">
        <v>-613673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144214086.01000002</v>
      </c>
      <c r="K47" s="145">
        <v>0.22999999999999993</v>
      </c>
      <c r="L47" s="146">
        <v>144214086</v>
      </c>
      <c r="M47" s="47"/>
      <c r="N47" s="145">
        <v>3912761</v>
      </c>
      <c r="O47" s="147">
        <v>148126847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318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-19184642.190000057</v>
      </c>
      <c r="K50" s="145">
        <v>-0.5</v>
      </c>
      <c r="L50" s="146">
        <v>-19184643</v>
      </c>
      <c r="M50" s="47"/>
      <c r="N50" s="145">
        <v>1522972</v>
      </c>
      <c r="O50" s="147">
        <v>-17661671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1111600</v>
      </c>
      <c r="K52" s="121">
        <v>-0.21</v>
      </c>
      <c r="L52" s="126">
        <v>1111599.79</v>
      </c>
      <c r="M52" s="37"/>
      <c r="N52" s="121">
        <v>0</v>
      </c>
      <c r="O52" s="127">
        <v>1111600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4763681.66</v>
      </c>
      <c r="K53" s="38">
        <v>0.2</v>
      </c>
      <c r="L53" s="129">
        <v>4763681.8600000003</v>
      </c>
      <c r="M53" s="123"/>
      <c r="N53" s="38">
        <v>0</v>
      </c>
      <c r="O53" s="130">
        <v>4763682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168240</v>
      </c>
      <c r="O54" s="130">
        <v>168240</v>
      </c>
      <c r="P54" s="39"/>
    </row>
    <row r="55" spans="1:16">
      <c r="A55" s="40" t="s">
        <v>81</v>
      </c>
      <c r="B55" s="41" t="s">
        <v>79</v>
      </c>
      <c r="C55" s="60" t="s">
        <v>319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5875281.6600000001</v>
      </c>
      <c r="K57" s="137">
        <v>-9.9999999999999811E-3</v>
      </c>
      <c r="L57" s="139">
        <v>5875282</v>
      </c>
      <c r="M57" s="144"/>
      <c r="N57" s="137">
        <v>168240</v>
      </c>
      <c r="O57" s="139">
        <v>6043522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320</v>
      </c>
      <c r="D59" s="29"/>
      <c r="E59" s="29"/>
      <c r="F59" s="11"/>
      <c r="G59" s="11"/>
      <c r="H59" s="11"/>
      <c r="I59" s="12"/>
      <c r="J59" s="156">
        <v>-13309360.530000057</v>
      </c>
      <c r="K59" s="145">
        <v>-0.51</v>
      </c>
      <c r="L59" s="147">
        <v>-13309361</v>
      </c>
      <c r="M59" s="75"/>
      <c r="N59" s="145">
        <v>1691212</v>
      </c>
      <c r="O59" s="147">
        <v>-11618149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199011952</v>
      </c>
      <c r="M61" s="37"/>
      <c r="N61" s="79">
        <v>54893354</v>
      </c>
      <c r="O61" s="129">
        <v>253905306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199011952</v>
      </c>
      <c r="M64" s="75"/>
      <c r="N64" s="73">
        <v>54893354</v>
      </c>
      <c r="O64" s="73">
        <v>253905306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185702591</v>
      </c>
      <c r="M66" s="75"/>
      <c r="N66" s="73">
        <v>56584566</v>
      </c>
      <c r="O66" s="73">
        <v>242287157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 s="4" customFormat="1">
      <c r="B97" s="57"/>
    </row>
  </sheetData>
  <sheetProtection formatColumns="0" formatRows="0"/>
  <conditionalFormatting sqref="L69 N69">
    <cfRule type="cellIs" dxfId="131" priority="9" operator="notEqual">
      <formula>0</formula>
    </cfRule>
    <cfRule type="cellIs" dxfId="130" priority="10" operator="equal">
      <formula>0</formula>
    </cfRule>
  </conditionalFormatting>
  <conditionalFormatting sqref="O69">
    <cfRule type="cellIs" dxfId="129" priority="3" operator="notEqual">
      <formula>0</formula>
    </cfRule>
    <cfRule type="cellIs" dxfId="128" priority="4" operator="equal">
      <formula>0</formula>
    </cfRule>
  </conditionalFormatting>
  <conditionalFormatting sqref="J69">
    <cfRule type="cellIs" dxfId="127" priority="1" operator="notEqual">
      <formula>0</formula>
    </cfRule>
    <cfRule type="cellIs" dxfId="12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CB593C-56DF-4F57-A1B5-F039CA5CA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5055BC-7E21-43A1-8111-BBCFEB7E559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2c7317a0-2a0a-4464-9f4b-630f7a7e8d0f"/>
    <ds:schemaRef ds:uri="ee822479-6e51-4d14-b6b0-2c589e913e6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69A2FEA-CA0E-4FD5-910D-B3F11F174F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</vt:i4>
      </vt:variant>
    </vt:vector>
  </HeadingPairs>
  <TitlesOfParts>
    <vt:vector size="31" baseType="lpstr">
      <vt:lpstr>FCS SNP</vt:lpstr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FCS!Print_Area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2020-10-14T13:18:44Z</cp:lastPrinted>
  <dcterms:created xsi:type="dcterms:W3CDTF">2014-12-18T21:45:41Z</dcterms:created>
  <dcterms:modified xsi:type="dcterms:W3CDTF">2021-02-15T15:54:28Z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