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7-2018\2017-18 AFR Summaries\Consolidated 17-18 ADA Compliant\"/>
    </mc:Choice>
  </mc:AlternateContent>
  <bookViews>
    <workbookView xWindow="480" yWindow="150" windowWidth="27795" windowHeight="12270" tabRatio="931" firstSheet="1" activeTab="1"/>
  </bookViews>
  <sheets>
    <sheet name="FCS SNP" sheetId="31" state="hidden" r:id="rId1"/>
    <sheet name="FCS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1">FCS!$C$1:$Q$68</definedName>
    <definedName name="_xlnm.Print_Area" localSheetId="0">'FCS SNP'!$A$1:$O$125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4">STPETE!#REF!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1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1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O4" i="2" l="1"/>
  <c r="O62" i="25" l="1"/>
  <c r="N57" i="25" a="1"/>
  <c r="N57" i="25" s="1"/>
  <c r="L55" i="25"/>
  <c r="J54" i="25"/>
  <c r="L54" i="25" s="1"/>
  <c r="K53" i="25"/>
  <c r="J53" i="25"/>
  <c r="J52" i="25"/>
  <c r="L52" i="25" s="1"/>
  <c r="N47" i="25" a="1"/>
  <c r="N47" i="25" s="1"/>
  <c r="K45" i="25"/>
  <c r="L45" i="25" s="1"/>
  <c r="J44" i="25"/>
  <c r="L44" i="25" s="1"/>
  <c r="J43" i="25"/>
  <c r="L43" i="25" s="1"/>
  <c r="K42" i="25"/>
  <c r="J42" i="25"/>
  <c r="J41" i="25"/>
  <c r="L41" i="25" s="1"/>
  <c r="C41" i="25" s="1"/>
  <c r="K40" i="25"/>
  <c r="J40" i="25"/>
  <c r="J39" i="25"/>
  <c r="L39" i="25" s="1"/>
  <c r="O39" i="25" s="1"/>
  <c r="J38" i="25"/>
  <c r="L38" i="25" s="1"/>
  <c r="O38" i="25" s="1"/>
  <c r="J37" i="25"/>
  <c r="L37" i="25" s="1"/>
  <c r="K32" i="25"/>
  <c r="J30" i="25"/>
  <c r="L30" i="25" s="1"/>
  <c r="O30" i="25" s="1"/>
  <c r="J29" i="25"/>
  <c r="L29" i="25" s="1"/>
  <c r="N28" i="25"/>
  <c r="N32" i="25" s="1" a="1"/>
  <c r="N32" i="25" s="1"/>
  <c r="J28" i="25"/>
  <c r="L28" i="25" s="1"/>
  <c r="J27" i="25"/>
  <c r="L27" i="25" s="1"/>
  <c r="J26" i="25"/>
  <c r="L26" i="25" s="1"/>
  <c r="O26" i="25" s="1"/>
  <c r="J25" i="25"/>
  <c r="J24" i="25"/>
  <c r="L24" i="25" s="1"/>
  <c r="O24" i="25" s="1"/>
  <c r="N20" i="25" a="1"/>
  <c r="N20" i="25" s="1"/>
  <c r="K20" i="25" a="1"/>
  <c r="K20" i="25" s="1"/>
  <c r="K34" i="25" s="1"/>
  <c r="J18" i="25"/>
  <c r="L18" i="25" s="1"/>
  <c r="O18" i="25" s="1"/>
  <c r="J17" i="25"/>
  <c r="L17" i="25" s="1"/>
  <c r="O17" i="25" s="1"/>
  <c r="J15" i="25"/>
  <c r="L15" i="25" s="1"/>
  <c r="J14" i="25"/>
  <c r="L14" i="25" s="1"/>
  <c r="J13" i="25"/>
  <c r="L13" i="25" s="1"/>
  <c r="J12" i="25"/>
  <c r="L12" i="25" s="1"/>
  <c r="J11" i="25"/>
  <c r="F11" i="25"/>
  <c r="N7" i="25"/>
  <c r="O4" i="25"/>
  <c r="C1" i="25"/>
  <c r="L42" i="25" l="1"/>
  <c r="O42" i="25" s="1"/>
  <c r="J57" i="25"/>
  <c r="K47" i="25"/>
  <c r="K50" i="25" s="1"/>
  <c r="C43" i="25"/>
  <c r="O43" i="25"/>
  <c r="O13" i="25"/>
  <c r="O29" i="25"/>
  <c r="C55" i="25"/>
  <c r="O55" i="25"/>
  <c r="J20" i="25"/>
  <c r="L11" i="25"/>
  <c r="O12" i="25"/>
  <c r="O44" i="25"/>
  <c r="O15" i="25"/>
  <c r="O27" i="25"/>
  <c r="O28" i="25"/>
  <c r="J47" i="25"/>
  <c r="O52" i="25"/>
  <c r="O14" i="25"/>
  <c r="O54" i="25"/>
  <c r="N61" i="25"/>
  <c r="L61" i="25"/>
  <c r="J32" i="25"/>
  <c r="L25" i="25"/>
  <c r="O37" i="25"/>
  <c r="N34" i="25"/>
  <c r="L40" i="25"/>
  <c r="O41" i="25"/>
  <c r="O45" i="25"/>
  <c r="L53" i="25"/>
  <c r="L57" i="25" s="1" a="1"/>
  <c r="L57" i="25" s="1"/>
  <c r="K57" i="25"/>
  <c r="K59" i="25" l="1"/>
  <c r="L47" i="25" a="1"/>
  <c r="L47" i="25" s="1"/>
  <c r="N64" i="25" a="1"/>
  <c r="N64" i="25" s="1"/>
  <c r="O61" i="25"/>
  <c r="O64" i="25" s="1" a="1"/>
  <c r="O64" i="25" s="1"/>
  <c r="N50" i="25"/>
  <c r="L20" i="25" a="1"/>
  <c r="L20" i="25" s="1"/>
  <c r="O11" i="25"/>
  <c r="O20" i="25" s="1" a="1"/>
  <c r="O20" i="25" s="1"/>
  <c r="L64" i="25" a="1"/>
  <c r="L64" i="25" s="1"/>
  <c r="O53" i="25"/>
  <c r="O57" i="25" s="1" a="1"/>
  <c r="O57" i="25" s="1"/>
  <c r="O25" i="25"/>
  <c r="O32" i="25" s="1" a="1"/>
  <c r="O32" i="25" s="1"/>
  <c r="L32" i="25" a="1"/>
  <c r="L32" i="25" s="1"/>
  <c r="J34" i="25"/>
  <c r="J50" i="25" s="1"/>
  <c r="J59" i="25" s="1"/>
  <c r="O40" i="25"/>
  <c r="O47" i="25" s="1" a="1"/>
  <c r="O47" i="25" s="1"/>
  <c r="L34" i="25" l="1"/>
  <c r="O34" i="25"/>
  <c r="O50" i="25" s="1"/>
  <c r="O59" i="25" s="1"/>
  <c r="O66" i="25" s="1"/>
  <c r="O69" i="25" s="1"/>
  <c r="N59" i="25"/>
  <c r="D34" i="25" l="1"/>
  <c r="L50" i="25"/>
  <c r="N66" i="25"/>
  <c r="L59" i="25" l="1"/>
  <c r="C49" i="25"/>
  <c r="N69" i="25"/>
  <c r="L66" i="25" l="1"/>
  <c r="C59" i="25"/>
  <c r="L69" i="25" l="1"/>
  <c r="O62" i="5" l="1"/>
  <c r="N57" i="5" a="1"/>
  <c r="N57" i="5" s="1"/>
  <c r="K57" i="5"/>
  <c r="L55" i="5"/>
  <c r="O55" i="5" s="1"/>
  <c r="J54" i="5"/>
  <c r="L54" i="5" s="1"/>
  <c r="O54" i="5" s="1"/>
  <c r="J53" i="5"/>
  <c r="L53" i="5" s="1"/>
  <c r="O53" i="5" s="1"/>
  <c r="J52" i="5"/>
  <c r="J57" i="5" s="1"/>
  <c r="N47" i="5" a="1"/>
  <c r="N47" i="5" s="1"/>
  <c r="K47" i="5"/>
  <c r="L45" i="5"/>
  <c r="O45" i="5" s="1"/>
  <c r="J44" i="5"/>
  <c r="L44" i="5" s="1"/>
  <c r="O44" i="5" s="1"/>
  <c r="J43" i="5"/>
  <c r="L43" i="5" s="1"/>
  <c r="J42" i="5"/>
  <c r="L42" i="5" s="1"/>
  <c r="O42" i="5" s="1"/>
  <c r="J41" i="5"/>
  <c r="L41" i="5" s="1"/>
  <c r="J40" i="5"/>
  <c r="L40" i="5" s="1"/>
  <c r="O40" i="5" s="1"/>
  <c r="J39" i="5"/>
  <c r="L39" i="5" s="1"/>
  <c r="O39" i="5" s="1"/>
  <c r="J38" i="5"/>
  <c r="L38" i="5" s="1"/>
  <c r="O38" i="5" s="1"/>
  <c r="J37" i="5"/>
  <c r="L37" i="5" s="1"/>
  <c r="N32" i="5" a="1"/>
  <c r="N32" i="5" s="1"/>
  <c r="K32" i="5"/>
  <c r="J30" i="5"/>
  <c r="L30" i="5" s="1"/>
  <c r="O30" i="5" s="1"/>
  <c r="J29" i="5"/>
  <c r="L29" i="5" s="1"/>
  <c r="O29" i="5" s="1"/>
  <c r="J28" i="5"/>
  <c r="L28" i="5" s="1"/>
  <c r="O28" i="5" s="1"/>
  <c r="J27" i="5"/>
  <c r="L27" i="5" s="1"/>
  <c r="O27" i="5" s="1"/>
  <c r="J26" i="5"/>
  <c r="L26" i="5" s="1"/>
  <c r="O26" i="5" s="1"/>
  <c r="J25" i="5"/>
  <c r="L25" i="5" s="1"/>
  <c r="O25" i="5" s="1"/>
  <c r="J24" i="5"/>
  <c r="N18" i="5"/>
  <c r="N20" i="5" s="1" a="1"/>
  <c r="N20" i="5" s="1"/>
  <c r="K18" i="5"/>
  <c r="K20" i="5" s="1" a="1"/>
  <c r="K20" i="5" s="1"/>
  <c r="J18" i="5"/>
  <c r="J17" i="5"/>
  <c r="L17" i="5" s="1"/>
  <c r="O17" i="5" s="1"/>
  <c r="L15" i="5"/>
  <c r="O15" i="5" s="1"/>
  <c r="J15" i="5"/>
  <c r="J14" i="5"/>
  <c r="L14" i="5" s="1"/>
  <c r="O14" i="5" s="1"/>
  <c r="J13" i="5"/>
  <c r="L13" i="5" s="1"/>
  <c r="O13" i="5" s="1"/>
  <c r="J12" i="5"/>
  <c r="L12" i="5" s="1"/>
  <c r="O12" i="5" s="1"/>
  <c r="L11" i="5"/>
  <c r="J11" i="5"/>
  <c r="N7" i="5"/>
  <c r="C1" i="5"/>
  <c r="N61" i="5" s="1"/>
  <c r="L61" i="5" l="1"/>
  <c r="L64" i="5" s="1" a="1"/>
  <c r="L64" i="5" s="1"/>
  <c r="K34" i="5"/>
  <c r="K50" i="5" s="1"/>
  <c r="K59" i="5" s="1"/>
  <c r="J20" i="5"/>
  <c r="J32" i="5"/>
  <c r="C41" i="5"/>
  <c r="O41" i="5"/>
  <c r="L47" i="5" a="1"/>
  <c r="L47" i="5" s="1"/>
  <c r="O37" i="5"/>
  <c r="C43" i="5"/>
  <c r="O43" i="5"/>
  <c r="O61" i="5"/>
  <c r="O64" i="5" s="1" a="1"/>
  <c r="O64" i="5" s="1"/>
  <c r="N64" i="5" a="1"/>
  <c r="N64" i="5" s="1"/>
  <c r="N34" i="5"/>
  <c r="N50" i="5" s="1"/>
  <c r="N59" i="5" s="1"/>
  <c r="N66" i="5" s="1"/>
  <c r="N69" i="5" s="1"/>
  <c r="C55" i="5"/>
  <c r="O11" i="5"/>
  <c r="L52" i="5"/>
  <c r="L24" i="5"/>
  <c r="J47" i="5"/>
  <c r="L18" i="5"/>
  <c r="L20" i="5" s="1" a="1"/>
  <c r="L20" i="5" s="1"/>
  <c r="J34" i="5" l="1"/>
  <c r="J50" i="5" s="1"/>
  <c r="J59" i="5" s="1"/>
  <c r="O47" i="5" a="1"/>
  <c r="O47" i="5" s="1"/>
  <c r="O18" i="5"/>
  <c r="O20" i="5" s="1" a="1"/>
  <c r="O20" i="5" s="1"/>
  <c r="L32" i="5" a="1"/>
  <c r="L32" i="5" s="1"/>
  <c r="L34" i="5" s="1"/>
  <c r="O24" i="5"/>
  <c r="O32" i="5" s="1" a="1"/>
  <c r="O32" i="5" s="1"/>
  <c r="L57" i="5" a="1"/>
  <c r="L57" i="5" s="1"/>
  <c r="O52" i="5"/>
  <c r="O57" i="5" s="1" a="1"/>
  <c r="O57" i="5" s="1"/>
  <c r="O34" i="5" l="1"/>
  <c r="O50" i="5" s="1"/>
  <c r="O59" i="5" s="1"/>
  <c r="O66" i="5" s="1"/>
  <c r="O69" i="5" s="1"/>
  <c r="D34" i="5"/>
  <c r="L50" i="5"/>
  <c r="L59" i="5" l="1"/>
  <c r="C49" i="5"/>
  <c r="L66" i="5" l="1"/>
  <c r="L69" i="5" s="1"/>
  <c r="C59" i="5"/>
  <c r="O4" i="3" l="1"/>
  <c r="O4" i="4"/>
  <c r="O4" i="5"/>
  <c r="L53" i="29" l="1"/>
  <c r="O53" i="29"/>
  <c r="L54" i="29"/>
  <c r="O54" i="29"/>
  <c r="J55" i="29"/>
  <c r="L55" i="29"/>
  <c r="O55" i="29"/>
  <c r="O52" i="29"/>
  <c r="L52" i="29"/>
  <c r="L38" i="29"/>
  <c r="O38" i="29"/>
  <c r="L39" i="29"/>
  <c r="O39" i="29"/>
  <c r="L40" i="29"/>
  <c r="O40" i="29"/>
  <c r="L41" i="29"/>
  <c r="O41" i="29"/>
  <c r="L42" i="29"/>
  <c r="O42" i="29"/>
  <c r="O43" i="29"/>
  <c r="L44" i="29"/>
  <c r="O44" i="29"/>
  <c r="J45" i="29"/>
  <c r="L45" i="29"/>
  <c r="O45" i="29"/>
  <c r="O37" i="29"/>
  <c r="L37" i="29"/>
  <c r="L25" i="29"/>
  <c r="O25" i="29"/>
  <c r="L26" i="29"/>
  <c r="O26" i="29"/>
  <c r="L27" i="29"/>
  <c r="O27" i="29"/>
  <c r="L28" i="29"/>
  <c r="O28" i="29"/>
  <c r="L29" i="29"/>
  <c r="O29" i="29"/>
  <c r="L30" i="29"/>
  <c r="O30" i="29"/>
  <c r="O24" i="29"/>
  <c r="L24" i="29"/>
  <c r="L32" i="29" s="1" a="1"/>
  <c r="L12" i="29"/>
  <c r="O12" i="29"/>
  <c r="L13" i="29"/>
  <c r="O13" i="29"/>
  <c r="L14" i="29"/>
  <c r="O14" i="29"/>
  <c r="L15" i="29"/>
  <c r="O15" i="29"/>
  <c r="J16" i="29"/>
  <c r="L16" i="29"/>
  <c r="M16" i="29"/>
  <c r="O16" i="29"/>
  <c r="L17" i="29"/>
  <c r="O17" i="29"/>
  <c r="L18" i="29"/>
  <c r="O18" i="29"/>
  <c r="L62" i="29"/>
  <c r="J62" i="29"/>
  <c r="L61" i="29"/>
  <c r="J61" i="29"/>
  <c r="L57" i="29" a="1"/>
  <c r="L11" i="29"/>
  <c r="L20" i="29" s="1" a="1"/>
  <c r="L57" i="29" l="1"/>
  <c r="L20" i="29"/>
  <c r="L32" i="29"/>
  <c r="M62" i="29"/>
  <c r="O62" i="29"/>
  <c r="O11" i="29"/>
  <c r="J37" i="29"/>
  <c r="J11" i="29"/>
  <c r="M61" i="29"/>
  <c r="L43" i="29" l="1"/>
  <c r="L47" i="29" s="1" a="1"/>
  <c r="L47" i="29" s="1"/>
  <c r="M55" i="29"/>
  <c r="M45" i="29"/>
  <c r="M13" i="29"/>
  <c r="J13" i="29"/>
  <c r="J20" i="29" s="1" a="1"/>
  <c r="M18" i="29"/>
  <c r="J18" i="29"/>
  <c r="M24" i="29"/>
  <c r="J24" i="29"/>
  <c r="M28" i="29"/>
  <c r="J28" i="29"/>
  <c r="M40" i="29"/>
  <c r="J40" i="29"/>
  <c r="M12" i="29"/>
  <c r="J12" i="29"/>
  <c r="M39" i="29"/>
  <c r="J39" i="29"/>
  <c r="M54" i="29"/>
  <c r="J54" i="29"/>
  <c r="M14" i="29"/>
  <c r="J14" i="29"/>
  <c r="M25" i="29"/>
  <c r="J25" i="29"/>
  <c r="J29" i="29"/>
  <c r="M41" i="29"/>
  <c r="J41" i="29"/>
  <c r="M44" i="29"/>
  <c r="J44" i="29"/>
  <c r="M52" i="29"/>
  <c r="J52" i="29"/>
  <c r="M17" i="29"/>
  <c r="J17" i="29"/>
  <c r="M27" i="29"/>
  <c r="J27" i="29"/>
  <c r="M43" i="29"/>
  <c r="J43" i="29"/>
  <c r="J15" i="29"/>
  <c r="J26" i="29"/>
  <c r="J30" i="29"/>
  <c r="J38" i="29"/>
  <c r="M42" i="29"/>
  <c r="J42" i="29"/>
  <c r="M53" i="29"/>
  <c r="J53" i="29"/>
  <c r="L34" i="29"/>
  <c r="O61" i="29"/>
  <c r="M37" i="29"/>
  <c r="M11" i="29"/>
  <c r="L50" i="29" l="1"/>
  <c r="L59" i="29" s="1"/>
  <c r="J47" i="29" a="1"/>
  <c r="J32" i="29" a="1"/>
  <c r="J32" i="29" s="1"/>
  <c r="J57" i="29" a="1"/>
  <c r="J57" i="29" s="1"/>
  <c r="J47" i="29"/>
  <c r="M30" i="29"/>
  <c r="M15" i="29"/>
  <c r="M38" i="29"/>
  <c r="M26" i="29"/>
  <c r="M29" i="29"/>
  <c r="J20" i="29"/>
  <c r="J34" i="29" l="1"/>
  <c r="J50" i="29" s="1"/>
  <c r="J59" i="29" s="1"/>
  <c r="P16" i="29" l="1"/>
  <c r="F17" i="29" l="1"/>
  <c r="F11" i="29"/>
  <c r="F127" i="29"/>
  <c r="V62" i="29" l="1"/>
  <c r="W62" i="29" s="1"/>
  <c r="T62" i="29"/>
  <c r="U62" i="29" s="1"/>
  <c r="V61" i="29"/>
  <c r="G127" i="29"/>
  <c r="V53" i="29"/>
  <c r="W53" i="29" s="1"/>
  <c r="T54" i="29"/>
  <c r="U54" i="29" s="1"/>
  <c r="V54" i="29"/>
  <c r="W54" i="29" s="1"/>
  <c r="V55" i="29"/>
  <c r="W55" i="29" s="1"/>
  <c r="T38" i="29"/>
  <c r="U38" i="29" s="1"/>
  <c r="V38" i="29"/>
  <c r="W38" i="29" s="1"/>
  <c r="T39" i="29"/>
  <c r="U39" i="29" s="1"/>
  <c r="V39" i="29"/>
  <c r="W39" i="29" s="1"/>
  <c r="T40" i="29"/>
  <c r="U40" i="29" s="1"/>
  <c r="T41" i="29"/>
  <c r="U41" i="29" s="1"/>
  <c r="V41" i="29"/>
  <c r="W41" i="29" s="1"/>
  <c r="T42" i="29"/>
  <c r="U42" i="29" s="1"/>
  <c r="V42" i="29"/>
  <c r="W42" i="29" s="1"/>
  <c r="T43" i="29"/>
  <c r="U43" i="29" s="1"/>
  <c r="V43" i="29"/>
  <c r="W43" i="29" s="1"/>
  <c r="T44" i="29"/>
  <c r="U44" i="29" s="1"/>
  <c r="V44" i="29"/>
  <c r="W44" i="29" s="1"/>
  <c r="V37" i="29"/>
  <c r="W37" i="29" s="1"/>
  <c r="T25" i="29"/>
  <c r="U25" i="29" s="1"/>
  <c r="V25" i="29"/>
  <c r="W25" i="29" s="1"/>
  <c r="T26" i="29"/>
  <c r="U26" i="29" s="1"/>
  <c r="V26" i="29"/>
  <c r="W26" i="29" s="1"/>
  <c r="V27" i="29"/>
  <c r="W27" i="29" s="1"/>
  <c r="T28" i="29"/>
  <c r="U28" i="29" s="1"/>
  <c r="V28" i="29"/>
  <c r="W28" i="29" s="1"/>
  <c r="T29" i="29"/>
  <c r="U29" i="29" s="1"/>
  <c r="V29" i="29"/>
  <c r="W29" i="29" s="1"/>
  <c r="T30" i="29"/>
  <c r="U30" i="29" s="1"/>
  <c r="V24" i="29"/>
  <c r="W24" i="29" s="1"/>
  <c r="T18" i="29"/>
  <c r="U18" i="29" s="1"/>
  <c r="V18" i="29"/>
  <c r="W18" i="29" s="1"/>
  <c r="T12" i="29"/>
  <c r="U12" i="29" s="1"/>
  <c r="V12" i="29"/>
  <c r="W12" i="29" s="1"/>
  <c r="T13" i="29"/>
  <c r="U13" i="29" s="1"/>
  <c r="O20" i="29" a="1"/>
  <c r="T14" i="29"/>
  <c r="U14" i="29" s="1"/>
  <c r="T15" i="29"/>
  <c r="U15" i="29" s="1"/>
  <c r="V15" i="29"/>
  <c r="W15" i="29" s="1"/>
  <c r="T17" i="29"/>
  <c r="U17" i="29" s="1"/>
  <c r="V17" i="29"/>
  <c r="W17" i="29" s="1"/>
  <c r="V11" i="29"/>
  <c r="W11" i="29" s="1"/>
  <c r="T11" i="29"/>
  <c r="U11" i="29" s="1"/>
  <c r="T61" i="29"/>
  <c r="T55" i="29"/>
  <c r="U55" i="29" s="1"/>
  <c r="T53" i="29"/>
  <c r="U53" i="29" s="1"/>
  <c r="T45" i="29"/>
  <c r="U45" i="29" s="1"/>
  <c r="M47" i="29" a="1"/>
  <c r="O32" i="29" a="1"/>
  <c r="T27" i="29"/>
  <c r="U27" i="29" s="1"/>
  <c r="V23" i="29"/>
  <c r="W23" i="29" s="1"/>
  <c r="T23" i="29"/>
  <c r="U23" i="29" s="1"/>
  <c r="V22" i="29"/>
  <c r="W22" i="29" s="1"/>
  <c r="T22" i="29"/>
  <c r="U22" i="29" s="1"/>
  <c r="M20" i="29" a="1"/>
  <c r="O7" i="29"/>
  <c r="M57" i="29" l="1" a="1"/>
  <c r="M32" i="29" a="1"/>
  <c r="M32" i="29" s="1"/>
  <c r="O57" i="29" a="1"/>
  <c r="U24" i="29"/>
  <c r="P42" i="29"/>
  <c r="P44" i="29"/>
  <c r="P28" i="29"/>
  <c r="P40" i="29"/>
  <c r="P39" i="29"/>
  <c r="P53" i="29"/>
  <c r="P13" i="29"/>
  <c r="P30" i="29"/>
  <c r="P26" i="29"/>
  <c r="P14" i="29"/>
  <c r="P29" i="29"/>
  <c r="P45" i="29"/>
  <c r="P15" i="29"/>
  <c r="V14" i="29"/>
  <c r="W14" i="29" s="1"/>
  <c r="P27" i="29"/>
  <c r="P12" i="29"/>
  <c r="P25" i="29"/>
  <c r="P54" i="29"/>
  <c r="T52" i="29"/>
  <c r="U52" i="29" s="1"/>
  <c r="M57" i="29"/>
  <c r="V52" i="29"/>
  <c r="W52" i="29" s="1"/>
  <c r="O57" i="29"/>
  <c r="C41" i="29"/>
  <c r="V13" i="29"/>
  <c r="W13" i="29" s="1"/>
  <c r="P17" i="29"/>
  <c r="P38" i="29"/>
  <c r="C55" i="29"/>
  <c r="V30" i="29"/>
  <c r="W30" i="29" s="1"/>
  <c r="P62" i="29"/>
  <c r="O64" i="29" a="1"/>
  <c r="O64" i="29" s="1"/>
  <c r="T32" i="29"/>
  <c r="P55" i="29"/>
  <c r="P52" i="29"/>
  <c r="P41" i="29"/>
  <c r="C43" i="29"/>
  <c r="V45" i="29"/>
  <c r="W45" i="29" s="1"/>
  <c r="P43" i="29"/>
  <c r="P37" i="29"/>
  <c r="M47" i="29"/>
  <c r="T37" i="29"/>
  <c r="O32" i="29"/>
  <c r="P18" i="29"/>
  <c r="O20" i="29"/>
  <c r="M20" i="29"/>
  <c r="P11" i="29"/>
  <c r="P61" i="29"/>
  <c r="P64" i="29" s="1" a="1"/>
  <c r="V64" i="29"/>
  <c r="W61" i="29"/>
  <c r="T64" i="29"/>
  <c r="U61" i="29"/>
  <c r="V40" i="29"/>
  <c r="W40" i="29" s="1"/>
  <c r="T20" i="29"/>
  <c r="M64" i="29" a="1"/>
  <c r="M64" i="29" s="1"/>
  <c r="P24" i="29"/>
  <c r="P32" i="29" s="1" a="1"/>
  <c r="O47" i="29" a="1"/>
  <c r="O47" i="29" s="1"/>
  <c r="P57" i="29" l="1" a="1"/>
  <c r="P47" i="29" a="1"/>
  <c r="P47" i="29" s="1"/>
  <c r="P20" i="29" a="1"/>
  <c r="P20" i="29" s="1"/>
  <c r="T57" i="29"/>
  <c r="U57" i="29" s="1"/>
  <c r="P32" i="29"/>
  <c r="V57" i="29"/>
  <c r="W57" i="29" s="1"/>
  <c r="V32" i="29"/>
  <c r="W32" i="29" s="1"/>
  <c r="T34" i="29"/>
  <c r="P64" i="29"/>
  <c r="U32" i="29"/>
  <c r="V20" i="29"/>
  <c r="W20" i="29" s="1"/>
  <c r="W64" i="29"/>
  <c r="O34" i="29"/>
  <c r="O50" i="29" s="1"/>
  <c r="P57" i="29"/>
  <c r="T47" i="29"/>
  <c r="U37" i="29"/>
  <c r="U64" i="29"/>
  <c r="U20" i="29"/>
  <c r="M34" i="29"/>
  <c r="V47" i="29"/>
  <c r="W47" i="29" s="1"/>
  <c r="P34" i="29" l="1"/>
  <c r="P50" i="29" s="1"/>
  <c r="P59" i="29" s="1"/>
  <c r="P66" i="29" s="1"/>
  <c r="P69" i="29" s="1"/>
  <c r="T50" i="29"/>
  <c r="T59" i="29" s="1"/>
  <c r="T66" i="29" s="1"/>
  <c r="V34" i="29"/>
  <c r="V50" i="29" s="1"/>
  <c r="V59" i="29" s="1"/>
  <c r="V66" i="29" s="1"/>
  <c r="U47" i="29"/>
  <c r="U34" i="29"/>
  <c r="D34" i="29"/>
  <c r="M50" i="29"/>
  <c r="O59" i="29"/>
  <c r="O66" i="29" s="1"/>
  <c r="O69" i="29" s="1"/>
  <c r="W34" i="29" l="1"/>
  <c r="W50" i="29"/>
  <c r="W59" i="29"/>
  <c r="M59" i="29"/>
  <c r="C49" i="29"/>
  <c r="U50" i="29"/>
  <c r="M66" i="29" l="1"/>
  <c r="M69" i="29" s="1"/>
  <c r="W66" i="29"/>
  <c r="C59" i="29"/>
  <c r="U59" i="29"/>
  <c r="U66" i="29" l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U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9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2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rgb="FF000000"/>
            <rFont val="Tahoma"/>
            <family val="2"/>
          </rPr>
          <t>Anita: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rgb="FF000000"/>
            <rFont val="Tahoma"/>
            <family val="2"/>
          </rPr>
          <t xml:space="preserve">College Reporting:
</t>
        </r>
        <r>
          <rPr>
            <sz val="9"/>
            <color rgb="FF000000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sharedStrings.xml><?xml version="1.0" encoding="utf-8"?>
<sst xmlns="http://schemas.openxmlformats.org/spreadsheetml/2006/main" count="3869" uniqueCount="345">
  <si>
    <t>A COMPONENT UNIT OF THE STATE OF FLORIDA</t>
  </si>
  <si>
    <t>STATEMENT OF REVENUES, EXPENSES, AND CHANGES IN NET POSITION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</si>
  <si>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</si>
  <si>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</si>
  <si>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College</t>
  </si>
  <si>
    <t>Component</t>
  </si>
  <si>
    <t>Totals</t>
  </si>
  <si>
    <t>Unlocked Work Area</t>
  </si>
  <si>
    <t>REVENUES</t>
  </si>
  <si>
    <t>DOE</t>
  </si>
  <si>
    <t>DFS</t>
  </si>
  <si>
    <t>Operating Revenues:</t>
  </si>
  <si>
    <t>Unrounded SRECNA Balances</t>
  </si>
  <si>
    <t>Student Tuition and Fees, Net of Scholarship</t>
  </si>
  <si>
    <t>Rounding</t>
  </si>
  <si>
    <t>CU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</si>
  <si>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</si>
  <si>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</si>
  <si>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</si>
  <si>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</si>
  <si>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</si>
  <si>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</si>
  <si>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</si>
  <si>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</si>
  <si>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</si>
  <si>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</si>
  <si>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</si>
  <si>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</si>
  <si>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</si>
  <si>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</si>
  <si>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</si>
  <si>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</si>
  <si>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</si>
  <si>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</si>
  <si>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</si>
  <si>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</si>
  <si>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</si>
  <si>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</si>
  <si>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</si>
  <si>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</si>
  <si>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</si>
  <si>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</si>
  <si>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</si>
  <si>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</si>
  <si>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</si>
  <si>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</si>
  <si>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</si>
  <si>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</si>
  <si>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</si>
  <si>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</si>
  <si>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</si>
  <si>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</si>
  <si>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</si>
  <si>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</si>
  <si>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</si>
  <si>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</si>
  <si>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</si>
  <si>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</si>
  <si>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</si>
  <si>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</si>
  <si>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</si>
  <si>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</si>
  <si>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</si>
  <si>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</si>
  <si>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</si>
  <si>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</si>
  <si>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</si>
  <si>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</si>
  <si>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</si>
  <si>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</si>
  <si>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</si>
  <si>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</si>
  <si>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</si>
  <si>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</si>
  <si>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</si>
  <si>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</si>
  <si>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</si>
  <si>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</si>
  <si>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</si>
  <si>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</si>
  <si>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</si>
  <si>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</si>
  <si>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</si>
  <si>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</si>
  <si>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</si>
  <si>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</si>
  <si>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</si>
  <si>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</si>
  <si>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</si>
  <si>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</si>
  <si>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</si>
  <si>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</si>
  <si>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</si>
  <si>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</si>
  <si>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</si>
  <si>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</si>
  <si>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</si>
  <si>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</si>
  <si>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</si>
  <si>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</si>
  <si>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</si>
  <si>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</si>
  <si>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</si>
  <si>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</si>
  <si>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</si>
  <si>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</si>
  <si>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</si>
  <si>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</si>
  <si>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</si>
  <si>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</si>
  <si>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</si>
  <si>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</si>
  <si>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</si>
  <si>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</si>
  <si>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</si>
  <si>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</si>
  <si>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</si>
  <si>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</si>
  <si>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</si>
  <si>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</si>
  <si>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</si>
  <si>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</si>
  <si>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</si>
  <si>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</si>
  <si>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</si>
  <si>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</si>
  <si>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</si>
  <si>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</si>
  <si>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</si>
  <si>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</si>
  <si>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</si>
  <si>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FLORIDA COLLEGE SYSTEM - ALL COLLEGES</t>
  </si>
  <si>
    <t>STATEMENT OF NET POSITION</t>
  </si>
  <si>
    <t>Unit</t>
  </si>
  <si>
    <t>Unrounded SNA Balances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</si>
  <si>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</si>
  <si>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</si>
  <si>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</si>
  <si>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</si>
  <si>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</si>
  <si>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</si>
  <si>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</si>
  <si>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</si>
  <si>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</si>
  <si>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</si>
  <si>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</si>
  <si>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</si>
  <si>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</si>
  <si>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</si>
  <si>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</si>
  <si>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</si>
  <si>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</si>
  <si>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</si>
  <si>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</si>
  <si>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</si>
  <si>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</si>
  <si>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</si>
  <si>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</si>
  <si>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</si>
  <si>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</si>
  <si>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</si>
  <si>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</si>
  <si>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</si>
  <si>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</si>
  <si>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</si>
  <si>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</si>
  <si>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</si>
  <si>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</si>
  <si>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</si>
  <si>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</si>
  <si>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</si>
  <si>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</si>
  <si>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</si>
  <si>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</si>
  <si>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</si>
  <si>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</si>
  <si>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</si>
  <si>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</si>
  <si>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</si>
  <si>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</si>
  <si>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</si>
  <si>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</si>
  <si>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</si>
  <si>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</si>
  <si>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</si>
  <si>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</si>
  <si>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</si>
  <si>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</si>
  <si>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</si>
  <si>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</si>
  <si>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</si>
  <si>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</si>
  <si>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</si>
  <si>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</si>
  <si>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</si>
  <si>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</si>
  <si>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</si>
  <si>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</si>
  <si>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</si>
  <si>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</si>
  <si>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</si>
  <si>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</si>
  <si>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</si>
  <si>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</si>
  <si>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</si>
  <si>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</si>
  <si>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</si>
  <si>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</si>
  <si>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</si>
  <si>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</si>
  <si>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</si>
  <si>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</si>
  <si>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</si>
  <si>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</si>
  <si>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</si>
  <si>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</si>
  <si>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</si>
  <si>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</si>
  <si>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</si>
  <si>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</si>
  <si>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</si>
  <si>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</si>
  <si>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</si>
  <si>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</si>
  <si>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</si>
  <si>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</si>
  <si>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</si>
  <si>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</si>
  <si>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</si>
  <si>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</si>
  <si>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</si>
  <si>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</si>
  <si>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</si>
  <si>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</si>
  <si>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</si>
  <si>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</si>
  <si>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</si>
  <si>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</si>
  <si>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</si>
  <si>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</si>
  <si>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</si>
  <si>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</si>
  <si>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</si>
  <si>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</si>
  <si>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</si>
  <si>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</si>
  <si>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</si>
  <si>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</si>
  <si>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</si>
  <si>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</si>
  <si>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</si>
  <si>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</si>
  <si>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</si>
  <si>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</si>
  <si>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</si>
  <si>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</si>
  <si>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</si>
  <si>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</si>
  <si>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</si>
  <si>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</si>
  <si>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</si>
  <si>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</si>
  <si>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</si>
  <si>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</si>
  <si>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</si>
  <si>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</si>
  <si>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</si>
  <si>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</si>
  <si>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</si>
  <si>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</si>
  <si>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</si>
  <si>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</si>
  <si>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</si>
  <si>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</si>
  <si>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</si>
  <si>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</si>
  <si>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</si>
  <si>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</si>
  <si>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</si>
  <si>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</si>
  <si>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</si>
  <si>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</si>
  <si>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</si>
  <si>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</si>
  <si>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</si>
  <si>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</si>
  <si>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</si>
  <si>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</si>
  <si>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</si>
  <si>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</si>
  <si>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</si>
  <si>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</si>
  <si>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</si>
  <si>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</si>
  <si>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</si>
  <si>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</si>
  <si>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</si>
  <si>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</si>
  <si>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</si>
  <si>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</si>
  <si>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</si>
  <si>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</si>
  <si>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</si>
  <si>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</si>
  <si>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47900</t>
  </si>
  <si>
    <t>Deferred Inflows - Irrevocable Split-Interest Agreements</t>
  </si>
  <si>
    <t>(From AGL)</t>
  </si>
  <si>
    <t>PASCO-HERNANDO STATE COLLEGE</t>
  </si>
  <si>
    <t>FLORIDA SOUTHWESTERN STATE COLLEGE</t>
  </si>
  <si>
    <t>For the Fiscal Year Ended June 30, 2018</t>
  </si>
  <si>
    <t>2018.v01</t>
  </si>
  <si>
    <t>2018.v03</t>
  </si>
  <si>
    <t>Operating Loss</t>
  </si>
  <si>
    <t>Net Gain (Loss) on Investments</t>
  </si>
  <si>
    <t>Gain on Disposal of Capital Assets</t>
  </si>
  <si>
    <t>Income (Loss) Before Other Revenues,</t>
  </si>
  <si>
    <t>Other Revenues (Expenses)</t>
  </si>
  <si>
    <t>Increase (Decrease) in Net Position</t>
  </si>
  <si>
    <t>Line 122 of SNP not footing properlygoing across  and off by $2</t>
  </si>
  <si>
    <t>It should be the sum of the two rounded numbers</t>
  </si>
  <si>
    <t>Net Loss on Investments</t>
  </si>
  <si>
    <t>Gain (Loss) on Disposal of Capital Assets</t>
  </si>
  <si>
    <t>Increase in Net Position</t>
  </si>
  <si>
    <t>Operating Income (Loss)</t>
  </si>
  <si>
    <t>Net Gain on Investments</t>
  </si>
  <si>
    <t>Loss on Disposal of Capital Assets</t>
  </si>
  <si>
    <t>FB ADJ FRS/HIS FY16/17</t>
  </si>
  <si>
    <t>AUD ADJ WRONG FUNDS</t>
  </si>
  <si>
    <t>$569,000 fund 8 pymnt on debt, need CO&amp;DS entry</t>
  </si>
  <si>
    <t>RevenueOK</t>
  </si>
  <si>
    <t>SRECNP</t>
  </si>
  <si>
    <t>current expense</t>
  </si>
  <si>
    <t>Personnel</t>
  </si>
  <si>
    <t>Capital</t>
  </si>
  <si>
    <t>sRECNP</t>
  </si>
  <si>
    <t>AGL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</si>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</sst>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[$-409]mmmm\ d\,\ 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2"/>
      <name val="Garamond"/>
      <family val="1"/>
    </font>
    <font>
      <b/>
      <sz val="8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4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4" fontId="16" fillId="0" borderId="0" applyFont="0" applyFill="0" applyBorder="0" applyAlignment="0" applyProtection="0"/>
    <xf numFmtId="0" fontId="11" fillId="0" borderId="0"/>
    <xf numFmtId="0" fontId="26" fillId="20" borderId="0" applyNumberFormat="0" applyBorder="0" applyAlignment="0" applyProtection="0"/>
    <xf numFmtId="0" fontId="1" fillId="3" borderId="0" applyNumberFormat="0" applyBorder="0" applyAlignment="0" applyProtection="0"/>
    <xf numFmtId="0" fontId="26" fillId="21" borderId="0" applyNumberFormat="0" applyBorder="0" applyAlignment="0" applyProtection="0"/>
    <xf numFmtId="0" fontId="1" fillId="5" borderId="0" applyNumberFormat="0" applyBorder="0" applyAlignment="0" applyProtection="0"/>
    <xf numFmtId="0" fontId="26" fillId="22" borderId="0" applyNumberFormat="0" applyBorder="0" applyAlignment="0" applyProtection="0"/>
    <xf numFmtId="0" fontId="1" fillId="7" borderId="0" applyNumberFormat="0" applyBorder="0" applyAlignment="0" applyProtection="0"/>
    <xf numFmtId="0" fontId="26" fillId="23" borderId="0" applyNumberFormat="0" applyBorder="0" applyAlignment="0" applyProtection="0"/>
    <xf numFmtId="0" fontId="1" fillId="9" borderId="0" applyNumberFormat="0" applyBorder="0" applyAlignment="0" applyProtection="0"/>
    <xf numFmtId="0" fontId="26" fillId="24" borderId="0" applyNumberFormat="0" applyBorder="0" applyAlignment="0" applyProtection="0"/>
    <xf numFmtId="0" fontId="1" fillId="11" borderId="0" applyNumberFormat="0" applyBorder="0" applyAlignment="0" applyProtection="0"/>
    <xf numFmtId="0" fontId="26" fillId="25" borderId="0" applyNumberFormat="0" applyBorder="0" applyAlignment="0" applyProtection="0"/>
    <xf numFmtId="0" fontId="1" fillId="13" borderId="0" applyNumberFormat="0" applyBorder="0" applyAlignment="0" applyProtection="0"/>
    <xf numFmtId="0" fontId="26" fillId="26" borderId="0" applyNumberFormat="0" applyBorder="0" applyAlignment="0" applyProtection="0"/>
    <xf numFmtId="0" fontId="1" fillId="4" borderId="0" applyNumberFormat="0" applyBorder="0" applyAlignment="0" applyProtection="0"/>
    <xf numFmtId="0" fontId="26" fillId="27" borderId="0" applyNumberFormat="0" applyBorder="0" applyAlignment="0" applyProtection="0"/>
    <xf numFmtId="0" fontId="1" fillId="6" borderId="0" applyNumberFormat="0" applyBorder="0" applyAlignment="0" applyProtection="0"/>
    <xf numFmtId="0" fontId="26" fillId="28" borderId="0" applyNumberFormat="0" applyBorder="0" applyAlignment="0" applyProtection="0"/>
    <xf numFmtId="0" fontId="1" fillId="8" borderId="0" applyNumberFormat="0" applyBorder="0" applyAlignment="0" applyProtection="0"/>
    <xf numFmtId="0" fontId="26" fillId="23" borderId="0" applyNumberFormat="0" applyBorder="0" applyAlignment="0" applyProtection="0"/>
    <xf numFmtId="0" fontId="1" fillId="10" borderId="0" applyNumberFormat="0" applyBorder="0" applyAlignment="0" applyProtection="0"/>
    <xf numFmtId="0" fontId="26" fillId="26" borderId="0" applyNumberFormat="0" applyBorder="0" applyAlignment="0" applyProtection="0"/>
    <xf numFmtId="0" fontId="1" fillId="12" borderId="0" applyNumberFormat="0" applyBorder="0" applyAlignment="0" applyProtection="0"/>
    <xf numFmtId="0" fontId="26" fillId="29" borderId="0" applyNumberFormat="0" applyBorder="0" applyAlignment="0" applyProtection="0"/>
    <xf numFmtId="0" fontId="1" fillId="14" borderId="0" applyNumberFormat="0" applyBorder="0" applyAlignment="0" applyProtection="0"/>
    <xf numFmtId="0" fontId="27" fillId="30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7" borderId="0" applyNumberFormat="0" applyBorder="0" applyAlignment="0" applyProtection="0"/>
    <xf numFmtId="0" fontId="28" fillId="21" borderId="0" applyNumberFormat="0" applyBorder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0" fillId="39" borderId="13" applyNumberFormat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25" borderId="12" applyNumberFormat="0" applyAlignment="0" applyProtection="0"/>
    <xf numFmtId="0" fontId="38" fillId="25" borderId="12" applyNumberFormat="0" applyAlignment="0" applyProtection="0"/>
    <xf numFmtId="0" fontId="39" fillId="0" borderId="17" applyNumberFormat="0" applyFill="0" applyAlignment="0" applyProtection="0"/>
    <xf numFmtId="0" fontId="40" fillId="40" borderId="0" applyNumberFormat="0" applyBorder="0" applyAlignment="0" applyProtection="0"/>
    <xf numFmtId="0" fontId="8" fillId="0" borderId="0"/>
    <xf numFmtId="0" fontId="8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41" fillId="0" borderId="0"/>
    <xf numFmtId="0" fontId="3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8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8" fillId="0" borderId="0"/>
    <xf numFmtId="0" fontId="41" fillId="0" borderId="0"/>
    <xf numFmtId="0" fontId="1" fillId="0" borderId="0"/>
    <xf numFmtId="0" fontId="42" fillId="0" borderId="0"/>
    <xf numFmtId="0" fontId="41" fillId="0" borderId="0"/>
    <xf numFmtId="0" fontId="8" fillId="0" borderId="0"/>
    <xf numFmtId="0" fontId="42" fillId="0" borderId="0"/>
    <xf numFmtId="0" fontId="8" fillId="0" borderId="0"/>
    <xf numFmtId="0" fontId="3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2" fillId="0" borderId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1" fillId="2" borderId="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8" fillId="0" borderId="0"/>
    <xf numFmtId="0" fontId="2" fillId="0" borderId="0"/>
    <xf numFmtId="0" fontId="41" fillId="0" borderId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43" fontId="8" fillId="0" borderId="0" applyFont="0" applyFill="0" applyBorder="0" applyAlignment="0" applyProtection="0"/>
    <xf numFmtId="0" fontId="8" fillId="0" borderId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29" fillId="38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38" fillId="25" borderId="12" applyNumberForma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8" fillId="41" borderId="11" applyNumberFormat="0" applyFon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3" fillId="38" borderId="18" applyNumberFormat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</cellStyleXfs>
  <cellXfs count="432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4" fontId="6" fillId="0" borderId="0" xfId="2" applyNumberFormat="1" applyFont="1" applyBorder="1" applyAlignment="1" applyProtection="1"/>
    <xf numFmtId="0" fontId="7" fillId="0" borderId="0" xfId="2" applyNumberFormat="1" applyFont="1" applyAlignment="1" applyProtection="1"/>
    <xf numFmtId="0" fontId="8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Border="1" applyAlignment="1" applyProtection="1">
      <alignment horizontal="left"/>
    </xf>
    <xf numFmtId="0" fontId="7" fillId="0" borderId="0" xfId="2" applyNumberFormat="1" applyFont="1" applyBorder="1" applyAlignment="1" applyProtection="1"/>
    <xf numFmtId="0" fontId="8" fillId="0" borderId="0" xfId="2" applyNumberFormat="1" applyFont="1" applyBorder="1" applyAlignment="1" applyProtection="1"/>
    <xf numFmtId="0" fontId="13" fillId="0" borderId="0" xfId="0" applyFont="1" applyProtection="1"/>
    <xf numFmtId="49" fontId="3" fillId="0" borderId="0" xfId="0" applyNumberFormat="1" applyFont="1" applyProtection="1"/>
    <xf numFmtId="0" fontId="11" fillId="15" borderId="0" xfId="2" applyNumberFormat="1" applyFont="1" applyFill="1" applyAlignment="1" applyProtection="1"/>
    <xf numFmtId="0" fontId="11" fillId="15" borderId="0" xfId="2" applyNumberFormat="1" applyFont="1" applyFill="1" applyBorder="1" applyAlignment="1" applyProtection="1"/>
    <xf numFmtId="4" fontId="11" fillId="15" borderId="0" xfId="2" applyNumberFormat="1" applyFont="1" applyFill="1" applyAlignment="1" applyProtection="1">
      <alignment horizontal="right"/>
    </xf>
    <xf numFmtId="4" fontId="11" fillId="15" borderId="0" xfId="2" applyNumberFormat="1" applyFont="1" applyFill="1" applyBorder="1" applyAlignment="1" applyProtection="1">
      <alignment horizontal="right"/>
    </xf>
    <xf numFmtId="4" fontId="11" fillId="0" borderId="0" xfId="2" applyNumberFormat="1" applyFont="1" applyFill="1" applyBorder="1" applyAlignment="1" applyProtection="1">
      <alignment horizontal="right"/>
    </xf>
    <xf numFmtId="0" fontId="7" fillId="0" borderId="0" xfId="2" applyNumberFormat="1" applyFont="1" applyFill="1" applyBorder="1" applyAlignment="1" applyProtection="1">
      <protection locked="0"/>
    </xf>
    <xf numFmtId="49" fontId="4" fillId="0" borderId="0" xfId="2" applyNumberFormat="1" applyFont="1" applyAlignment="1" applyProtection="1">
      <alignment horizontal="center"/>
    </xf>
    <xf numFmtId="164" fontId="11" fillId="15" borderId="0" xfId="2" applyNumberFormat="1" applyFont="1" applyFill="1" applyBorder="1" applyAlignment="1" applyProtection="1">
      <alignment horizontal="center"/>
    </xf>
    <xf numFmtId="164" fontId="10" fillId="15" borderId="0" xfId="2" applyNumberFormat="1" applyFont="1" applyFill="1" applyBorder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8" fillId="15" borderId="2" xfId="2" applyNumberFormat="1" applyFont="1" applyFill="1" applyBorder="1" applyAlignment="1" applyProtection="1"/>
    <xf numFmtId="4" fontId="11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5" fillId="0" borderId="2" xfId="2" applyNumberFormat="1" applyFont="1" applyBorder="1" applyAlignment="1" applyProtection="1">
      <alignment horizontal="center"/>
    </xf>
    <xf numFmtId="0" fontId="10" fillId="15" borderId="0" xfId="2" applyNumberFormat="1" applyFont="1" applyFill="1" applyAlignment="1" applyProtection="1"/>
    <xf numFmtId="4" fontId="11" fillId="0" borderId="0" xfId="2" applyNumberFormat="1" applyFont="1" applyFill="1" applyBorder="1" applyAlignment="1" applyProtection="1">
      <alignment horizontal="center"/>
    </xf>
    <xf numFmtId="43" fontId="7" fillId="17" borderId="0" xfId="1" applyFont="1" applyFill="1" applyBorder="1" applyAlignment="1" applyProtection="1">
      <protection locked="0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8" fillId="15" borderId="0" xfId="2" applyNumberFormat="1" applyFont="1" applyFill="1" applyAlignment="1" applyProtection="1"/>
    <xf numFmtId="0" fontId="8" fillId="15" borderId="0" xfId="0" applyFont="1" applyFill="1" applyProtection="1"/>
    <xf numFmtId="0" fontId="8" fillId="0" borderId="0" xfId="2" applyNumberFormat="1" applyFont="1" applyFill="1" applyBorder="1" applyAlignment="1" applyProtection="1"/>
    <xf numFmtId="0" fontId="7" fillId="0" borderId="0" xfId="2" applyNumberFormat="1" applyFont="1" applyFill="1" applyAlignment="1" applyProtection="1"/>
    <xf numFmtId="43" fontId="7" fillId="16" borderId="4" xfId="1" applyFont="1" applyFill="1" applyBorder="1" applyAlignment="1" applyProtection="1">
      <alignment horizontal="center"/>
    </xf>
    <xf numFmtId="0" fontId="7" fillId="16" borderId="5" xfId="2" applyNumberFormat="1" applyFont="1" applyFill="1" applyBorder="1" applyAlignment="1" applyProtection="1">
      <alignment horizontal="center"/>
    </xf>
    <xf numFmtId="43" fontId="7" fillId="16" borderId="5" xfId="1" applyFont="1" applyFill="1" applyBorder="1" applyAlignment="1" applyProtection="1">
      <alignment horizontal="center"/>
    </xf>
    <xf numFmtId="0" fontId="7" fillId="16" borderId="6" xfId="2" applyNumberFormat="1" applyFont="1" applyFill="1" applyBorder="1" applyAlignment="1" applyProtection="1">
      <alignment horizontal="center"/>
    </xf>
    <xf numFmtId="0" fontId="8" fillId="0" borderId="0" xfId="2" applyNumberFormat="1" applyFont="1" applyFill="1" applyAlignment="1" applyProtection="1"/>
    <xf numFmtId="0" fontId="11" fillId="15" borderId="0" xfId="2" applyNumberFormat="1" applyFont="1" applyFill="1" applyAlignment="1" applyProtection="1">
      <alignment horizontal="left" indent="2"/>
    </xf>
    <xf numFmtId="166" fontId="11" fillId="15" borderId="0" xfId="2" applyNumberFormat="1" applyFont="1" applyFill="1" applyBorder="1" applyAlignment="1" applyProtection="1">
      <alignment horizontal="left"/>
    </xf>
    <xf numFmtId="167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Alignment="1" applyProtection="1"/>
    <xf numFmtId="169" fontId="11" fillId="15" borderId="0" xfId="1" applyNumberFormat="1" applyFont="1" applyFill="1" applyAlignment="1" applyProtection="1"/>
    <xf numFmtId="169" fontId="11" fillId="15" borderId="0" xfId="1" applyNumberFormat="1" applyFont="1" applyFill="1" applyBorder="1" applyAlignment="1" applyProtection="1"/>
    <xf numFmtId="169" fontId="11" fillId="17" borderId="0" xfId="1" applyNumberFormat="1" applyFont="1" applyFill="1" applyAlignment="1" applyProtection="1">
      <alignment horizontal="right"/>
      <protection locked="0"/>
    </xf>
    <xf numFmtId="169" fontId="11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8" fillId="15" borderId="0" xfId="1" applyNumberFormat="1" applyFont="1" applyFill="1" applyAlignment="1" applyProtection="1"/>
    <xf numFmtId="170" fontId="11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11" fillId="15" borderId="0" xfId="2" applyNumberFormat="1" applyFont="1" applyFill="1" applyAlignment="1" applyProtection="1">
      <alignment horizontal="left"/>
    </xf>
    <xf numFmtId="169" fontId="11" fillId="17" borderId="2" xfId="1" applyNumberFormat="1" applyFont="1" applyFill="1" applyBorder="1" applyAlignment="1" applyProtection="1">
      <alignment horizontal="right"/>
      <protection locked="0"/>
    </xf>
    <xf numFmtId="43" fontId="8" fillId="15" borderId="0" xfId="0" applyNumberFormat="1" applyFont="1" applyFill="1" applyProtection="1"/>
    <xf numFmtId="0" fontId="14" fillId="15" borderId="0" xfId="0" applyFont="1" applyFill="1" applyProtection="1"/>
    <xf numFmtId="0" fontId="14" fillId="0" borderId="0" xfId="0" applyFont="1" applyFill="1" applyBorder="1" applyProtection="1"/>
    <xf numFmtId="0" fontId="15" fillId="0" borderId="0" xfId="0" applyFont="1" applyProtection="1"/>
    <xf numFmtId="43" fontId="7" fillId="0" borderId="7" xfId="1" applyFont="1" applyFill="1" applyBorder="1" applyAlignment="1" applyProtection="1"/>
    <xf numFmtId="0" fontId="14" fillId="0" borderId="0" xfId="0" applyFont="1" applyProtection="1"/>
    <xf numFmtId="0" fontId="10" fillId="15" borderId="0" xfId="2" applyNumberFormat="1" applyFont="1" applyFill="1" applyAlignment="1" applyProtection="1">
      <alignment horizontal="left"/>
    </xf>
    <xf numFmtId="171" fontId="8" fillId="15" borderId="2" xfId="0" applyNumberFormat="1" applyFont="1" applyFill="1" applyBorder="1" applyProtection="1"/>
    <xf numFmtId="169" fontId="8" fillId="15" borderId="0" xfId="0" applyNumberFormat="1" applyFont="1" applyFill="1" applyProtection="1"/>
    <xf numFmtId="171" fontId="8" fillId="0" borderId="0" xfId="0" applyNumberFormat="1" applyFont="1" applyFill="1" applyBorder="1" applyProtection="1"/>
    <xf numFmtId="43" fontId="7" fillId="0" borderId="2" xfId="1" applyFont="1" applyFill="1" applyBorder="1" applyAlignment="1" applyProtection="1"/>
    <xf numFmtId="0" fontId="13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11" fillId="15" borderId="0" xfId="2" applyNumberFormat="1" applyFont="1" applyFill="1" applyBorder="1" applyAlignment="1" applyProtection="1">
      <alignment horizontal="right"/>
    </xf>
    <xf numFmtId="39" fontId="11" fillId="0" borderId="0" xfId="2" applyNumberFormat="1" applyFont="1" applyFill="1" applyBorder="1" applyAlignment="1" applyProtection="1">
      <alignment horizontal="right"/>
    </xf>
    <xf numFmtId="43" fontId="7" fillId="0" borderId="0" xfId="1" applyFont="1" applyFill="1" applyBorder="1" applyAlignment="1" applyProtection="1"/>
    <xf numFmtId="0" fontId="8" fillId="15" borderId="0" xfId="0" applyFont="1" applyFill="1" applyAlignment="1" applyProtection="1">
      <alignment horizontal="left"/>
    </xf>
    <xf numFmtId="43" fontId="8" fillId="0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>
      <alignment horizontal="right"/>
    </xf>
    <xf numFmtId="170" fontId="11" fillId="0" borderId="0" xfId="2" applyNumberFormat="1" applyFont="1" applyFill="1" applyBorder="1" applyAlignment="1" applyProtection="1">
      <alignment horizontal="right"/>
    </xf>
    <xf numFmtId="169" fontId="11" fillId="17" borderId="0" xfId="1" applyNumberFormat="1" applyFont="1" applyFill="1" applyAlignment="1" applyProtection="1">
      <protection locked="0"/>
    </xf>
    <xf numFmtId="169" fontId="11" fillId="0" borderId="0" xfId="1" applyNumberFormat="1" applyFont="1" applyFill="1" applyBorder="1" applyAlignment="1" applyProtection="1"/>
    <xf numFmtId="169" fontId="11" fillId="17" borderId="2" xfId="1" applyNumberFormat="1" applyFont="1" applyFill="1" applyBorder="1" applyAlignment="1" applyProtection="1">
      <protection locked="0"/>
    </xf>
    <xf numFmtId="39" fontId="8" fillId="15" borderId="0" xfId="2" applyNumberFormat="1" applyFont="1" applyFill="1" applyAlignment="1" applyProtection="1"/>
    <xf numFmtId="39" fontId="8" fillId="15" borderId="0" xfId="2" applyNumberFormat="1" applyFont="1" applyFill="1" applyBorder="1" applyAlignment="1" applyProtection="1"/>
    <xf numFmtId="39" fontId="8" fillId="0" borderId="0" xfId="2" applyNumberFormat="1" applyFont="1" applyFill="1" applyBorder="1" applyAlignment="1" applyProtection="1"/>
    <xf numFmtId="0" fontId="10" fillId="15" borderId="0" xfId="2" applyNumberFormat="1" applyFont="1" applyFill="1" applyBorder="1" applyAlignment="1" applyProtection="1"/>
    <xf numFmtId="0" fontId="8" fillId="15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169" fontId="11" fillId="17" borderId="0" xfId="1" applyNumberFormat="1" applyFont="1" applyFill="1" applyBorder="1" applyAlignment="1" applyProtection="1">
      <alignment horizontal="right"/>
      <protection locked="0"/>
    </xf>
    <xf numFmtId="171" fontId="8" fillId="15" borderId="2" xfId="1" applyNumberFormat="1" applyFont="1" applyFill="1" applyBorder="1" applyProtection="1"/>
    <xf numFmtId="171" fontId="8" fillId="0" borderId="0" xfId="1" applyNumberFormat="1" applyFont="1" applyFill="1" applyBorder="1" applyProtection="1"/>
    <xf numFmtId="169" fontId="8" fillId="15" borderId="0" xfId="1" applyNumberFormat="1" applyFont="1" applyFill="1" applyProtection="1"/>
    <xf numFmtId="0" fontId="10" fillId="15" borderId="0" xfId="2" applyNumberFormat="1" applyFont="1" applyFill="1" applyAlignment="1" applyProtection="1">
      <alignment horizontal="left" indent="2"/>
    </xf>
    <xf numFmtId="39" fontId="10" fillId="15" borderId="0" xfId="2" applyNumberFormat="1" applyFont="1" applyFill="1" applyBorder="1" applyAlignment="1" applyProtection="1">
      <alignment horizontal="right"/>
    </xf>
    <xf numFmtId="39" fontId="10" fillId="0" borderId="0" xfId="2" applyNumberFormat="1" applyFont="1" applyFill="1" applyBorder="1" applyAlignment="1" applyProtection="1">
      <alignment horizontal="right"/>
    </xf>
    <xf numFmtId="171" fontId="11" fillId="15" borderId="0" xfId="1" applyNumberFormat="1" applyFont="1" applyFill="1" applyBorder="1" applyAlignment="1" applyProtection="1"/>
    <xf numFmtId="171" fontId="11" fillId="0" borderId="0" xfId="1" applyNumberFormat="1" applyFont="1" applyFill="1" applyBorder="1" applyAlignment="1" applyProtection="1"/>
    <xf numFmtId="39" fontId="8" fillId="15" borderId="0" xfId="0" applyNumberFormat="1" applyFont="1" applyFill="1" applyProtection="1"/>
    <xf numFmtId="169" fontId="14" fillId="15" borderId="0" xfId="1" applyNumberFormat="1" applyFont="1" applyFill="1" applyProtection="1"/>
    <xf numFmtId="169" fontId="14" fillId="0" borderId="0" xfId="1" applyNumberFormat="1" applyFont="1" applyFill="1" applyBorder="1" applyProtection="1"/>
    <xf numFmtId="0" fontId="5" fillId="15" borderId="0" xfId="0" applyFont="1" applyFill="1" applyProtection="1"/>
    <xf numFmtId="39" fontId="8" fillId="15" borderId="0" xfId="0" applyNumberFormat="1" applyFont="1" applyFill="1" applyBorder="1" applyProtection="1"/>
    <xf numFmtId="170" fontId="11" fillId="15" borderId="0" xfId="2" applyNumberFormat="1" applyFont="1" applyFill="1" applyBorder="1" applyAlignment="1" applyProtection="1"/>
    <xf numFmtId="167" fontId="11" fillId="15" borderId="8" xfId="2" applyNumberFormat="1" applyFont="1" applyFill="1" applyBorder="1" applyAlignment="1" applyProtection="1">
      <alignment horizontal="right"/>
    </xf>
    <xf numFmtId="44" fontId="10" fillId="15" borderId="0" xfId="2" applyNumberFormat="1" applyFont="1" applyFill="1" applyBorder="1" applyAlignment="1" applyProtection="1">
      <alignment horizontal="right"/>
    </xf>
    <xf numFmtId="43" fontId="7" fillId="0" borderId="9" xfId="1" applyFont="1" applyFill="1" applyBorder="1" applyAlignment="1" applyProtection="1"/>
    <xf numFmtId="4" fontId="11" fillId="15" borderId="0" xfId="2" applyNumberFormat="1" applyFont="1" applyFill="1" applyBorder="1" applyAlignment="1" applyProtection="1"/>
    <xf numFmtId="4" fontId="11" fillId="0" borderId="0" xfId="2" applyNumberFormat="1" applyFont="1" applyFill="1" applyBorder="1" applyAlignment="1" applyProtection="1"/>
    <xf numFmtId="168" fontId="8" fillId="0" borderId="0" xfId="4" applyNumberFormat="1" applyFont="1" applyAlignment="1" applyProtection="1"/>
    <xf numFmtId="44" fontId="8" fillId="0" borderId="0" xfId="4" applyFont="1" applyFill="1" applyBorder="1" applyAlignment="1" applyProtection="1"/>
    <xf numFmtId="168" fontId="8" fillId="0" borderId="0" xfId="4" applyNumberFormat="1" applyFont="1" applyFill="1" applyAlignment="1" applyProtection="1"/>
    <xf numFmtId="168" fontId="8" fillId="0" borderId="0" xfId="4" applyNumberFormat="1" applyFont="1" applyFill="1" applyBorder="1" applyAlignment="1" applyProtection="1"/>
    <xf numFmtId="0" fontId="17" fillId="0" borderId="0" xfId="2" applyNumberFormat="1" applyFont="1" applyAlignment="1" applyProtection="1">
      <alignment horizontal="right"/>
    </xf>
    <xf numFmtId="43" fontId="8" fillId="17" borderId="0" xfId="1" applyFont="1" applyFill="1" applyAlignment="1" applyProtection="1">
      <protection locked="0"/>
    </xf>
    <xf numFmtId="43" fontId="8" fillId="17" borderId="0" xfId="1" applyFont="1" applyFill="1" applyBorder="1" applyAlignment="1" applyProtection="1">
      <protection locked="0"/>
    </xf>
    <xf numFmtId="43" fontId="11" fillId="17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6" fillId="18" borderId="10" xfId="5" applyFont="1" applyFill="1" applyBorder="1" applyAlignment="1">
      <alignment horizontal="center"/>
    </xf>
    <xf numFmtId="0" fontId="18" fillId="0" borderId="0" xfId="2" applyNumberFormat="1" applyFont="1" applyAlignment="1" applyProtection="1"/>
    <xf numFmtId="49" fontId="19" fillId="0" borderId="0" xfId="2" applyNumberFormat="1" applyFont="1" applyFill="1" applyAlignment="1" applyProtection="1">
      <alignment horizontal="center"/>
    </xf>
    <xf numFmtId="0" fontId="20" fillId="19" borderId="11" xfId="5" applyFont="1" applyFill="1" applyBorder="1" applyAlignment="1">
      <alignment wrapText="1"/>
    </xf>
    <xf numFmtId="171" fontId="21" fillId="19" borderId="0" xfId="1" applyNumberFormat="1" applyFont="1" applyFill="1" applyBorder="1" applyAlignment="1" applyProtection="1"/>
    <xf numFmtId="0" fontId="18" fillId="0" borderId="0" xfId="2" applyNumberFormat="1" applyFont="1" applyBorder="1" applyAlignment="1" applyProtection="1"/>
    <xf numFmtId="0" fontId="18" fillId="0" borderId="0" xfId="2" applyNumberFormat="1" applyFont="1" applyFill="1" applyAlignment="1" applyProtection="1"/>
    <xf numFmtId="0" fontId="18" fillId="0" borderId="0" xfId="2" applyNumberFormat="1" applyFont="1" applyFill="1" applyBorder="1" applyAlignment="1" applyProtection="1"/>
    <xf numFmtId="0" fontId="22" fillId="0" borderId="0" xfId="0" applyFont="1" applyProtection="1"/>
    <xf numFmtId="49" fontId="18" fillId="0" borderId="0" xfId="0" applyNumberFormat="1" applyFont="1" applyProtection="1"/>
    <xf numFmtId="49" fontId="19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Alignment="1" applyProtection="1">
      <alignment horizontal="right"/>
    </xf>
    <xf numFmtId="169" fontId="11" fillId="17" borderId="0" xfId="1" applyNumberFormat="1" applyFont="1" applyFill="1" applyAlignment="1" applyProtection="1">
      <alignment horizontal="right"/>
    </xf>
    <xf numFmtId="169" fontId="11" fillId="17" borderId="2" xfId="1" applyNumberFormat="1" applyFont="1" applyFill="1" applyBorder="1" applyAlignment="1" applyProtection="1">
      <alignment horizontal="right"/>
    </xf>
    <xf numFmtId="171" fontId="8" fillId="0" borderId="0" xfId="2" applyNumberFormat="1" applyFont="1" applyAlignment="1" applyProtection="1"/>
    <xf numFmtId="169" fontId="11" fillId="17" borderId="2" xfId="1" applyNumberFormat="1" applyFont="1" applyFill="1" applyBorder="1" applyAlignment="1" applyProtection="1"/>
    <xf numFmtId="0" fontId="3" fillId="0" borderId="20" xfId="2" applyNumberFormat="1" applyFont="1" applyBorder="1" applyAlignment="1" applyProtection="1"/>
    <xf numFmtId="49" fontId="4" fillId="0" borderId="20" xfId="2" applyNumberFormat="1" applyFont="1" applyBorder="1" applyAlignment="1" applyProtection="1">
      <alignment horizontal="center"/>
    </xf>
    <xf numFmtId="0" fontId="47" fillId="0" borderId="0" xfId="2" applyNumberFormat="1" applyFont="1" applyFill="1" applyBorder="1" applyAlignment="1" applyProtection="1">
      <alignment horizontal="center" vertical="center"/>
    </xf>
    <xf numFmtId="43" fontId="8" fillId="0" borderId="0" xfId="1" applyFont="1" applyAlignment="1" applyProtection="1">
      <alignment vertical="center"/>
    </xf>
    <xf numFmtId="43" fontId="7" fillId="0" borderId="0" xfId="1" applyFont="1" applyAlignment="1" applyProtection="1">
      <alignment vertical="center"/>
    </xf>
    <xf numFmtId="0" fontId="14" fillId="0" borderId="0" xfId="0" applyFont="1" applyAlignment="1" applyProtection="1">
      <alignment horizontal="right"/>
    </xf>
    <xf numFmtId="0" fontId="8" fillId="0" borderId="0" xfId="2" applyNumberFormat="1" applyFont="1" applyAlignment="1" applyProtection="1">
      <alignment horizontal="left"/>
    </xf>
    <xf numFmtId="0" fontId="8" fillId="0" borderId="0" xfId="1" applyNumberFormat="1" applyFont="1" applyAlignment="1" applyProtection="1">
      <alignment vertical="center"/>
    </xf>
    <xf numFmtId="49" fontId="4" fillId="15" borderId="0" xfId="2" applyNumberFormat="1" applyFont="1" applyFill="1" applyAlignment="1" applyProtection="1">
      <alignment textRotation="45"/>
    </xf>
    <xf numFmtId="0" fontId="5" fillId="0" borderId="0" xfId="2" applyNumberFormat="1" applyFont="1" applyFill="1" applyBorder="1" applyAlignment="1" applyProtection="1">
      <alignment horizontal="center"/>
    </xf>
    <xf numFmtId="43" fontId="8" fillId="0" borderId="0" xfId="1" quotePrefix="1" applyFont="1" applyAlignment="1" applyProtection="1">
      <alignment vertical="center" wrapText="1"/>
    </xf>
    <xf numFmtId="0" fontId="10" fillId="0" borderId="0" xfId="2" applyNumberFormat="1" applyFont="1" applyFill="1" applyBorder="1" applyAlignment="1" applyProtection="1">
      <alignment horizontal="center"/>
    </xf>
    <xf numFmtId="172" fontId="10" fillId="0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Border="1" applyAlignment="1" applyProtection="1">
      <alignment vertical="center" wrapText="1"/>
    </xf>
    <xf numFmtId="0" fontId="10" fillId="15" borderId="0" xfId="2" applyNumberFormat="1" applyFont="1" applyFill="1" applyBorder="1" applyAlignment="1" applyProtection="1">
      <alignment horizontal="center" vertical="center"/>
    </xf>
    <xf numFmtId="0" fontId="11" fillId="15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0" fontId="10" fillId="15" borderId="2" xfId="2" applyNumberFormat="1" applyFont="1" applyFill="1" applyBorder="1" applyAlignment="1" applyProtection="1">
      <alignment vertical="center"/>
    </xf>
    <xf numFmtId="41" fontId="5" fillId="15" borderId="0" xfId="0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>
      <alignment vertical="center" wrapText="1"/>
    </xf>
    <xf numFmtId="0" fontId="8" fillId="15" borderId="0" xfId="0" applyFont="1" applyFill="1" applyBorder="1" applyProtection="1"/>
    <xf numFmtId="0" fontId="11" fillId="15" borderId="0" xfId="2" applyNumberFormat="1" applyFont="1" applyFill="1" applyAlignment="1" applyProtection="1">
      <alignment horizontal="center"/>
    </xf>
    <xf numFmtId="0" fontId="11" fillId="0" borderId="0" xfId="2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/>
    <xf numFmtId="0" fontId="3" fillId="0" borderId="3" xfId="2" applyNumberFormat="1" applyFont="1" applyBorder="1" applyAlignment="1" applyProtection="1">
      <alignment horizontal="center"/>
    </xf>
    <xf numFmtId="49" fontId="4" fillId="15" borderId="0" xfId="2" applyNumberFormat="1" applyFont="1" applyFill="1" applyBorder="1" applyAlignment="1" applyProtection="1">
      <alignment horizontal="center"/>
    </xf>
    <xf numFmtId="0" fontId="11" fillId="0" borderId="0" xfId="2" applyNumberFormat="1" applyFont="1" applyAlignment="1" applyProtection="1">
      <alignment horizontal="center"/>
    </xf>
    <xf numFmtId="167" fontId="11" fillId="17" borderId="0" xfId="2" applyNumberFormat="1" applyFont="1" applyFill="1" applyBorder="1" applyAlignment="1" applyProtection="1"/>
    <xf numFmtId="168" fontId="11" fillId="15" borderId="0" xfId="2" applyNumberFormat="1" applyFont="1" applyFill="1" applyBorder="1" applyAlignment="1" applyProtection="1">
      <protection locked="0"/>
    </xf>
    <xf numFmtId="168" fontId="11" fillId="0" borderId="0" xfId="2" applyNumberFormat="1" applyFont="1" applyFill="1" applyBorder="1" applyAlignment="1" applyProtection="1"/>
    <xf numFmtId="43" fontId="7" fillId="0" borderId="0" xfId="1" applyFont="1" applyAlignment="1" applyProtection="1"/>
    <xf numFmtId="43" fontId="7" fillId="0" borderId="22" xfId="1" applyFont="1" applyBorder="1" applyAlignment="1" applyProtection="1"/>
    <xf numFmtId="169" fontId="11" fillId="17" borderId="0" xfId="1" applyNumberFormat="1" applyFont="1" applyFill="1" applyBorder="1" applyAlignment="1" applyProtection="1"/>
    <xf numFmtId="169" fontId="11" fillId="15" borderId="0" xfId="1" applyNumberFormat="1" applyFont="1" applyFill="1" applyBorder="1" applyAlignment="1" applyProtection="1">
      <protection locked="0"/>
    </xf>
    <xf numFmtId="43" fontId="7" fillId="0" borderId="23" xfId="1" applyFont="1" applyBorder="1" applyAlignment="1" applyProtection="1"/>
    <xf numFmtId="0" fontId="10" fillId="15" borderId="0" xfId="2" applyNumberFormat="1" applyFont="1" applyFill="1" applyAlignment="1" applyProtection="1">
      <alignment horizontal="left" indent="3"/>
    </xf>
    <xf numFmtId="43" fontId="8" fillId="0" borderId="0" xfId="0" applyNumberFormat="1" applyFont="1" applyProtection="1"/>
    <xf numFmtId="43" fontId="15" fillId="17" borderId="0" xfId="1" applyFont="1" applyFill="1" applyProtection="1">
      <protection locked="0"/>
    </xf>
    <xf numFmtId="0" fontId="15" fillId="0" borderId="0" xfId="0" applyFont="1" applyBorder="1" applyProtection="1"/>
    <xf numFmtId="43" fontId="15" fillId="0" borderId="0" xfId="1" applyFont="1" applyProtection="1"/>
    <xf numFmtId="43" fontId="15" fillId="0" borderId="23" xfId="1" applyFont="1" applyBorder="1" applyProtection="1"/>
    <xf numFmtId="171" fontId="11" fillId="15" borderId="2" xfId="1" applyNumberFormat="1" applyFont="1" applyFill="1" applyBorder="1" applyAlignment="1" applyProtection="1"/>
    <xf numFmtId="43" fontId="7" fillId="0" borderId="5" xfId="1" applyFont="1" applyBorder="1" applyAlignment="1" applyProtection="1"/>
    <xf numFmtId="43" fontId="7" fillId="0" borderId="4" xfId="1" applyFont="1" applyBorder="1" applyAlignment="1" applyProtection="1"/>
    <xf numFmtId="43" fontId="8" fillId="15" borderId="0" xfId="1" applyFont="1" applyFill="1" applyProtection="1"/>
    <xf numFmtId="43" fontId="14" fillId="15" borderId="0" xfId="1" applyFont="1" applyFill="1" applyProtection="1"/>
    <xf numFmtId="43" fontId="14" fillId="0" borderId="0" xfId="1" applyFont="1" applyFill="1" applyBorder="1" applyProtection="1"/>
    <xf numFmtId="39" fontId="11" fillId="15" borderId="0" xfId="2" applyNumberFormat="1" applyFont="1" applyFill="1" applyAlignment="1" applyProtection="1"/>
    <xf numFmtId="39" fontId="11" fillId="15" borderId="0" xfId="2" applyNumberFormat="1" applyFont="1" applyFill="1" applyBorder="1" applyAlignment="1" applyProtection="1"/>
    <xf numFmtId="39" fontId="11" fillId="0" borderId="0" xfId="2" applyNumberFormat="1" applyFont="1" applyFill="1" applyBorder="1" applyAlignment="1" applyProtection="1"/>
    <xf numFmtId="169" fontId="8" fillId="15" borderId="0" xfId="1" applyNumberFormat="1" applyFont="1" applyFill="1" applyBorder="1" applyProtection="1"/>
    <xf numFmtId="169" fontId="11" fillId="15" borderId="2" xfId="1" applyNumberFormat="1" applyFont="1" applyFill="1" applyBorder="1" applyAlignment="1" applyProtection="1"/>
    <xf numFmtId="43" fontId="8" fillId="15" borderId="0" xfId="0" applyNumberFormat="1" applyFont="1" applyFill="1" applyBorder="1" applyProtection="1"/>
    <xf numFmtId="0" fontId="14" fillId="15" borderId="0" xfId="0" applyFont="1" applyFill="1" applyBorder="1" applyProtection="1"/>
    <xf numFmtId="167" fontId="8" fillId="0" borderId="8" xfId="0" applyNumberFormat="1" applyFont="1" applyBorder="1" applyProtection="1"/>
    <xf numFmtId="168" fontId="8" fillId="15" borderId="0" xfId="0" applyNumberFormat="1" applyFont="1" applyFill="1" applyProtection="1"/>
    <xf numFmtId="167" fontId="8" fillId="15" borderId="8" xfId="0" applyNumberFormat="1" applyFont="1" applyFill="1" applyBorder="1" applyProtection="1"/>
    <xf numFmtId="168" fontId="8" fillId="15" borderId="0" xfId="0" applyNumberFormat="1" applyFont="1" applyFill="1" applyBorder="1" applyProtection="1"/>
    <xf numFmtId="168" fontId="8" fillId="0" borderId="0" xfId="0" applyNumberFormat="1" applyFont="1" applyFill="1" applyBorder="1" applyProtection="1"/>
    <xf numFmtId="167" fontId="8" fillId="0" borderId="0" xfId="0" applyNumberFormat="1" applyFont="1" applyBorder="1" applyProtection="1"/>
    <xf numFmtId="167" fontId="8" fillId="15" borderId="0" xfId="0" applyNumberFormat="1" applyFont="1" applyFill="1" applyBorder="1" applyProtection="1"/>
    <xf numFmtId="43" fontId="7" fillId="0" borderId="0" xfId="1" applyFont="1" applyBorder="1" applyAlignment="1" applyProtection="1"/>
    <xf numFmtId="0" fontId="5" fillId="0" borderId="0" xfId="0" applyFont="1" applyFill="1" applyProtection="1"/>
    <xf numFmtId="0" fontId="8" fillId="0" borderId="0" xfId="0" applyFont="1" applyFill="1" applyProtection="1"/>
    <xf numFmtId="39" fontId="11" fillId="0" borderId="0" xfId="2" applyNumberFormat="1" applyFont="1" applyFill="1" applyAlignment="1" applyProtection="1"/>
    <xf numFmtId="167" fontId="8" fillId="0" borderId="0" xfId="0" applyNumberFormat="1" applyFont="1" applyFill="1" applyBorder="1" applyProtection="1"/>
    <xf numFmtId="168" fontId="8" fillId="0" borderId="0" xfId="0" applyNumberFormat="1" applyFont="1" applyFill="1" applyProtection="1"/>
    <xf numFmtId="167" fontId="8" fillId="0" borderId="8" xfId="0" applyNumberFormat="1" applyFont="1" applyFill="1" applyBorder="1" applyProtection="1"/>
    <xf numFmtId="169" fontId="11" fillId="15" borderId="8" xfId="1" applyNumberFormat="1" applyFont="1" applyFill="1" applyBorder="1" applyAlignment="1" applyProtection="1"/>
    <xf numFmtId="41" fontId="8" fillId="15" borderId="0" xfId="0" applyNumberFormat="1" applyFont="1" applyFill="1" applyProtection="1"/>
    <xf numFmtId="41" fontId="8" fillId="0" borderId="0" xfId="0" applyNumberFormat="1" applyFont="1" applyFill="1" applyBorder="1" applyProtection="1"/>
    <xf numFmtId="0" fontId="7" fillId="0" borderId="0" xfId="0" applyFont="1" applyBorder="1" applyProtection="1"/>
    <xf numFmtId="49" fontId="3" fillId="0" borderId="0" xfId="2" applyNumberFormat="1" applyFont="1" applyFill="1" applyAlignment="1" applyProtection="1">
      <alignment horizontal="center"/>
    </xf>
    <xf numFmtId="49" fontId="3" fillId="15" borderId="0" xfId="2" applyNumberFormat="1" applyFont="1" applyFill="1" applyAlignment="1" applyProtection="1">
      <alignment horizontal="center"/>
    </xf>
    <xf numFmtId="41" fontId="8" fillId="0" borderId="0" xfId="0" applyNumberFormat="1" applyFont="1" applyProtection="1"/>
    <xf numFmtId="172" fontId="5" fillId="15" borderId="0" xfId="0" quotePrefix="1" applyNumberFormat="1" applyFont="1" applyFill="1" applyAlignment="1" applyProtection="1">
      <alignment horizontal="center" vertical="center"/>
    </xf>
    <xf numFmtId="172" fontId="5" fillId="0" borderId="0" xfId="0" quotePrefix="1" applyNumberFormat="1" applyFont="1" applyFill="1" applyBorder="1" applyAlignment="1" applyProtection="1">
      <alignment horizontal="center" vertical="center"/>
    </xf>
    <xf numFmtId="41" fontId="5" fillId="15" borderId="0" xfId="0" applyNumberFormat="1" applyFont="1" applyFill="1" applyAlignment="1" applyProtection="1">
      <alignment horizontal="center" vertical="center"/>
    </xf>
    <xf numFmtId="41" fontId="5" fillId="15" borderId="0" xfId="0" applyNumberFormat="1" applyFont="1" applyFill="1" applyProtection="1"/>
    <xf numFmtId="41" fontId="5" fillId="15" borderId="0" xfId="0" applyNumberFormat="1" applyFont="1" applyFill="1" applyAlignment="1" applyProtection="1">
      <alignment horizontal="center"/>
    </xf>
    <xf numFmtId="171" fontId="11" fillId="15" borderId="8" xfId="1" applyNumberFormat="1" applyFont="1" applyFill="1" applyBorder="1" applyAlignment="1" applyProtection="1"/>
    <xf numFmtId="43" fontId="7" fillId="17" borderId="0" xfId="1" applyFont="1" applyFill="1" applyAlignment="1" applyProtection="1">
      <protection locked="0"/>
    </xf>
    <xf numFmtId="43" fontId="7" fillId="0" borderId="24" xfId="1" applyFont="1" applyBorder="1" applyAlignment="1" applyProtection="1"/>
    <xf numFmtId="0" fontId="8" fillId="0" borderId="0" xfId="0" applyFont="1" applyFill="1" applyBorder="1" applyAlignment="1" applyProtection="1"/>
    <xf numFmtId="0" fontId="8" fillId="0" borderId="0" xfId="0" applyFont="1" applyProtection="1"/>
    <xf numFmtId="4" fontId="8" fillId="0" borderId="0" xfId="2" applyNumberFormat="1" applyFont="1" applyAlignment="1" applyProtection="1"/>
    <xf numFmtId="4" fontId="8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>
      <alignment horizontal="right"/>
    </xf>
    <xf numFmtId="169" fontId="8" fillId="0" borderId="0" xfId="1" applyNumberFormat="1" applyFont="1" applyAlignment="1" applyProtection="1"/>
    <xf numFmtId="167" fontId="11" fillId="17" borderId="0" xfId="2" applyNumberFormat="1" applyFont="1" applyFill="1" applyAlignment="1" applyProtection="1">
      <alignment horizontal="right"/>
      <protection locked="0"/>
    </xf>
    <xf numFmtId="168" fontId="11" fillId="15" borderId="0" xfId="2" applyNumberFormat="1" applyFont="1" applyFill="1" applyBorder="1" applyAlignment="1" applyProtection="1">
      <alignment horizontal="right"/>
    </xf>
    <xf numFmtId="169" fontId="11" fillId="15" borderId="0" xfId="1" applyNumberFormat="1" applyFont="1" applyFill="1" applyBorder="1" applyAlignment="1" applyProtection="1">
      <alignment horizontal="right"/>
    </xf>
    <xf numFmtId="43" fontId="8" fillId="0" borderId="0" xfId="1" applyFont="1" applyFill="1" applyAlignment="1" applyProtection="1"/>
    <xf numFmtId="43" fontId="8" fillId="0" borderId="0" xfId="1" applyFont="1" applyAlignment="1" applyProtection="1"/>
    <xf numFmtId="43" fontId="18" fillId="0" borderId="0" xfId="1" applyFont="1" applyAlignment="1" applyProtection="1"/>
    <xf numFmtId="43" fontId="8" fillId="0" borderId="0" xfId="1" applyFont="1" applyBorder="1" applyAlignment="1" applyProtection="1">
      <alignment vertical="center" wrapText="1"/>
    </xf>
    <xf numFmtId="0" fontId="10" fillId="15" borderId="2" xfId="2" applyNumberFormat="1" applyFont="1" applyFill="1" applyBorder="1" applyAlignment="1" applyProtection="1">
      <alignment horizontal="center" vertical="center"/>
    </xf>
    <xf numFmtId="0" fontId="5" fillId="15" borderId="2" xfId="0" applyFont="1" applyFill="1" applyBorder="1" applyAlignment="1" applyProtection="1">
      <alignment horizontal="center"/>
    </xf>
    <xf numFmtId="169" fontId="8" fillId="15" borderId="0" xfId="4" applyNumberFormat="1" applyFont="1" applyFill="1" applyProtection="1"/>
    <xf numFmtId="168" fontId="8" fillId="15" borderId="0" xfId="4" applyNumberFormat="1" applyFont="1" applyFill="1" applyProtection="1"/>
    <xf numFmtId="43" fontId="8" fillId="15" borderId="0" xfId="2" applyNumberFormat="1" applyFont="1" applyFill="1" applyAlignment="1" applyProtection="1"/>
    <xf numFmtId="43" fontId="11" fillId="17" borderId="0" xfId="1" applyFont="1" applyFill="1" applyAlignment="1" applyProtection="1">
      <alignment horizontal="right"/>
      <protection locked="0"/>
    </xf>
    <xf numFmtId="169" fontId="8" fillId="15" borderId="0" xfId="2" applyNumberFormat="1" applyFont="1" applyFill="1" applyAlignment="1" applyProtection="1"/>
    <xf numFmtId="168" fontId="8" fillId="15" borderId="0" xfId="2" applyNumberFormat="1" applyFont="1" applyFill="1" applyAlignment="1" applyProtection="1"/>
    <xf numFmtId="169" fontId="11" fillId="0" borderId="0" xfId="1" applyNumberFormat="1" applyFont="1" applyFill="1" applyAlignment="1" applyProtection="1">
      <alignment horizontal="right"/>
      <protection locked="0"/>
    </xf>
    <xf numFmtId="169" fontId="11" fillId="0" borderId="0" xfId="1" applyNumberFormat="1" applyFont="1" applyFill="1" applyAlignment="1" applyProtection="1">
      <alignment horizontal="right"/>
    </xf>
    <xf numFmtId="43" fontId="8" fillId="15" borderId="2" xfId="0" applyNumberFormat="1" applyFont="1" applyFill="1" applyBorder="1" applyProtection="1"/>
    <xf numFmtId="43" fontId="11" fillId="17" borderId="2" xfId="1" applyFont="1" applyFill="1" applyBorder="1" applyAlignment="1" applyProtection="1">
      <alignment horizontal="right"/>
      <protection locked="0"/>
    </xf>
    <xf numFmtId="169" fontId="8" fillId="15" borderId="2" xfId="0" applyNumberFormat="1" applyFont="1" applyFill="1" applyBorder="1" applyProtection="1"/>
    <xf numFmtId="168" fontId="8" fillId="15" borderId="2" xfId="0" applyNumberFormat="1" applyFont="1" applyFill="1" applyBorder="1" applyProtection="1"/>
    <xf numFmtId="168" fontId="14" fillId="15" borderId="0" xfId="0" applyNumberFormat="1" applyFont="1" applyFill="1" applyProtection="1"/>
    <xf numFmtId="44" fontId="8" fillId="15" borderId="9" xfId="4" applyFont="1" applyFill="1" applyBorder="1" applyProtection="1"/>
    <xf numFmtId="169" fontId="8" fillId="15" borderId="9" xfId="4" applyNumberFormat="1" applyFont="1" applyFill="1" applyBorder="1" applyProtection="1"/>
    <xf numFmtId="168" fontId="8" fillId="15" borderId="9" xfId="4" applyNumberFormat="1" applyFont="1" applyFill="1" applyBorder="1" applyProtection="1"/>
    <xf numFmtId="169" fontId="11" fillId="15" borderId="0" xfId="2" applyNumberFormat="1" applyFont="1" applyFill="1" applyBorder="1" applyAlignment="1" applyProtection="1">
      <alignment horizontal="right"/>
    </xf>
    <xf numFmtId="169" fontId="11" fillId="15" borderId="0" xfId="2" applyNumberFormat="1" applyFont="1" applyFill="1" applyAlignment="1" applyProtection="1">
      <alignment horizontal="right"/>
    </xf>
    <xf numFmtId="168" fontId="11" fillId="15" borderId="0" xfId="2" applyNumberFormat="1" applyFont="1" applyFill="1" applyAlignment="1" applyProtection="1">
      <alignment horizontal="right"/>
    </xf>
    <xf numFmtId="169" fontId="8" fillId="15" borderId="0" xfId="4" applyNumberFormat="1" applyFont="1" applyFill="1" applyProtection="1">
      <protection locked="0"/>
    </xf>
    <xf numFmtId="43" fontId="8" fillId="15" borderId="9" xfId="0" applyNumberFormat="1" applyFont="1" applyFill="1" applyBorder="1" applyProtection="1"/>
    <xf numFmtId="44" fontId="8" fillId="15" borderId="2" xfId="4" applyFont="1" applyFill="1" applyBorder="1" applyProtection="1"/>
    <xf numFmtId="169" fontId="8" fillId="15" borderId="2" xfId="4" applyNumberFormat="1" applyFont="1" applyFill="1" applyBorder="1" applyProtection="1"/>
    <xf numFmtId="168" fontId="8" fillId="15" borderId="2" xfId="4" applyNumberFormat="1" applyFont="1" applyFill="1" applyBorder="1" applyProtection="1"/>
    <xf numFmtId="0" fontId="8" fillId="43" borderId="0" xfId="0" applyFont="1" applyFill="1" applyProtection="1"/>
    <xf numFmtId="0" fontId="8" fillId="43" borderId="0" xfId="2" applyNumberFormat="1" applyFont="1" applyFill="1" applyAlignment="1" applyProtection="1"/>
    <xf numFmtId="0" fontId="11" fillId="43" borderId="0" xfId="2" applyNumberFormat="1" applyFont="1" applyFill="1" applyAlignment="1" applyProtection="1"/>
    <xf numFmtId="0" fontId="5" fillId="15" borderId="2" xfId="2" applyNumberFormat="1" applyFont="1" applyFill="1" applyBorder="1" applyAlignment="1" applyProtection="1">
      <alignment horizontal="center"/>
    </xf>
    <xf numFmtId="171" fontId="8" fillId="15" borderId="0" xfId="1" applyNumberFormat="1" applyFont="1" applyFill="1" applyBorder="1" applyProtection="1"/>
    <xf numFmtId="167" fontId="11" fillId="15" borderId="0" xfId="2" applyNumberFormat="1" applyFont="1" applyFill="1" applyBorder="1" applyAlignment="1" applyProtection="1">
      <alignment horizontal="right"/>
    </xf>
    <xf numFmtId="8" fontId="8" fillId="17" borderId="0" xfId="1" applyNumberFormat="1" applyFont="1" applyFill="1" applyAlignment="1" applyProtection="1">
      <protection locked="0"/>
    </xf>
    <xf numFmtId="44" fontId="8" fillId="15" borderId="0" xfId="0" applyNumberFormat="1" applyFont="1" applyFill="1" applyProtection="1"/>
    <xf numFmtId="44" fontId="8" fillId="15" borderId="9" xfId="4" applyNumberFormat="1" applyFont="1" applyFill="1" applyBorder="1" applyProtection="1"/>
    <xf numFmtId="44" fontId="8" fillId="15" borderId="2" xfId="4" applyNumberFormat="1" applyFont="1" applyFill="1" applyBorder="1" applyProtection="1"/>
    <xf numFmtId="43" fontId="8" fillId="15" borderId="0" xfId="4" applyNumberFormat="1" applyFont="1" applyFill="1" applyProtection="1"/>
    <xf numFmtId="43" fontId="11" fillId="0" borderId="0" xfId="1" applyNumberFormat="1" applyFont="1" applyFill="1" applyAlignment="1" applyProtection="1">
      <alignment horizontal="right"/>
    </xf>
    <xf numFmtId="43" fontId="8" fillId="15" borderId="9" xfId="4" applyNumberFormat="1" applyFont="1" applyFill="1" applyBorder="1" applyProtection="1"/>
    <xf numFmtId="43" fontId="8" fillId="15" borderId="0" xfId="4" applyNumberFormat="1" applyFont="1" applyFill="1" applyProtection="1">
      <protection locked="0"/>
    </xf>
    <xf numFmtId="43" fontId="11" fillId="15" borderId="0" xfId="2" applyNumberFormat="1" applyFont="1" applyFill="1" applyBorder="1" applyAlignment="1" applyProtection="1">
      <alignment horizontal="right"/>
    </xf>
    <xf numFmtId="43" fontId="8" fillId="15" borderId="2" xfId="4" applyNumberFormat="1" applyFont="1" applyFill="1" applyBorder="1" applyProtection="1"/>
    <xf numFmtId="169" fontId="11" fillId="17" borderId="0" xfId="1" applyNumberFormat="1" applyFont="1" applyFill="1" applyBorder="1" applyAlignment="1" applyProtection="1">
      <protection locked="0"/>
    </xf>
    <xf numFmtId="44" fontId="8" fillId="15" borderId="0" xfId="4" applyFont="1" applyFill="1" applyBorder="1" applyProtection="1"/>
    <xf numFmtId="43" fontId="11" fillId="15" borderId="0" xfId="2" applyNumberFormat="1" applyFont="1" applyFill="1" applyAlignment="1" applyProtection="1">
      <alignment horizontal="right"/>
    </xf>
    <xf numFmtId="0" fontId="5" fillId="15" borderId="0" xfId="2" applyNumberFormat="1" applyFont="1" applyFill="1" applyAlignment="1" applyProtection="1">
      <alignment horizontal="center"/>
    </xf>
    <xf numFmtId="0" fontId="10" fillId="15" borderId="0" xfId="2" applyNumberFormat="1" applyFont="1" applyFill="1" applyAlignment="1" applyProtection="1">
      <alignment horizontal="center"/>
    </xf>
    <xf numFmtId="172" fontId="10" fillId="15" borderId="0" xfId="2" applyNumberFormat="1" applyFont="1" applyFill="1" applyAlignment="1" applyProtection="1">
      <alignment horizontal="center"/>
    </xf>
    <xf numFmtId="0" fontId="5" fillId="15" borderId="0" xfId="0" applyFont="1" applyFill="1" applyAlignment="1" applyProtection="1">
      <alignment horizontal="center" vertical="center"/>
    </xf>
    <xf numFmtId="0" fontId="8" fillId="15" borderId="0" xfId="0" applyFont="1" applyFill="1" applyAlignment="1" applyProtection="1"/>
    <xf numFmtId="0" fontId="7" fillId="16" borderId="0" xfId="2" applyNumberFormat="1" applyFont="1" applyFill="1" applyBorder="1" applyAlignment="1" applyProtection="1">
      <alignment horizontal="center" vertical="center" wrapText="1"/>
    </xf>
    <xf numFmtId="0" fontId="5" fillId="15" borderId="0" xfId="0" applyFont="1" applyFill="1" applyAlignment="1" applyProtection="1">
      <alignment horizontal="center" vertical="center"/>
    </xf>
    <xf numFmtId="0" fontId="5" fillId="0" borderId="0" xfId="2" applyNumberFormat="1" applyFont="1" applyAlignment="1" applyProtection="1">
      <alignment horizontal="center"/>
    </xf>
    <xf numFmtId="165" fontId="11" fillId="17" borderId="0" xfId="1" applyNumberFormat="1" applyFont="1" applyFill="1" applyAlignment="1" applyProtection="1">
      <alignment horizontal="left"/>
      <protection locked="0"/>
    </xf>
    <xf numFmtId="4" fontId="5" fillId="15" borderId="0" xfId="2" applyNumberFormat="1" applyFont="1" applyFill="1" applyBorder="1" applyAlignment="1" applyProtection="1">
      <alignment horizontal="center"/>
    </xf>
    <xf numFmtId="0" fontId="10" fillId="15" borderId="0" xfId="2" applyNumberFormat="1" applyFont="1" applyFill="1" applyBorder="1" applyAlignment="1" applyProtection="1">
      <alignment horizontal="center"/>
    </xf>
    <xf numFmtId="4" fontId="10" fillId="15" borderId="0" xfId="2" applyNumberFormat="1" applyFont="1" applyFill="1" applyBorder="1" applyAlignment="1" applyProtection="1">
      <alignment horizontal="center"/>
    </xf>
    <xf numFmtId="0" fontId="3" fillId="0" borderId="0" xfId="2" applyFont="1"/>
    <xf numFmtId="49" fontId="4" fillId="0" borderId="0" xfId="2" applyNumberFormat="1" applyFont="1" applyAlignment="1">
      <alignment textRotation="45"/>
    </xf>
    <xf numFmtId="4" fontId="5" fillId="15" borderId="0" xfId="2" applyNumberFormat="1" applyFont="1" applyFill="1" applyAlignment="1">
      <alignment horizontal="center"/>
    </xf>
    <xf numFmtId="4" fontId="5" fillId="0" borderId="0" xfId="2" applyNumberFormat="1" applyFont="1" applyAlignment="1">
      <alignment horizontal="center"/>
    </xf>
    <xf numFmtId="0" fontId="8" fillId="0" borderId="0" xfId="2" applyFont="1"/>
    <xf numFmtId="0" fontId="5" fillId="0" borderId="0" xfId="0" applyFont="1" applyAlignment="1">
      <alignment horizontal="center" vertical="center"/>
    </xf>
    <xf numFmtId="0" fontId="10" fillId="15" borderId="0" xfId="2" applyFont="1" applyFill="1" applyAlignment="1">
      <alignment horizontal="center"/>
    </xf>
    <xf numFmtId="0" fontId="13" fillId="0" borderId="0" xfId="0" applyFont="1"/>
    <xf numFmtId="49" fontId="3" fillId="0" borderId="0" xfId="0" applyNumberFormat="1" applyFont="1"/>
    <xf numFmtId="0" fontId="11" fillId="15" borderId="0" xfId="2" applyFont="1" applyFill="1"/>
    <xf numFmtId="0" fontId="8" fillId="15" borderId="0" xfId="0" applyFont="1" applyFill="1"/>
    <xf numFmtId="43" fontId="8" fillId="15" borderId="0" xfId="0" applyNumberFormat="1" applyFont="1" applyFill="1"/>
    <xf numFmtId="4" fontId="11" fillId="15" borderId="0" xfId="2" applyNumberFormat="1" applyFont="1" applyFill="1" applyAlignment="1">
      <alignment horizontal="right"/>
    </xf>
    <xf numFmtId="4" fontId="11" fillId="0" borderId="0" xfId="2" applyNumberFormat="1" applyFont="1" applyAlignment="1">
      <alignment horizontal="right"/>
    </xf>
    <xf numFmtId="49" fontId="4" fillId="0" borderId="0" xfId="2" applyNumberFormat="1" applyFont="1" applyAlignment="1">
      <alignment horizontal="center"/>
    </xf>
    <xf numFmtId="41" fontId="5" fillId="15" borderId="0" xfId="0" applyNumberFormat="1" applyFont="1" applyFill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4" fontId="10" fillId="15" borderId="0" xfId="2" applyNumberFormat="1" applyFont="1" applyFill="1" applyAlignment="1">
      <alignment horizontal="center"/>
    </xf>
    <xf numFmtId="164" fontId="11" fillId="15" borderId="0" xfId="2" applyNumberFormat="1" applyFont="1" applyFill="1" applyAlignment="1">
      <alignment horizontal="center"/>
    </xf>
    <xf numFmtId="164" fontId="10" fillId="15" borderId="0" xfId="2" applyNumberFormat="1" applyFont="1" applyFill="1" applyAlignment="1">
      <alignment horizontal="center"/>
    </xf>
    <xf numFmtId="164" fontId="10" fillId="0" borderId="0" xfId="2" applyNumberFormat="1" applyFont="1" applyAlignment="1">
      <alignment horizontal="center"/>
    </xf>
    <xf numFmtId="41" fontId="5" fillId="15" borderId="2" xfId="0" applyNumberFormat="1" applyFont="1" applyFill="1" applyBorder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8" fillId="15" borderId="2" xfId="2" applyFont="1" applyFill="1" applyBorder="1"/>
    <xf numFmtId="4" fontId="11" fillId="15" borderId="0" xfId="2" applyNumberFormat="1" applyFont="1" applyFill="1" applyAlignment="1">
      <alignment horizontal="center"/>
    </xf>
    <xf numFmtId="41" fontId="5" fillId="0" borderId="0" xfId="0" applyNumberFormat="1" applyFont="1" applyAlignment="1">
      <alignment horizontal="center"/>
    </xf>
    <xf numFmtId="0" fontId="10" fillId="15" borderId="0" xfId="2" applyFont="1" applyFill="1"/>
    <xf numFmtId="4" fontId="11" fillId="0" borderId="0" xfId="2" applyNumberFormat="1" applyFont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4" fillId="0" borderId="3" xfId="2" applyNumberFormat="1" applyFont="1" applyBorder="1" applyAlignment="1">
      <alignment horizontal="center"/>
    </xf>
    <xf numFmtId="49" fontId="4" fillId="0" borderId="0" xfId="3" applyNumberFormat="1" applyFont="1" applyAlignment="1">
      <alignment horizontal="center"/>
    </xf>
    <xf numFmtId="0" fontId="8" fillId="15" borderId="0" xfId="2" applyFont="1" applyFill="1"/>
    <xf numFmtId="0" fontId="11" fillId="15" borderId="0" xfId="2" applyFont="1" applyFill="1" applyAlignment="1">
      <alignment horizontal="left" indent="2"/>
    </xf>
    <xf numFmtId="166" fontId="11" fillId="15" borderId="0" xfId="2" applyNumberFormat="1" applyFont="1" applyFill="1" applyAlignment="1">
      <alignment horizontal="left"/>
    </xf>
    <xf numFmtId="43" fontId="8" fillId="15" borderId="0" xfId="4" applyNumberFormat="1" applyFont="1" applyFill="1"/>
    <xf numFmtId="169" fontId="8" fillId="15" borderId="0" xfId="4" applyNumberFormat="1" applyFont="1" applyFill="1"/>
    <xf numFmtId="168" fontId="11" fillId="15" borderId="0" xfId="2" applyNumberFormat="1" applyFont="1" applyFill="1" applyAlignment="1">
      <alignment horizontal="right"/>
    </xf>
    <xf numFmtId="168" fontId="8" fillId="15" borderId="0" xfId="4" applyNumberFormat="1" applyFont="1" applyFill="1"/>
    <xf numFmtId="167" fontId="11" fillId="0" borderId="0" xfId="2" applyNumberFormat="1" applyFont="1" applyAlignment="1">
      <alignment horizontal="right"/>
    </xf>
    <xf numFmtId="169" fontId="11" fillId="15" borderId="0" xfId="1" applyNumberFormat="1" applyFont="1" applyFill="1"/>
    <xf numFmtId="43" fontId="8" fillId="15" borderId="0" xfId="2" applyNumberFormat="1" applyFont="1" applyFill="1"/>
    <xf numFmtId="169" fontId="8" fillId="15" borderId="0" xfId="2" applyNumberFormat="1" applyFont="1" applyFill="1"/>
    <xf numFmtId="169" fontId="11" fillId="15" borderId="0" xfId="1" applyNumberFormat="1" applyFont="1" applyFill="1" applyAlignment="1">
      <alignment horizontal="right"/>
    </xf>
    <xf numFmtId="168" fontId="8" fillId="15" borderId="0" xfId="2" applyNumberFormat="1" applyFont="1" applyFill="1"/>
    <xf numFmtId="169" fontId="11" fillId="0" borderId="0" xfId="1" applyNumberFormat="1" applyFont="1" applyAlignment="1">
      <alignment horizontal="right"/>
    </xf>
    <xf numFmtId="0" fontId="3" fillId="15" borderId="0" xfId="2" applyFont="1" applyFill="1"/>
    <xf numFmtId="49" fontId="4" fillId="15" borderId="0" xfId="2" applyNumberFormat="1" applyFont="1" applyFill="1" applyAlignment="1">
      <alignment horizontal="center"/>
    </xf>
    <xf numFmtId="169" fontId="8" fillId="15" borderId="0" xfId="1" applyNumberFormat="1" applyFont="1" applyFill="1"/>
    <xf numFmtId="170" fontId="11" fillId="15" borderId="0" xfId="2" applyNumberFormat="1" applyFont="1" applyFill="1" applyAlignment="1">
      <alignment horizontal="left"/>
    </xf>
    <xf numFmtId="43" fontId="11" fillId="0" borderId="0" xfId="1" applyFont="1" applyAlignment="1">
      <alignment horizontal="right"/>
    </xf>
    <xf numFmtId="169" fontId="11" fillId="0" borderId="0" xfId="1" applyNumberFormat="1" applyFont="1" applyAlignment="1" applyProtection="1">
      <alignment horizontal="right"/>
      <protection locked="0"/>
    </xf>
    <xf numFmtId="49" fontId="4" fillId="15" borderId="0" xfId="3" applyNumberFormat="1" applyFont="1" applyFill="1" applyAlignment="1">
      <alignment horizontal="center"/>
    </xf>
    <xf numFmtId="0" fontId="11" fillId="15" borderId="0" xfId="2" applyFont="1" applyFill="1" applyAlignment="1">
      <alignment horizontal="left"/>
    </xf>
    <xf numFmtId="43" fontId="8" fillId="15" borderId="2" xfId="0" applyNumberFormat="1" applyFont="1" applyFill="1" applyBorder="1"/>
    <xf numFmtId="169" fontId="8" fillId="15" borderId="2" xfId="0" applyNumberFormat="1" applyFont="1" applyFill="1" applyBorder="1"/>
    <xf numFmtId="168" fontId="8" fillId="15" borderId="2" xfId="0" applyNumberFormat="1" applyFont="1" applyFill="1" applyBorder="1"/>
    <xf numFmtId="169" fontId="8" fillId="15" borderId="0" xfId="0" applyNumberFormat="1" applyFont="1" applyFill="1"/>
    <xf numFmtId="0" fontId="14" fillId="15" borderId="0" xfId="0" applyFont="1" applyFill="1"/>
    <xf numFmtId="168" fontId="14" fillId="15" borderId="0" xfId="0" applyNumberFormat="1" applyFont="1" applyFill="1"/>
    <xf numFmtId="0" fontId="14" fillId="0" borderId="0" xfId="0" applyFont="1"/>
    <xf numFmtId="0" fontId="10" fillId="15" borderId="0" xfId="2" applyFont="1" applyFill="1" applyAlignment="1">
      <alignment horizontal="left"/>
    </xf>
    <xf numFmtId="43" fontId="8" fillId="15" borderId="9" xfId="4" applyNumberFormat="1" applyFont="1" applyFill="1" applyBorder="1"/>
    <xf numFmtId="44" fontId="8" fillId="15" borderId="9" xfId="4" applyFont="1" applyFill="1" applyBorder="1"/>
    <xf numFmtId="169" fontId="8" fillId="15" borderId="9" xfId="4" applyNumberFormat="1" applyFont="1" applyFill="1" applyBorder="1"/>
    <xf numFmtId="168" fontId="8" fillId="15" borderId="9" xfId="4" applyNumberFormat="1" applyFont="1" applyFill="1" applyBorder="1"/>
    <xf numFmtId="171" fontId="8" fillId="0" borderId="0" xfId="0" applyNumberFormat="1" applyFont="1"/>
    <xf numFmtId="169" fontId="11" fillId="15" borderId="0" xfId="2" applyNumberFormat="1" applyFont="1" applyFill="1" applyAlignment="1">
      <alignment horizontal="right"/>
    </xf>
    <xf numFmtId="0" fontId="13" fillId="15" borderId="0" xfId="0" applyFont="1" applyFill="1"/>
    <xf numFmtId="49" fontId="3" fillId="15" borderId="0" xfId="0" applyNumberFormat="1" applyFont="1" applyFill="1"/>
    <xf numFmtId="43" fontId="11" fillId="15" borderId="0" xfId="2" applyNumberFormat="1" applyFont="1" applyFill="1" applyAlignment="1">
      <alignment horizontal="right"/>
    </xf>
    <xf numFmtId="39" fontId="11" fillId="15" borderId="0" xfId="2" applyNumberFormat="1" applyFont="1" applyFill="1" applyAlignment="1">
      <alignment horizontal="right"/>
    </xf>
    <xf numFmtId="39" fontId="11" fillId="0" borderId="0" xfId="2" applyNumberFormat="1" applyFont="1" applyAlignment="1">
      <alignment horizontal="right"/>
    </xf>
    <xf numFmtId="43" fontId="8" fillId="15" borderId="9" xfId="0" applyNumberFormat="1" applyFont="1" applyFill="1" applyBorder="1"/>
    <xf numFmtId="0" fontId="8" fillId="15" borderId="0" xfId="0" applyFont="1" applyFill="1" applyAlignment="1">
      <alignment horizontal="left"/>
    </xf>
    <xf numFmtId="168" fontId="8" fillId="15" borderId="0" xfId="0" applyNumberFormat="1" applyFont="1" applyFill="1"/>
    <xf numFmtId="43" fontId="8" fillId="0" borderId="0" xfId="0" applyNumberFormat="1" applyFont="1"/>
    <xf numFmtId="43" fontId="8" fillId="15" borderId="2" xfId="4" applyNumberFormat="1" applyFont="1" applyFill="1" applyBorder="1"/>
    <xf numFmtId="44" fontId="8" fillId="15" borderId="2" xfId="4" applyFont="1" applyFill="1" applyBorder="1"/>
    <xf numFmtId="169" fontId="8" fillId="15" borderId="2" xfId="4" applyNumberFormat="1" applyFont="1" applyFill="1" applyBorder="1"/>
    <xf numFmtId="168" fontId="8" fillId="15" borderId="2" xfId="4" applyNumberFormat="1" applyFont="1" applyFill="1" applyBorder="1"/>
    <xf numFmtId="170" fontId="11" fillId="15" borderId="0" xfId="2" applyNumberFormat="1" applyFont="1" applyFill="1" applyAlignment="1">
      <alignment horizontal="right"/>
    </xf>
    <xf numFmtId="170" fontId="11" fillId="0" borderId="0" xfId="2" applyNumberFormat="1" applyFont="1" applyAlignment="1">
      <alignment horizontal="right"/>
    </xf>
    <xf numFmtId="169" fontId="11" fillId="0" borderId="0" xfId="1" applyNumberFormat="1" applyFont="1"/>
    <xf numFmtId="169" fontId="11" fillId="17" borderId="0" xfId="1" applyNumberFormat="1" applyFont="1" applyFill="1" applyProtection="1">
      <protection locked="0"/>
    </xf>
    <xf numFmtId="0" fontId="8" fillId="43" borderId="0" xfId="0" applyFont="1" applyFill="1"/>
    <xf numFmtId="0" fontId="8" fillId="43" borderId="0" xfId="2" applyFont="1" applyFill="1"/>
    <xf numFmtId="0" fontId="11" fillId="43" borderId="0" xfId="2" applyFont="1" applyFill="1"/>
    <xf numFmtId="169" fontId="11" fillId="17" borderId="2" xfId="1" applyNumberFormat="1" applyFont="1" applyFill="1" applyBorder="1" applyProtection="1">
      <protection locked="0"/>
    </xf>
    <xf numFmtId="39" fontId="8" fillId="15" borderId="0" xfId="2" applyNumberFormat="1" applyFont="1" applyFill="1"/>
    <xf numFmtId="39" fontId="8" fillId="0" borderId="0" xfId="2" applyNumberFormat="1" applyFont="1"/>
    <xf numFmtId="171" fontId="8" fillId="0" borderId="0" xfId="1" applyNumberFormat="1" applyFont="1"/>
    <xf numFmtId="44" fontId="8" fillId="15" borderId="0" xfId="0" applyNumberFormat="1" applyFont="1" applyFill="1"/>
    <xf numFmtId="0" fontId="10" fillId="15" borderId="0" xfId="2" applyFont="1" applyFill="1" applyAlignment="1">
      <alignment horizontal="left" indent="2"/>
    </xf>
    <xf numFmtId="39" fontId="10" fillId="15" borderId="0" xfId="2" applyNumberFormat="1" applyFont="1" applyFill="1" applyAlignment="1">
      <alignment horizontal="right"/>
    </xf>
    <xf numFmtId="39" fontId="10" fillId="0" borderId="0" xfId="2" applyNumberFormat="1" applyFont="1" applyAlignment="1">
      <alignment horizontal="right"/>
    </xf>
    <xf numFmtId="171" fontId="11" fillId="15" borderId="0" xfId="1" applyNumberFormat="1" applyFont="1" applyFill="1"/>
    <xf numFmtId="171" fontId="11" fillId="0" borderId="0" xfId="1" applyNumberFormat="1" applyFont="1"/>
    <xf numFmtId="43" fontId="8" fillId="17" borderId="0" xfId="1" applyFont="1" applyFill="1" applyProtection="1">
      <protection locked="0"/>
    </xf>
    <xf numFmtId="39" fontId="8" fillId="15" borderId="0" xfId="0" applyNumberFormat="1" applyFont="1" applyFill="1"/>
    <xf numFmtId="169" fontId="14" fillId="15" borderId="0" xfId="1" applyNumberFormat="1" applyFont="1" applyFill="1"/>
    <xf numFmtId="169" fontId="14" fillId="0" borderId="0" xfId="1" applyNumberFormat="1" applyFont="1"/>
    <xf numFmtId="0" fontId="5" fillId="15" borderId="0" xfId="0" applyFont="1" applyFill="1"/>
    <xf numFmtId="171" fontId="8" fillId="15" borderId="0" xfId="1" applyNumberFormat="1" applyFont="1" applyFill="1"/>
    <xf numFmtId="171" fontId="8" fillId="15" borderId="2" xfId="1" applyNumberFormat="1" applyFont="1" applyFill="1" applyBorder="1"/>
    <xf numFmtId="170" fontId="11" fillId="15" borderId="0" xfId="2" applyNumberFormat="1" applyFont="1" applyFill="1"/>
    <xf numFmtId="44" fontId="8" fillId="15" borderId="0" xfId="4" applyFont="1" applyFill="1"/>
    <xf numFmtId="4" fontId="11" fillId="15" borderId="0" xfId="2" applyNumberFormat="1" applyFont="1" applyFill="1"/>
    <xf numFmtId="4" fontId="11" fillId="0" borderId="0" xfId="2" applyNumberFormat="1" applyFont="1"/>
    <xf numFmtId="168" fontId="8" fillId="0" borderId="0" xfId="4" applyNumberFormat="1" applyFont="1"/>
    <xf numFmtId="44" fontId="8" fillId="0" borderId="0" xfId="4" applyFont="1"/>
    <xf numFmtId="0" fontId="17" fillId="0" borderId="0" xfId="2" applyFont="1" applyAlignment="1">
      <alignment horizontal="right"/>
    </xf>
    <xf numFmtId="43" fontId="11" fillId="17" borderId="0" xfId="1" applyFont="1" applyFill="1" applyProtection="1">
      <protection locked="0"/>
    </xf>
    <xf numFmtId="43" fontId="8" fillId="44" borderId="0" xfId="0" applyNumberFormat="1" applyFont="1" applyFill="1" applyBorder="1" applyProtection="1">
      <protection locked="0"/>
    </xf>
    <xf numFmtId="0" fontId="8" fillId="45" borderId="0" xfId="0" applyFont="1" applyFill="1" applyProtection="1"/>
    <xf numFmtId="39" fontId="11" fillId="45" borderId="0" xfId="2" applyNumberFormat="1" applyFont="1" applyFill="1" applyAlignment="1" applyProtection="1"/>
    <xf numFmtId="0" fontId="8" fillId="45" borderId="0" xfId="2" applyNumberFormat="1" applyFont="1" applyFill="1" applyAlignment="1" applyProtection="1"/>
    <xf numFmtId="0" fontId="8" fillId="46" borderId="0" xfId="2" applyNumberFormat="1" applyFont="1" applyFill="1" applyAlignment="1" applyProtection="1"/>
    <xf numFmtId="43" fontId="11" fillId="0" borderId="0" xfId="1" applyNumberFormat="1" applyFont="1" applyFill="1" applyBorder="1" applyAlignment="1" applyProtection="1"/>
    <xf numFmtId="169" fontId="8" fillId="17" borderId="0" xfId="1" applyNumberFormat="1" applyFont="1" applyFill="1" applyBorder="1" applyProtection="1">
      <protection locked="0"/>
    </xf>
    <xf numFmtId="0" fontId="8" fillId="46" borderId="0" xfId="0" applyFont="1" applyFill="1" applyProtection="1"/>
    <xf numFmtId="167" fontId="11" fillId="17" borderId="2" xfId="2" applyNumberFormat="1" applyFont="1" applyFill="1" applyBorder="1" applyAlignment="1" applyProtection="1"/>
    <xf numFmtId="4" fontId="5" fillId="15" borderId="0" xfId="2" applyNumberFormat="1" applyFont="1" applyFill="1" applyBorder="1" applyAlignment="1" applyProtection="1">
      <alignment horizontal="left"/>
    </xf>
    <xf numFmtId="0" fontId="5" fillId="15" borderId="0" xfId="0" applyFont="1" applyFill="1" applyAlignment="1" applyProtection="1">
      <alignment horizontal="left" vertical="center"/>
    </xf>
    <xf numFmtId="0" fontId="10" fillId="15" borderId="0" xfId="2" applyNumberFormat="1" applyFont="1" applyFill="1" applyBorder="1" applyAlignment="1" applyProtection="1">
      <alignment horizontal="left"/>
    </xf>
    <xf numFmtId="4" fontId="10" fillId="15" borderId="0" xfId="2" applyNumberFormat="1" applyFont="1" applyFill="1" applyBorder="1" applyAlignment="1" applyProtection="1">
      <alignment horizontal="left"/>
    </xf>
    <xf numFmtId="0" fontId="11" fillId="0" borderId="0" xfId="2" applyNumberFormat="1" applyFont="1" applyBorder="1" applyAlignment="1" applyProtection="1">
      <alignment horizontal="right"/>
    </xf>
    <xf numFmtId="0" fontId="8" fillId="0" borderId="0" xfId="2" applyNumberFormat="1" applyFont="1" applyBorder="1" applyAlignment="1" applyProtection="1">
      <alignment horizontal="right"/>
    </xf>
    <xf numFmtId="0" fontId="3" fillId="0" borderId="0" xfId="2" applyNumberFormat="1" applyFont="1" applyAlignment="1" applyProtection="1">
      <alignment horizontal="left"/>
    </xf>
    <xf numFmtId="49" fontId="4" fillId="0" borderId="0" xfId="2" applyNumberFormat="1" applyFont="1" applyAlignment="1" applyProtection="1">
      <alignment horizontal="left" textRotation="45"/>
    </xf>
    <xf numFmtId="0" fontId="13" fillId="0" borderId="0" xfId="0" applyFont="1" applyAlignment="1" applyProtection="1">
      <alignment horizontal="left"/>
    </xf>
    <xf numFmtId="49" fontId="3" fillId="0" borderId="0" xfId="0" applyNumberFormat="1" applyFont="1" applyAlignment="1" applyProtection="1">
      <alignment horizontal="left"/>
    </xf>
    <xf numFmtId="4" fontId="5" fillId="15" borderId="0" xfId="2" applyNumberFormat="1" applyFont="1" applyFill="1" applyAlignment="1">
      <alignment horizontal="left"/>
    </xf>
    <xf numFmtId="4" fontId="10" fillId="15" borderId="0" xfId="2" applyNumberFormat="1" applyFont="1" applyFill="1" applyAlignment="1">
      <alignment horizontal="left"/>
    </xf>
    <xf numFmtId="0" fontId="11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43" fontId="5" fillId="15" borderId="0" xfId="1" applyFont="1" applyFill="1" applyBorder="1" applyAlignment="1" applyProtection="1">
      <alignment horizontal="center"/>
    </xf>
    <xf numFmtId="43" fontId="5" fillId="15" borderId="2" xfId="1" applyFont="1" applyFill="1" applyBorder="1" applyAlignment="1" applyProtection="1">
      <alignment horizontal="center"/>
    </xf>
    <xf numFmtId="0" fontId="8" fillId="15" borderId="0" xfId="0" applyFont="1" applyFill="1" applyAlignment="1" applyProtection="1"/>
    <xf numFmtId="0" fontId="8" fillId="0" borderId="0" xfId="2" applyNumberFormat="1" applyFont="1" applyFill="1" applyBorder="1" applyAlignment="1" applyProtection="1">
      <alignment horizontal="right" wrapText="1"/>
    </xf>
    <xf numFmtId="0" fontId="47" fillId="42" borderId="21" xfId="2" applyNumberFormat="1" applyFont="1" applyFill="1" applyBorder="1" applyAlignment="1" applyProtection="1">
      <alignment horizontal="center" vertical="center"/>
    </xf>
    <xf numFmtId="0" fontId="7" fillId="16" borderId="0" xfId="2" applyNumberFormat="1" applyFont="1" applyFill="1" applyBorder="1" applyAlignment="1" applyProtection="1">
      <alignment horizontal="center" vertical="center" wrapText="1"/>
    </xf>
    <xf numFmtId="0" fontId="5" fillId="15" borderId="0" xfId="2" applyNumberFormat="1" applyFont="1" applyFill="1" applyAlignment="1" applyProtection="1">
      <alignment horizontal="center"/>
    </xf>
    <xf numFmtId="0" fontId="10" fillId="15" borderId="0" xfId="2" applyNumberFormat="1" applyFont="1" applyFill="1" applyAlignment="1" applyProtection="1">
      <alignment horizontal="center"/>
    </xf>
    <xf numFmtId="172" fontId="10" fillId="15" borderId="0" xfId="2" applyNumberFormat="1" applyFont="1" applyFill="1" applyAlignment="1" applyProtection="1">
      <alignment horizontal="center"/>
    </xf>
    <xf numFmtId="0" fontId="5" fillId="15" borderId="0" xfId="0" applyFont="1" applyFill="1" applyAlignment="1" applyProtection="1">
      <alignment horizontal="center" vertical="center"/>
    </xf>
  </cellXfs>
  <cellStyles count="1349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853"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emf"/><Relationship Id="rId1" Type="http://schemas.openxmlformats.org/officeDocument/2006/relationships/customXml" Target="../ink/ink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433844</xdr:colOff>
      <xdr:row>65</xdr:row>
      <xdr:rowOff>95320</xdr:rowOff>
    </xdr:from>
    <xdr:to>
      <xdr:col>25</xdr:col>
      <xdr:colOff>434204</xdr:colOff>
      <xdr:row>65</xdr:row>
      <xdr:rowOff>95680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/>
            <xdr14:cNvContentPartPr/>
          </xdr14:nvContentPartPr>
          <xdr14:nvPr macro=""/>
          <xdr14:xfrm>
            <a:off x="17525927" y="10234153"/>
            <a:ext cx="360" cy="360"/>
          </xdr14:xfrm>
        </xdr:contentPart>
      </mc:Choice>
      <mc:Fallback xmlns="">
        <xdr:pic>
          <xdr:nvPicPr>
            <xdr:cNvPr id="4" name="Ink 3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7514047" y="10222273"/>
              <a:ext cx="24120" cy="241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18</xdr:col>
      <xdr:colOff>508150</xdr:colOff>
      <xdr:row>56</xdr:row>
      <xdr:rowOff>84790</xdr:rowOff>
    </xdr:from>
    <xdr:to>
      <xdr:col>26</xdr:col>
      <xdr:colOff>222570</xdr:colOff>
      <xdr:row>60</xdr:row>
      <xdr:rowOff>11030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Ink 6"/>
            <xdr14:cNvContentPartPr/>
          </xdr14:nvContentPartPr>
          <xdr14:nvPr macro=""/>
          <xdr14:xfrm>
            <a:off x="11927567" y="8794873"/>
            <a:ext cx="6127920" cy="561240"/>
          </xdr14:xfrm>
        </xdr:contentPart>
      </mc:Choice>
      <mc:Fallback xmlns="">
        <xdr:pic>
          <xdr:nvPicPr>
            <xdr:cNvPr id="7" name="Ink 6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904717" y="8782993"/>
              <a:ext cx="6173620" cy="585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solidated%2017-18%20SNP%20-%20WIP%2011.5.18%20D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Eastern%20Florida%202013-14%20AFR%20Workbook%202014%20v03%20JRD%207-31-14%20JRD%20REVISED%208-15-14%20JRD%2011-20-14%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7-2018/College%20AFRs/~Sent%20to%20DFS/AFR%20Workbook%202018%20Daytona%20State%20FINAL%2009.20.18%20-%20DR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7-2018/College%20AFRs/~Sent%20to%20DFS/AFR%20Workbook%202018%20Seminole%20State%20College%20FINAL%2009.21.18%20-%20D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STERNF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>
        <row r="9">
          <cell r="M9" t="str">
            <v>Unit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2-Other Investments"/>
      <sheetName val="CU2 Instructions Sections A &amp; B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Sheet1"/>
      <sheetName val="VLOOKUPS"/>
      <sheetName val="DOEAGLDownload"/>
    </sheetNames>
    <sheetDataSet>
      <sheetData sheetId="0" refreshError="1"/>
      <sheetData sheetId="1" refreshError="1"/>
      <sheetData sheetId="2">
        <row r="5">
          <cell r="C5" t="str">
            <v>DAYTONA STATE COLLEGE</v>
          </cell>
        </row>
      </sheetData>
      <sheetData sheetId="3"/>
      <sheetData sheetId="4">
        <row r="183">
          <cell r="O183">
            <v>2510089.34</v>
          </cell>
        </row>
        <row r="184">
          <cell r="O184">
            <v>-661518.77999999933</v>
          </cell>
        </row>
        <row r="185">
          <cell r="O185">
            <v>4719129.5599999996</v>
          </cell>
        </row>
        <row r="186">
          <cell r="O186">
            <v>1321639.6200000001</v>
          </cell>
        </row>
        <row r="187">
          <cell r="O187">
            <v>327020.15999999997</v>
          </cell>
        </row>
        <row r="188">
          <cell r="O188">
            <v>3802.56</v>
          </cell>
        </row>
        <row r="189">
          <cell r="O189">
            <v>0</v>
          </cell>
        </row>
        <row r="190">
          <cell r="O190">
            <v>116605.12</v>
          </cell>
        </row>
        <row r="191">
          <cell r="O191">
            <v>184373.28</v>
          </cell>
        </row>
        <row r="192">
          <cell r="O192">
            <v>1494518.46</v>
          </cell>
        </row>
        <row r="193">
          <cell r="O193">
            <v>521214.12</v>
          </cell>
        </row>
        <row r="194">
          <cell r="O194">
            <v>144384.76999999999</v>
          </cell>
        </row>
        <row r="195">
          <cell r="O195">
            <v>69588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405276.32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85361.279999999999</v>
          </cell>
        </row>
        <row r="209">
          <cell r="O209">
            <v>9046.44</v>
          </cell>
        </row>
        <row r="210">
          <cell r="O210">
            <v>16969.68</v>
          </cell>
        </row>
        <row r="211">
          <cell r="O211">
            <v>0</v>
          </cell>
        </row>
        <row r="212">
          <cell r="O212">
            <v>231.96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1729160.61</v>
          </cell>
        </row>
        <row r="217">
          <cell r="O217">
            <v>1640859.07</v>
          </cell>
        </row>
        <row r="218">
          <cell r="O218">
            <v>3550</v>
          </cell>
        </row>
        <row r="219">
          <cell r="O219">
            <v>67660</v>
          </cell>
        </row>
        <row r="220">
          <cell r="O220">
            <v>38108.75</v>
          </cell>
        </row>
        <row r="221">
          <cell r="O221">
            <v>1199488.49</v>
          </cell>
        </row>
        <row r="222">
          <cell r="O222">
            <v>1887890.2</v>
          </cell>
        </row>
        <row r="223">
          <cell r="O223">
            <v>0</v>
          </cell>
        </row>
        <row r="224">
          <cell r="O224">
            <v>2403105.6800000002</v>
          </cell>
        </row>
        <row r="225">
          <cell r="O225">
            <v>0</v>
          </cell>
        </row>
        <row r="226">
          <cell r="O226">
            <v>0</v>
          </cell>
        </row>
        <row r="227">
          <cell r="D227">
            <v>1122829.4099999999</v>
          </cell>
          <cell r="J227">
            <v>0</v>
          </cell>
        </row>
        <row r="228">
          <cell r="O228">
            <v>329400.57</v>
          </cell>
        </row>
        <row r="229">
          <cell r="O229">
            <v>0</v>
          </cell>
        </row>
        <row r="230">
          <cell r="O230">
            <v>251444.64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45">
          <cell r="O245">
            <v>0</v>
          </cell>
        </row>
        <row r="246">
          <cell r="O246">
            <v>0</v>
          </cell>
        </row>
        <row r="247">
          <cell r="O247">
            <v>0</v>
          </cell>
        </row>
        <row r="248">
          <cell r="O248">
            <v>124360.66</v>
          </cell>
        </row>
        <row r="249">
          <cell r="O249">
            <v>1867731.14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62">
          <cell r="O262">
            <v>37742721</v>
          </cell>
        </row>
        <row r="263">
          <cell r="O263">
            <v>0</v>
          </cell>
        </row>
        <row r="264">
          <cell r="O264">
            <v>75547.89</v>
          </cell>
        </row>
        <row r="265">
          <cell r="O265">
            <v>3060906.68</v>
          </cell>
        </row>
        <row r="266">
          <cell r="O266">
            <v>0</v>
          </cell>
        </row>
        <row r="267">
          <cell r="O267">
            <v>0</v>
          </cell>
        </row>
        <row r="268">
          <cell r="O268">
            <v>0</v>
          </cell>
        </row>
        <row r="269">
          <cell r="L269">
            <v>0</v>
          </cell>
          <cell r="O269">
            <v>592000</v>
          </cell>
        </row>
        <row r="270">
          <cell r="O270">
            <v>4640757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10603679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415056.71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2688321.26</v>
          </cell>
        </row>
        <row r="287">
          <cell r="O287">
            <v>-7454.95</v>
          </cell>
        </row>
        <row r="288">
          <cell r="O288">
            <v>0</v>
          </cell>
        </row>
        <row r="289">
          <cell r="O289">
            <v>0</v>
          </cell>
        </row>
        <row r="295">
          <cell r="O295">
            <v>4030831.87</v>
          </cell>
        </row>
        <row r="296">
          <cell r="O296">
            <v>261486.66</v>
          </cell>
        </row>
        <row r="297">
          <cell r="O297">
            <v>23323527.600000001</v>
          </cell>
        </row>
        <row r="298">
          <cell r="O298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8">
          <cell r="H308">
            <v>0</v>
          </cell>
          <cell r="J308">
            <v>0</v>
          </cell>
          <cell r="O308">
            <v>83469.27</v>
          </cell>
        </row>
        <row r="309">
          <cell r="L309">
            <v>0</v>
          </cell>
        </row>
        <row r="310">
          <cell r="O310">
            <v>276874.3</v>
          </cell>
        </row>
        <row r="311">
          <cell r="O311">
            <v>0</v>
          </cell>
        </row>
        <row r="312">
          <cell r="O312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22">
          <cell r="O322">
            <v>700000</v>
          </cell>
        </row>
        <row r="323">
          <cell r="O323">
            <v>116205.14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D327">
            <v>589238.87</v>
          </cell>
          <cell r="F327">
            <v>249431.4</v>
          </cell>
        </row>
        <row r="328">
          <cell r="D328">
            <v>117298.27</v>
          </cell>
          <cell r="E328">
            <v>66043.990000000005</v>
          </cell>
          <cell r="F328">
            <v>0</v>
          </cell>
        </row>
        <row r="330">
          <cell r="D330">
            <v>24562.67</v>
          </cell>
          <cell r="E330">
            <v>0</v>
          </cell>
          <cell r="F330">
            <v>8743.8799999999992</v>
          </cell>
        </row>
        <row r="338">
          <cell r="O338">
            <v>0</v>
          </cell>
        </row>
        <row r="344">
          <cell r="O344">
            <v>811699.34</v>
          </cell>
        </row>
        <row r="345">
          <cell r="O345">
            <v>-250192.27000000002</v>
          </cell>
        </row>
        <row r="346">
          <cell r="O346">
            <v>2309.85</v>
          </cell>
        </row>
        <row r="347">
          <cell r="F347">
            <v>351410.14</v>
          </cell>
          <cell r="L347">
            <v>10000</v>
          </cell>
          <cell r="O347">
            <v>1057241.2200000002</v>
          </cell>
        </row>
        <row r="367">
          <cell r="O367">
            <v>0</v>
          </cell>
        </row>
        <row r="368">
          <cell r="O368">
            <v>30647.69</v>
          </cell>
        </row>
        <row r="369">
          <cell r="O369">
            <v>0</v>
          </cell>
        </row>
        <row r="370">
          <cell r="J370">
            <v>0</v>
          </cell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F373">
            <v>0</v>
          </cell>
          <cell r="O373">
            <v>462.07</v>
          </cell>
        </row>
        <row r="381">
          <cell r="O381">
            <v>0</v>
          </cell>
        </row>
        <row r="382">
          <cell r="O382">
            <v>793116.92</v>
          </cell>
        </row>
        <row r="383">
          <cell r="O383">
            <v>1067171.8600000001</v>
          </cell>
        </row>
        <row r="384">
          <cell r="O384">
            <v>3794682.03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19745847.32</v>
          </cell>
        </row>
        <row r="388">
          <cell r="O388">
            <v>2894083.1399999997</v>
          </cell>
        </row>
        <row r="389">
          <cell r="O389">
            <v>47608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10377589.699999999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28090.03</v>
          </cell>
        </row>
        <row r="398">
          <cell r="O398">
            <v>8787203.5600000005</v>
          </cell>
        </row>
        <row r="399">
          <cell r="O399">
            <v>41598.980000000003</v>
          </cell>
        </row>
        <row r="400">
          <cell r="O400">
            <v>114236.22</v>
          </cell>
        </row>
        <row r="401">
          <cell r="O401">
            <v>0</v>
          </cell>
        </row>
        <row r="402">
          <cell r="O402">
            <v>4948975.92</v>
          </cell>
        </row>
        <row r="403">
          <cell r="O403">
            <v>37272.5</v>
          </cell>
        </row>
        <row r="404">
          <cell r="O404">
            <v>143850.04</v>
          </cell>
        </row>
        <row r="405">
          <cell r="O405">
            <v>0</v>
          </cell>
        </row>
        <row r="406">
          <cell r="O406">
            <v>333890.65000000002</v>
          </cell>
        </row>
        <row r="407">
          <cell r="O407">
            <v>228416.96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3447595.2199999993</v>
          </cell>
        </row>
        <row r="413">
          <cell r="O413">
            <v>0</v>
          </cell>
        </row>
        <row r="414">
          <cell r="O414">
            <v>4069660.42</v>
          </cell>
        </row>
        <row r="415">
          <cell r="O415">
            <v>1868944</v>
          </cell>
        </row>
        <row r="416">
          <cell r="O416">
            <v>-460853.06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-29024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5341491.2000000002</v>
          </cell>
        </row>
        <row r="423">
          <cell r="O423">
            <v>197146.65</v>
          </cell>
        </row>
        <row r="424">
          <cell r="O424">
            <v>0</v>
          </cell>
        </row>
        <row r="425">
          <cell r="O425">
            <v>92446.48</v>
          </cell>
        </row>
        <row r="426">
          <cell r="O426">
            <v>0</v>
          </cell>
        </row>
        <row r="427">
          <cell r="O427">
            <v>178085.27000000002</v>
          </cell>
        </row>
        <row r="428">
          <cell r="O428">
            <v>0</v>
          </cell>
        </row>
        <row r="435">
          <cell r="O435">
            <v>620446.46000000008</v>
          </cell>
        </row>
        <row r="436">
          <cell r="O436">
            <v>143203.82999999999</v>
          </cell>
        </row>
        <row r="437">
          <cell r="O437">
            <v>860570.54</v>
          </cell>
        </row>
        <row r="438">
          <cell r="O438">
            <v>239253.59999999998</v>
          </cell>
        </row>
        <row r="439">
          <cell r="O439">
            <v>918479.28</v>
          </cell>
        </row>
        <row r="440">
          <cell r="O440">
            <v>303845.57</v>
          </cell>
        </row>
        <row r="441">
          <cell r="O441">
            <v>0</v>
          </cell>
        </row>
        <row r="442">
          <cell r="O442">
            <v>4722</v>
          </cell>
        </row>
        <row r="443">
          <cell r="O443">
            <v>3.1832314562052488E-12</v>
          </cell>
        </row>
        <row r="444">
          <cell r="O444">
            <v>1180</v>
          </cell>
        </row>
        <row r="445">
          <cell r="O445">
            <v>0</v>
          </cell>
        </row>
        <row r="446">
          <cell r="O446">
            <v>1430642.13</v>
          </cell>
        </row>
        <row r="447">
          <cell r="O447">
            <v>0</v>
          </cell>
        </row>
        <row r="448">
          <cell r="O448">
            <v>14908.75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218458.27</v>
          </cell>
        </row>
        <row r="452">
          <cell r="O452">
            <v>447405.95</v>
          </cell>
        </row>
        <row r="453">
          <cell r="O453">
            <v>2189706.29</v>
          </cell>
        </row>
        <row r="454">
          <cell r="O454">
            <v>97004.13</v>
          </cell>
        </row>
        <row r="455">
          <cell r="O455">
            <v>75501.149999999994</v>
          </cell>
        </row>
        <row r="456">
          <cell r="O456">
            <v>14321.7</v>
          </cell>
        </row>
        <row r="457">
          <cell r="O457">
            <v>0</v>
          </cell>
        </row>
        <row r="458">
          <cell r="O458">
            <v>4327570.1500000004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1464176.47</v>
          </cell>
        </row>
        <row r="462">
          <cell r="O462">
            <v>1465020.19</v>
          </cell>
        </row>
        <row r="463">
          <cell r="O463">
            <v>1672568.92</v>
          </cell>
        </row>
        <row r="464">
          <cell r="O464">
            <v>426488.60000000003</v>
          </cell>
        </row>
        <row r="465">
          <cell r="O465">
            <v>1005745.5999999999</v>
          </cell>
        </row>
        <row r="466">
          <cell r="O466">
            <v>0</v>
          </cell>
        </row>
        <row r="467">
          <cell r="O467">
            <v>6725.2300000000005</v>
          </cell>
        </row>
        <row r="468">
          <cell r="O468">
            <v>7915.39</v>
          </cell>
        </row>
        <row r="469">
          <cell r="O469">
            <v>37525.56</v>
          </cell>
        </row>
        <row r="470">
          <cell r="O470">
            <v>703.39</v>
          </cell>
        </row>
        <row r="471">
          <cell r="O471">
            <v>36168.199999999997</v>
          </cell>
        </row>
        <row r="472">
          <cell r="O472">
            <v>47189.32</v>
          </cell>
        </row>
        <row r="473">
          <cell r="O473">
            <v>99429.889999999985</v>
          </cell>
        </row>
        <row r="475">
          <cell r="O475">
            <v>0</v>
          </cell>
        </row>
        <row r="476">
          <cell r="O476">
            <v>16333701.210000001</v>
          </cell>
        </row>
        <row r="477">
          <cell r="O477">
            <v>408975.18</v>
          </cell>
        </row>
        <row r="478">
          <cell r="O478">
            <v>0</v>
          </cell>
        </row>
        <row r="494">
          <cell r="O494">
            <v>8474750.3200000003</v>
          </cell>
        </row>
        <row r="495">
          <cell r="O495">
            <v>649971.3600000001</v>
          </cell>
        </row>
        <row r="496">
          <cell r="L496">
            <v>0</v>
          </cell>
          <cell r="O496">
            <v>0</v>
          </cell>
        </row>
        <row r="503">
          <cell r="O503">
            <v>871900.91999999993</v>
          </cell>
        </row>
        <row r="504">
          <cell r="O504">
            <v>650299.66999999993</v>
          </cell>
        </row>
        <row r="515">
          <cell r="O515">
            <v>1323059.3699999999</v>
          </cell>
        </row>
      </sheetData>
      <sheetData sheetId="5">
        <row r="9">
          <cell r="O9" t="str">
            <v>Unit</v>
          </cell>
        </row>
        <row r="124">
          <cell r="M124">
            <v>196685224</v>
          </cell>
          <cell r="O124">
            <v>28855191</v>
          </cell>
          <cell r="P124">
            <v>225540417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44">
          <cell r="A44" t="str">
            <v>EASTERN FLORIDA STATE COLLEGE</v>
          </cell>
          <cell r="B44">
            <v>128403736</v>
          </cell>
          <cell r="C44">
            <v>20959641</v>
          </cell>
          <cell r="D44">
            <v>149363377</v>
          </cell>
        </row>
        <row r="45">
          <cell r="A45" t="str">
            <v>BROWARD COLLEGE</v>
          </cell>
          <cell r="B45">
            <v>234673264</v>
          </cell>
          <cell r="C45">
            <v>74103565</v>
          </cell>
          <cell r="D45">
            <v>308776829</v>
          </cell>
        </row>
        <row r="46">
          <cell r="A46" t="str">
            <v>COLLEGE OF CENTRAL FLORIDA</v>
          </cell>
          <cell r="B46">
            <v>86827400</v>
          </cell>
          <cell r="C46">
            <v>95935107</v>
          </cell>
          <cell r="D46">
            <v>182762507</v>
          </cell>
        </row>
        <row r="47">
          <cell r="A47" t="str">
            <v>CHIPOLA COLLEGE</v>
          </cell>
          <cell r="B47">
            <v>58015060</v>
          </cell>
          <cell r="C47">
            <v>19268914</v>
          </cell>
          <cell r="D47">
            <v>77283974</v>
          </cell>
        </row>
        <row r="48">
          <cell r="A48" t="str">
            <v>DAYTONA STATE COLLEGE</v>
          </cell>
          <cell r="B48">
            <v>186605106</v>
          </cell>
          <cell r="C48">
            <v>26078878</v>
          </cell>
          <cell r="D48">
            <v>212683984</v>
          </cell>
        </row>
        <row r="49">
          <cell r="A49" t="str">
            <v>FLORIDA SOUTHWESTERN STATE COLLEGE</v>
          </cell>
          <cell r="B49">
            <v>148569301</v>
          </cell>
          <cell r="C49">
            <v>45537519</v>
          </cell>
          <cell r="D49">
            <v>194106820</v>
          </cell>
        </row>
        <row r="50">
          <cell r="A50" t="str">
            <v>FLORIDA STATE COLLEGE AT JACKSONVILLE</v>
          </cell>
          <cell r="B50">
            <v>219081162</v>
          </cell>
          <cell r="C50">
            <v>46510003</v>
          </cell>
          <cell r="D50">
            <v>265591165</v>
          </cell>
        </row>
        <row r="51">
          <cell r="A51" t="str">
            <v>FLORIDA KEYS COMMUNITY COLLEGE</v>
          </cell>
          <cell r="B51">
            <v>24162223</v>
          </cell>
          <cell r="C51">
            <v>3762650</v>
          </cell>
          <cell r="D51">
            <v>27924873</v>
          </cell>
        </row>
        <row r="52">
          <cell r="A52" t="str">
            <v>GULF COAST STATE COLLEGE</v>
          </cell>
          <cell r="B52">
            <v>96823698</v>
          </cell>
          <cell r="C52">
            <v>31381150</v>
          </cell>
          <cell r="D52">
            <v>128204848</v>
          </cell>
        </row>
        <row r="53">
          <cell r="A53" t="str">
            <v>HILLSBOROUGH COMMUNITY COLLEGE</v>
          </cell>
          <cell r="B53">
            <v>192202543</v>
          </cell>
          <cell r="C53">
            <v>9769406</v>
          </cell>
          <cell r="D53">
            <v>201971949</v>
          </cell>
        </row>
        <row r="54">
          <cell r="A54" t="str">
            <v>INDIAN RIVER STATE COLLEGE</v>
          </cell>
          <cell r="B54">
            <v>225666980</v>
          </cell>
          <cell r="C54">
            <v>94699856</v>
          </cell>
          <cell r="D54">
            <v>320366836</v>
          </cell>
        </row>
        <row r="55">
          <cell r="A55" t="str">
            <v>FLORIDA GATEWAY COLLEGE</v>
          </cell>
          <cell r="B55">
            <v>32244870.690000001</v>
          </cell>
          <cell r="C55">
            <v>16222048</v>
          </cell>
          <cell r="D55">
            <v>48466918.689999998</v>
          </cell>
        </row>
        <row r="56">
          <cell r="A56" t="str">
            <v>LAKE-SUMTER STATE COLLEGE</v>
          </cell>
          <cell r="B56">
            <v>67751023</v>
          </cell>
          <cell r="C56">
            <v>16398494</v>
          </cell>
          <cell r="D56">
            <v>84149517</v>
          </cell>
        </row>
        <row r="57">
          <cell r="A57" t="str">
            <v>STATE COLLEGE OF FLORIDA, MANATEE-SARASOTA</v>
          </cell>
          <cell r="B57">
            <v>113551181</v>
          </cell>
          <cell r="C57">
            <v>54014664</v>
          </cell>
          <cell r="D57">
            <v>167565845</v>
          </cell>
        </row>
        <row r="58">
          <cell r="A58" t="str">
            <v>MIAMI DADE COLLEGE</v>
          </cell>
          <cell r="B58">
            <v>1405568244</v>
          </cell>
          <cell r="C58">
            <v>133421517</v>
          </cell>
          <cell r="D58">
            <v>1538989761</v>
          </cell>
        </row>
        <row r="59">
          <cell r="A59" t="str">
            <v>NORTH FLORIDA COMMUNITY COLLEGE</v>
          </cell>
          <cell r="B59">
            <v>25565917.149999999</v>
          </cell>
          <cell r="C59">
            <v>3835123</v>
          </cell>
          <cell r="D59">
            <v>29401040.149999999</v>
          </cell>
        </row>
        <row r="60">
          <cell r="A60" t="str">
            <v>NORTHWEST FLORIDA STATE COLLEGE</v>
          </cell>
          <cell r="B60">
            <v>114520419</v>
          </cell>
          <cell r="C60">
            <v>48868591</v>
          </cell>
          <cell r="D60">
            <v>163389010</v>
          </cell>
        </row>
        <row r="61">
          <cell r="A61" t="str">
            <v>PALM BEACH STATE COLLEGE</v>
          </cell>
          <cell r="B61">
            <v>240662076</v>
          </cell>
          <cell r="C61">
            <v>33484300</v>
          </cell>
          <cell r="D61">
            <v>274146376</v>
          </cell>
        </row>
        <row r="62">
          <cell r="A62" t="str">
            <v>PASCO-HERNANDO STATE COLLEGE</v>
          </cell>
          <cell r="B62">
            <v>185718318</v>
          </cell>
          <cell r="C62">
            <v>47941818</v>
          </cell>
          <cell r="D62">
            <v>233660136</v>
          </cell>
        </row>
        <row r="63">
          <cell r="A63" t="str">
            <v>PENSACOLA STATE COLLEGE</v>
          </cell>
          <cell r="B63">
            <v>62863982</v>
          </cell>
          <cell r="C63">
            <v>26264432</v>
          </cell>
          <cell r="D63">
            <v>89128414</v>
          </cell>
        </row>
        <row r="64">
          <cell r="A64" t="str">
            <v>POLK STATE COLLEGE</v>
          </cell>
          <cell r="B64">
            <v>88316233</v>
          </cell>
          <cell r="C64">
            <v>30204662</v>
          </cell>
          <cell r="D64">
            <v>118520895</v>
          </cell>
        </row>
        <row r="65">
          <cell r="A65" t="str">
            <v>ST. JOHNS RIVER STATE COLLEGE</v>
          </cell>
          <cell r="B65">
            <v>57764343</v>
          </cell>
          <cell r="C65">
            <v>5065647</v>
          </cell>
          <cell r="D65">
            <v>62829990</v>
          </cell>
        </row>
        <row r="66">
          <cell r="A66" t="str">
            <v>ST. PETERSBURG COLLEGE</v>
          </cell>
          <cell r="B66">
            <v>237070538</v>
          </cell>
          <cell r="C66">
            <v>66493368</v>
          </cell>
          <cell r="D66">
            <v>303563906</v>
          </cell>
        </row>
        <row r="67">
          <cell r="A67" t="str">
            <v>SANTA FE COLLEGE</v>
          </cell>
          <cell r="B67">
            <v>114850286</v>
          </cell>
          <cell r="C67">
            <v>46887582</v>
          </cell>
          <cell r="D67">
            <v>161737868</v>
          </cell>
        </row>
        <row r="68">
          <cell r="A68" t="str">
            <v>SEMINOLE STATE COLLEGE OF FLORIDA</v>
          </cell>
          <cell r="B68">
            <v>203258502</v>
          </cell>
          <cell r="C68">
            <v>27086069</v>
          </cell>
          <cell r="D68">
            <v>230344571</v>
          </cell>
        </row>
        <row r="69">
          <cell r="A69" t="str">
            <v>SOUTH FLORIDA STATE COLLEGE</v>
          </cell>
          <cell r="B69">
            <v>55457999</v>
          </cell>
          <cell r="C69">
            <v>12430009</v>
          </cell>
          <cell r="D69">
            <v>67888008</v>
          </cell>
        </row>
        <row r="70">
          <cell r="A70" t="str">
            <v>TALLAHASSEE COMMUNITY COLLEGE</v>
          </cell>
          <cell r="B70">
            <v>107691973</v>
          </cell>
          <cell r="C70">
            <v>17406758</v>
          </cell>
          <cell r="D70">
            <v>125098731</v>
          </cell>
        </row>
        <row r="71">
          <cell r="A71" t="str">
            <v>VALENCIA COLLEGE</v>
          </cell>
          <cell r="B71">
            <v>285805003</v>
          </cell>
          <cell r="C71">
            <v>88977963</v>
          </cell>
          <cell r="D71">
            <v>374782966</v>
          </cell>
        </row>
      </sheetData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2018.v03</v>
          </cell>
        </row>
        <row r="5">
          <cell r="C5" t="str">
            <v>SEMINOLE STATE COLLEGE OF FLORIDA</v>
          </cell>
        </row>
      </sheetData>
      <sheetData sheetId="3"/>
      <sheetData sheetId="4">
        <row r="183">
          <cell r="O183">
            <v>2599997</v>
          </cell>
        </row>
        <row r="184">
          <cell r="O184">
            <v>3823887</v>
          </cell>
        </row>
        <row r="185">
          <cell r="O185">
            <v>6426073</v>
          </cell>
        </row>
        <row r="186">
          <cell r="O186">
            <v>506700</v>
          </cell>
        </row>
        <row r="187">
          <cell r="O187">
            <v>759364</v>
          </cell>
        </row>
        <row r="188">
          <cell r="O188">
            <v>157637</v>
          </cell>
        </row>
        <row r="189">
          <cell r="O189">
            <v>0</v>
          </cell>
        </row>
        <row r="190">
          <cell r="O190">
            <v>138480</v>
          </cell>
        </row>
        <row r="191">
          <cell r="O191">
            <v>98348</v>
          </cell>
        </row>
        <row r="192">
          <cell r="O192">
            <v>959892</v>
          </cell>
        </row>
        <row r="193">
          <cell r="O193">
            <v>343271</v>
          </cell>
        </row>
        <row r="194">
          <cell r="O194">
            <v>23738</v>
          </cell>
        </row>
        <row r="195">
          <cell r="O195">
            <v>112615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75342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0</v>
          </cell>
        </row>
        <row r="208">
          <cell r="O208">
            <v>395146</v>
          </cell>
        </row>
        <row r="209">
          <cell r="O209">
            <v>56167</v>
          </cell>
        </row>
        <row r="210">
          <cell r="O210">
            <v>17370</v>
          </cell>
        </row>
        <row r="211">
          <cell r="O211">
            <v>0</v>
          </cell>
        </row>
        <row r="212">
          <cell r="O212">
            <v>13875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302667</v>
          </cell>
        </row>
        <row r="216">
          <cell r="O216">
            <v>785869</v>
          </cell>
        </row>
        <row r="217">
          <cell r="O217">
            <v>1090028</v>
          </cell>
        </row>
        <row r="218">
          <cell r="O218">
            <v>0</v>
          </cell>
        </row>
        <row r="219">
          <cell r="O219">
            <v>1300</v>
          </cell>
        </row>
        <row r="220">
          <cell r="O220">
            <v>58596</v>
          </cell>
        </row>
        <row r="221">
          <cell r="O221">
            <v>1174322</v>
          </cell>
        </row>
        <row r="222">
          <cell r="O222">
            <v>2343504</v>
          </cell>
        </row>
        <row r="223">
          <cell r="O223">
            <v>248697</v>
          </cell>
        </row>
        <row r="224">
          <cell r="O224">
            <v>2953008</v>
          </cell>
        </row>
        <row r="225">
          <cell r="O225">
            <v>28585</v>
          </cell>
        </row>
        <row r="226">
          <cell r="O226">
            <v>301444</v>
          </cell>
        </row>
        <row r="227">
          <cell r="D227">
            <v>1418933</v>
          </cell>
          <cell r="J227">
            <v>0</v>
          </cell>
        </row>
        <row r="228">
          <cell r="O228">
            <v>6848</v>
          </cell>
        </row>
        <row r="229">
          <cell r="O229">
            <v>0</v>
          </cell>
        </row>
        <row r="230">
          <cell r="O230">
            <v>231751</v>
          </cell>
        </row>
        <row r="231">
          <cell r="O231">
            <v>22575</v>
          </cell>
        </row>
        <row r="232">
          <cell r="O232">
            <v>0</v>
          </cell>
        </row>
        <row r="233">
          <cell r="O233">
            <v>103706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45">
          <cell r="O245">
            <v>0</v>
          </cell>
        </row>
        <row r="246">
          <cell r="O246">
            <v>0</v>
          </cell>
        </row>
        <row r="247">
          <cell r="O247">
            <v>0</v>
          </cell>
        </row>
        <row r="248">
          <cell r="O248">
            <v>49095</v>
          </cell>
        </row>
        <row r="249">
          <cell r="O249">
            <v>465880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62">
          <cell r="O262">
            <v>34383191</v>
          </cell>
        </row>
        <row r="263">
          <cell r="O263">
            <v>0</v>
          </cell>
        </row>
        <row r="264">
          <cell r="O264">
            <v>0</v>
          </cell>
        </row>
        <row r="265">
          <cell r="O265">
            <v>3064686</v>
          </cell>
        </row>
        <row r="266">
          <cell r="O266">
            <v>0</v>
          </cell>
        </row>
        <row r="267">
          <cell r="O267">
            <v>0</v>
          </cell>
        </row>
        <row r="268">
          <cell r="O268">
            <v>0</v>
          </cell>
        </row>
        <row r="269">
          <cell r="L269">
            <v>0</v>
          </cell>
          <cell r="O269">
            <v>516000</v>
          </cell>
        </row>
        <row r="270">
          <cell r="O270">
            <v>8856280</v>
          </cell>
        </row>
        <row r="271">
          <cell r="O271">
            <v>0</v>
          </cell>
        </row>
        <row r="272">
          <cell r="O272">
            <v>426415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7809760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532448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2220775</v>
          </cell>
        </row>
        <row r="287">
          <cell r="O287">
            <v>-3163</v>
          </cell>
        </row>
        <row r="288">
          <cell r="O288">
            <v>0</v>
          </cell>
        </row>
        <row r="289">
          <cell r="O289">
            <v>0</v>
          </cell>
        </row>
        <row r="295">
          <cell r="O295">
            <v>2289559</v>
          </cell>
        </row>
        <row r="296">
          <cell r="O296">
            <v>0</v>
          </cell>
        </row>
        <row r="297">
          <cell r="O297">
            <v>26399187</v>
          </cell>
        </row>
        <row r="298">
          <cell r="O298">
            <v>0</v>
          </cell>
        </row>
        <row r="300">
          <cell r="O300">
            <v>-133372</v>
          </cell>
        </row>
        <row r="301">
          <cell r="O301">
            <v>0</v>
          </cell>
        </row>
        <row r="302">
          <cell r="O302">
            <v>0</v>
          </cell>
        </row>
        <row r="308">
          <cell r="H308">
            <v>0</v>
          </cell>
          <cell r="J308">
            <v>0</v>
          </cell>
          <cell r="O308">
            <v>340</v>
          </cell>
        </row>
        <row r="309">
          <cell r="L309"/>
        </row>
        <row r="310">
          <cell r="O310">
            <v>2442897</v>
          </cell>
        </row>
        <row r="311">
          <cell r="O311">
            <v>0</v>
          </cell>
        </row>
        <row r="312">
          <cell r="O312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22">
          <cell r="O322">
            <v>1071982</v>
          </cell>
        </row>
        <row r="323">
          <cell r="O323">
            <v>13852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71887</v>
          </cell>
        </row>
        <row r="327">
          <cell r="D327">
            <v>611</v>
          </cell>
          <cell r="F327">
            <v>678073</v>
          </cell>
        </row>
        <row r="328">
          <cell r="D328">
            <v>11077</v>
          </cell>
          <cell r="E328">
            <v>50801</v>
          </cell>
          <cell r="F328">
            <v>72394</v>
          </cell>
        </row>
        <row r="330">
          <cell r="D330">
            <v>0</v>
          </cell>
          <cell r="E330">
            <v>0</v>
          </cell>
          <cell r="F330">
            <v>17986</v>
          </cell>
        </row>
        <row r="338">
          <cell r="O338">
            <v>0</v>
          </cell>
        </row>
        <row r="344">
          <cell r="K344">
            <v>330912</v>
          </cell>
          <cell r="O344">
            <v>817359</v>
          </cell>
        </row>
        <row r="345">
          <cell r="O345">
            <v>-24005</v>
          </cell>
        </row>
        <row r="346">
          <cell r="O346">
            <v>17578</v>
          </cell>
        </row>
        <row r="347">
          <cell r="F347">
            <v>10255</v>
          </cell>
          <cell r="L347">
            <v>0</v>
          </cell>
          <cell r="O347">
            <v>195189</v>
          </cell>
        </row>
        <row r="367">
          <cell r="O367">
            <v>29488</v>
          </cell>
        </row>
        <row r="368">
          <cell r="O368">
            <v>0</v>
          </cell>
        </row>
        <row r="369">
          <cell r="O369">
            <v>9726</v>
          </cell>
        </row>
        <row r="370">
          <cell r="J370">
            <v>480122</v>
          </cell>
          <cell r="O370">
            <v>480122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F373">
            <v>-4</v>
          </cell>
          <cell r="O373">
            <v>-100</v>
          </cell>
        </row>
        <row r="381">
          <cell r="O381">
            <v>0</v>
          </cell>
        </row>
        <row r="382">
          <cell r="O382">
            <v>1585612</v>
          </cell>
        </row>
        <row r="383">
          <cell r="O383">
            <v>2250139</v>
          </cell>
        </row>
        <row r="384">
          <cell r="O384">
            <v>1585683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16815644</v>
          </cell>
        </row>
        <row r="388">
          <cell r="O388">
            <v>1949848</v>
          </cell>
        </row>
        <row r="389">
          <cell r="O389">
            <v>0</v>
          </cell>
        </row>
        <row r="390">
          <cell r="O390">
            <v>238108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10257483</v>
          </cell>
        </row>
        <row r="394">
          <cell r="O394">
            <v>155591</v>
          </cell>
        </row>
        <row r="395">
          <cell r="O395">
            <v>0</v>
          </cell>
        </row>
        <row r="396">
          <cell r="O396">
            <v>4955038</v>
          </cell>
        </row>
        <row r="397">
          <cell r="O397">
            <v>17295</v>
          </cell>
        </row>
        <row r="398">
          <cell r="O398">
            <v>6026178</v>
          </cell>
        </row>
        <row r="399">
          <cell r="O399">
            <v>205950</v>
          </cell>
        </row>
        <row r="400">
          <cell r="O400">
            <v>37134</v>
          </cell>
        </row>
        <row r="401">
          <cell r="O401">
            <v>0</v>
          </cell>
        </row>
        <row r="402">
          <cell r="O402">
            <v>7744147</v>
          </cell>
        </row>
        <row r="403">
          <cell r="O403">
            <v>0</v>
          </cell>
        </row>
        <row r="404">
          <cell r="O404">
            <v>571876</v>
          </cell>
        </row>
        <row r="405">
          <cell r="O405">
            <v>2340084</v>
          </cell>
        </row>
        <row r="406">
          <cell r="O406">
            <v>0</v>
          </cell>
        </row>
        <row r="407">
          <cell r="O407">
            <v>398017</v>
          </cell>
        </row>
        <row r="408">
          <cell r="O408">
            <v>0</v>
          </cell>
        </row>
        <row r="409">
          <cell r="O409">
            <v>241420</v>
          </cell>
        </row>
        <row r="410">
          <cell r="O410">
            <v>0</v>
          </cell>
        </row>
        <row r="411">
          <cell r="O411">
            <v>32985</v>
          </cell>
        </row>
        <row r="412">
          <cell r="O412">
            <v>3600777</v>
          </cell>
        </row>
        <row r="413">
          <cell r="O413">
            <v>0</v>
          </cell>
        </row>
        <row r="414">
          <cell r="O414">
            <v>4258972</v>
          </cell>
        </row>
        <row r="415">
          <cell r="O415">
            <v>2148815</v>
          </cell>
        </row>
        <row r="416">
          <cell r="O416">
            <v>673784</v>
          </cell>
        </row>
        <row r="417">
          <cell r="O417">
            <v>0</v>
          </cell>
        </row>
        <row r="418">
          <cell r="O418">
            <v>12800</v>
          </cell>
        </row>
        <row r="419">
          <cell r="O419">
            <v>130841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5938057</v>
          </cell>
        </row>
        <row r="423">
          <cell r="O423">
            <v>99934</v>
          </cell>
        </row>
        <row r="424">
          <cell r="O424">
            <v>275771</v>
          </cell>
        </row>
        <row r="425">
          <cell r="O425">
            <v>1170</v>
          </cell>
        </row>
        <row r="426">
          <cell r="O426">
            <v>78</v>
          </cell>
        </row>
        <row r="427">
          <cell r="O427">
            <v>223205</v>
          </cell>
        </row>
        <row r="428">
          <cell r="O428">
            <v>0</v>
          </cell>
        </row>
        <row r="435">
          <cell r="O435">
            <v>743423</v>
          </cell>
        </row>
        <row r="436">
          <cell r="O436">
            <v>68433</v>
          </cell>
        </row>
        <row r="437">
          <cell r="O437">
            <v>339659</v>
          </cell>
        </row>
        <row r="438">
          <cell r="O438">
            <v>77526</v>
          </cell>
        </row>
        <row r="439">
          <cell r="O439">
            <v>1939909</v>
          </cell>
        </row>
        <row r="440">
          <cell r="O440">
            <v>2272855</v>
          </cell>
        </row>
        <row r="441">
          <cell r="O441">
            <v>0</v>
          </cell>
        </row>
        <row r="442">
          <cell r="O442">
            <v>432448</v>
          </cell>
        </row>
        <row r="443">
          <cell r="O443">
            <v>441656</v>
          </cell>
        </row>
        <row r="444">
          <cell r="O444">
            <v>87314</v>
          </cell>
        </row>
        <row r="445">
          <cell r="O445">
            <v>2175</v>
          </cell>
        </row>
        <row r="446">
          <cell r="O446">
            <v>221038</v>
          </cell>
        </row>
        <row r="447">
          <cell r="O447">
            <v>0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146713</v>
          </cell>
        </row>
        <row r="452">
          <cell r="O452">
            <v>323390</v>
          </cell>
        </row>
        <row r="453">
          <cell r="O453">
            <v>1958093</v>
          </cell>
        </row>
        <row r="454">
          <cell r="O454">
            <v>37369</v>
          </cell>
        </row>
        <row r="455">
          <cell r="O455">
            <v>31542</v>
          </cell>
        </row>
        <row r="456">
          <cell r="O456">
            <v>15517</v>
          </cell>
        </row>
        <row r="457">
          <cell r="O457">
            <v>0</v>
          </cell>
        </row>
        <row r="458">
          <cell r="O458">
            <v>3441943</v>
          </cell>
        </row>
        <row r="459">
          <cell r="O459">
            <v>2746</v>
          </cell>
        </row>
        <row r="460">
          <cell r="O460">
            <v>0</v>
          </cell>
        </row>
        <row r="461">
          <cell r="O461">
            <v>1996669</v>
          </cell>
        </row>
        <row r="462">
          <cell r="O462">
            <v>876155</v>
          </cell>
        </row>
        <row r="463">
          <cell r="O463">
            <v>759862</v>
          </cell>
        </row>
        <row r="464">
          <cell r="O464">
            <v>268013</v>
          </cell>
        </row>
        <row r="465">
          <cell r="O465">
            <v>570292</v>
          </cell>
        </row>
        <row r="466">
          <cell r="O466">
            <v>0</v>
          </cell>
        </row>
        <row r="467">
          <cell r="O467">
            <v>224</v>
          </cell>
        </row>
        <row r="468">
          <cell r="O468">
            <v>49961</v>
          </cell>
        </row>
        <row r="469">
          <cell r="O469">
            <v>62032</v>
          </cell>
        </row>
        <row r="470">
          <cell r="O470">
            <v>-3886</v>
          </cell>
        </row>
        <row r="471">
          <cell r="O471">
            <v>34974</v>
          </cell>
        </row>
        <row r="472">
          <cell r="O472">
            <v>133527</v>
          </cell>
        </row>
        <row r="473">
          <cell r="O473">
            <v>0</v>
          </cell>
        </row>
        <row r="475">
          <cell r="O475">
            <v>0</v>
          </cell>
        </row>
        <row r="476">
          <cell r="O476">
            <v>17713317</v>
          </cell>
        </row>
        <row r="477">
          <cell r="O477">
            <v>169962</v>
          </cell>
        </row>
        <row r="478">
          <cell r="O478">
            <v>0</v>
          </cell>
        </row>
        <row r="494">
          <cell r="O494">
            <v>6792994</v>
          </cell>
        </row>
        <row r="495">
          <cell r="O495">
            <v>1389626</v>
          </cell>
        </row>
        <row r="496">
          <cell r="L496">
            <v>0</v>
          </cell>
          <cell r="O496">
            <v>0</v>
          </cell>
        </row>
        <row r="503">
          <cell r="O503">
            <v>1137900</v>
          </cell>
        </row>
        <row r="504">
          <cell r="O504">
            <v>1420598</v>
          </cell>
        </row>
        <row r="515">
          <cell r="O515">
            <v>5863704</v>
          </cell>
        </row>
      </sheetData>
      <sheetData sheetId="5">
        <row r="9">
          <cell r="O9" t="str">
            <v>Unit</v>
          </cell>
        </row>
        <row r="124">
          <cell r="M124">
            <v>195908490</v>
          </cell>
          <cell r="O124">
            <v>32386967</v>
          </cell>
          <cell r="P124">
            <v>228295457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4">
          <cell r="A44" t="str">
            <v>EASTERN FLORIDA STATE COLLEGE</v>
          </cell>
          <cell r="B44">
            <v>128403736</v>
          </cell>
          <cell r="C44">
            <v>20959641</v>
          </cell>
          <cell r="D44">
            <v>149363377</v>
          </cell>
        </row>
        <row r="45">
          <cell r="A45" t="str">
            <v>BROWARD COLLEGE</v>
          </cell>
          <cell r="B45">
            <v>234673264</v>
          </cell>
          <cell r="C45">
            <v>74103565</v>
          </cell>
          <cell r="D45">
            <v>308776829</v>
          </cell>
        </row>
        <row r="46">
          <cell r="A46" t="str">
            <v>COLLEGE OF CENTRAL FLORIDA</v>
          </cell>
          <cell r="B46">
            <v>86827400</v>
          </cell>
          <cell r="C46">
            <v>95935107</v>
          </cell>
          <cell r="D46">
            <v>182762507</v>
          </cell>
        </row>
        <row r="47">
          <cell r="A47" t="str">
            <v>CHIPOLA COLLEGE</v>
          </cell>
          <cell r="B47">
            <v>58015060</v>
          </cell>
          <cell r="C47">
            <v>19268914</v>
          </cell>
          <cell r="D47">
            <v>77283974</v>
          </cell>
        </row>
        <row r="48">
          <cell r="A48" t="str">
            <v>DAYTONA STATE COLLEGE</v>
          </cell>
          <cell r="B48">
            <v>186605106</v>
          </cell>
          <cell r="C48">
            <v>26078878</v>
          </cell>
          <cell r="D48">
            <v>212683984</v>
          </cell>
        </row>
        <row r="49">
          <cell r="A49" t="str">
            <v>FLORIDA SOUTHWESTERN STATE COLLEGE</v>
          </cell>
          <cell r="B49">
            <v>148569301</v>
          </cell>
          <cell r="C49">
            <v>45537519</v>
          </cell>
          <cell r="D49">
            <v>194106820</v>
          </cell>
        </row>
        <row r="50">
          <cell r="A50" t="str">
            <v>FLORIDA STATE COLLEGE AT JACKSONVILLE</v>
          </cell>
          <cell r="B50">
            <v>219081162</v>
          </cell>
          <cell r="C50">
            <v>46510003</v>
          </cell>
          <cell r="D50">
            <v>265591165</v>
          </cell>
        </row>
        <row r="51">
          <cell r="A51" t="str">
            <v>FLORIDA KEYS COMMUNITY COLLEGE</v>
          </cell>
          <cell r="B51">
            <v>24162223</v>
          </cell>
          <cell r="C51">
            <v>3762650</v>
          </cell>
          <cell r="D51">
            <v>27924873</v>
          </cell>
        </row>
        <row r="52">
          <cell r="A52" t="str">
            <v>GULF COAST STATE COLLEGE</v>
          </cell>
          <cell r="B52">
            <v>96823698</v>
          </cell>
          <cell r="C52">
            <v>31381150</v>
          </cell>
          <cell r="D52">
            <v>128204848</v>
          </cell>
        </row>
        <row r="53">
          <cell r="A53" t="str">
            <v>HILLSBOROUGH COMMUNITY COLLEGE</v>
          </cell>
          <cell r="B53">
            <v>192202543</v>
          </cell>
          <cell r="C53">
            <v>9769406</v>
          </cell>
          <cell r="D53">
            <v>201971949</v>
          </cell>
        </row>
        <row r="54">
          <cell r="A54" t="str">
            <v>INDIAN RIVER STATE COLLEGE</v>
          </cell>
          <cell r="B54">
            <v>225666980</v>
          </cell>
          <cell r="C54">
            <v>94699856</v>
          </cell>
          <cell r="D54">
            <v>320366836</v>
          </cell>
        </row>
        <row r="55">
          <cell r="A55" t="str">
            <v>FLORIDA GATEWAY COLLEGE</v>
          </cell>
          <cell r="B55">
            <v>32244870.690000001</v>
          </cell>
          <cell r="C55">
            <v>16222048</v>
          </cell>
          <cell r="D55">
            <v>48466918.689999998</v>
          </cell>
        </row>
        <row r="56">
          <cell r="A56" t="str">
            <v>LAKE-SUMTER STATE COLLEGE</v>
          </cell>
          <cell r="B56">
            <v>67751023</v>
          </cell>
          <cell r="C56">
            <v>16398494</v>
          </cell>
          <cell r="D56">
            <v>84149517</v>
          </cell>
        </row>
        <row r="57">
          <cell r="A57" t="str">
            <v>STATE COLLEGE OF FLORIDA, MANATEE-SARASOTA</v>
          </cell>
          <cell r="B57">
            <v>113551181</v>
          </cell>
          <cell r="C57">
            <v>54014664</v>
          </cell>
          <cell r="D57">
            <v>167565845</v>
          </cell>
        </row>
        <row r="58">
          <cell r="A58" t="str">
            <v>MIAMI DADE COLLEGE</v>
          </cell>
          <cell r="B58">
            <v>1405568244</v>
          </cell>
          <cell r="C58">
            <v>133421517</v>
          </cell>
          <cell r="D58">
            <v>1538989761</v>
          </cell>
        </row>
        <row r="59">
          <cell r="A59" t="str">
            <v>NORTH FLORIDA COMMUNITY COLLEGE</v>
          </cell>
          <cell r="B59">
            <v>25565917.149999999</v>
          </cell>
          <cell r="C59">
            <v>3835123</v>
          </cell>
          <cell r="D59">
            <v>29401040.149999999</v>
          </cell>
        </row>
        <row r="60">
          <cell r="A60" t="str">
            <v>NORTHWEST FLORIDA STATE COLLEGE</v>
          </cell>
          <cell r="B60">
            <v>114520419</v>
          </cell>
          <cell r="C60">
            <v>48868591</v>
          </cell>
          <cell r="D60">
            <v>163389010</v>
          </cell>
        </row>
        <row r="61">
          <cell r="A61" t="str">
            <v>PALM BEACH STATE COLLEGE</v>
          </cell>
          <cell r="B61">
            <v>240662076</v>
          </cell>
          <cell r="C61">
            <v>33484300</v>
          </cell>
          <cell r="D61">
            <v>274146376</v>
          </cell>
        </row>
        <row r="62">
          <cell r="A62" t="str">
            <v>PASCO-HERNANDO STATE COLLEGE</v>
          </cell>
          <cell r="B62">
            <v>185718318</v>
          </cell>
          <cell r="C62">
            <v>47941818</v>
          </cell>
          <cell r="D62">
            <v>233660136</v>
          </cell>
        </row>
        <row r="63">
          <cell r="A63" t="str">
            <v>PENSACOLA STATE COLLEGE</v>
          </cell>
          <cell r="B63">
            <v>62863982</v>
          </cell>
          <cell r="C63">
            <v>26264432</v>
          </cell>
          <cell r="D63">
            <v>89128414</v>
          </cell>
        </row>
        <row r="64">
          <cell r="A64" t="str">
            <v>POLK STATE COLLEGE</v>
          </cell>
          <cell r="B64">
            <v>88316233</v>
          </cell>
          <cell r="C64">
            <v>30204662</v>
          </cell>
          <cell r="D64">
            <v>118520895</v>
          </cell>
        </row>
        <row r="65">
          <cell r="A65" t="str">
            <v>ST. JOHNS RIVER STATE COLLEGE</v>
          </cell>
          <cell r="B65">
            <v>57764343</v>
          </cell>
          <cell r="C65">
            <v>5065647</v>
          </cell>
          <cell r="D65">
            <v>62829990</v>
          </cell>
        </row>
        <row r="66">
          <cell r="A66" t="str">
            <v>ST. PETERSBURG COLLEGE</v>
          </cell>
          <cell r="B66">
            <v>237070538</v>
          </cell>
          <cell r="C66">
            <v>66493368</v>
          </cell>
          <cell r="D66">
            <v>303563906</v>
          </cell>
        </row>
        <row r="67">
          <cell r="A67" t="str">
            <v>SANTA FE COLLEGE</v>
          </cell>
          <cell r="B67">
            <v>114850286</v>
          </cell>
          <cell r="C67">
            <v>46887582</v>
          </cell>
          <cell r="D67">
            <v>161737868</v>
          </cell>
        </row>
        <row r="68">
          <cell r="A68" t="str">
            <v>SEMINOLE STATE COLLEGE OF FLORIDA</v>
          </cell>
          <cell r="B68">
            <v>203258502</v>
          </cell>
          <cell r="C68">
            <v>27086069</v>
          </cell>
          <cell r="D68">
            <v>230344571</v>
          </cell>
        </row>
        <row r="69">
          <cell r="A69" t="str">
            <v>SOUTH FLORIDA STATE COLLEGE</v>
          </cell>
          <cell r="B69">
            <v>55457999</v>
          </cell>
          <cell r="C69">
            <v>12430009</v>
          </cell>
          <cell r="D69">
            <v>67888008</v>
          </cell>
        </row>
        <row r="70">
          <cell r="A70" t="str">
            <v>TALLAHASSEE COMMUNITY COLLEGE</v>
          </cell>
          <cell r="B70">
            <v>107691973</v>
          </cell>
          <cell r="C70">
            <v>17406758</v>
          </cell>
          <cell r="D70">
            <v>125098731</v>
          </cell>
        </row>
        <row r="71">
          <cell r="A71" t="str">
            <v>VALENCIA COLLEGE</v>
          </cell>
          <cell r="B71">
            <v>285805003</v>
          </cell>
          <cell r="C71">
            <v>88977963</v>
          </cell>
          <cell r="D71">
            <v>374782966</v>
          </cell>
        </row>
      </sheetData>
      <sheetData sheetId="42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1.378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C8184327-427C-43D6-B8D3-CBBB6E51CB1A}" emma:medium="tactile" emma:mode="ink">
          <msink:context xmlns:msink="http://schemas.microsoft.com/ink/2010/main" type="writingRegion" rotatedBoundingBox="48683,28428 48698,28428 48698,28443 48683,28443"/>
        </emma:interpretation>
      </emma:emma>
    </inkml:annotationXML>
    <inkml:traceGroup>
      <inkml:annotationXML>
        <emma:emma xmlns:emma="http://www.w3.org/2003/04/emma" version="1.0">
          <emma:interpretation id="{A21EADEE-5832-48E2-944E-C8EDC9502DE9}" emma:medium="tactile" emma:mode="ink">
            <msink:context xmlns:msink="http://schemas.microsoft.com/ink/2010/main" type="paragraph" rotatedBoundingBox="48683,28428 48698,28428 48698,28443 48683,2844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5B4B47A6-D6DD-44B1-916A-0DC142C882D2}" emma:medium="tactile" emma:mode="ink">
              <msink:context xmlns:msink="http://schemas.microsoft.com/ink/2010/main" type="line" rotatedBoundingBox="48683,28428 48698,28428 48698,28443 48683,28443"/>
            </emma:interpretation>
          </emma:emma>
        </inkml:annotationXML>
        <inkml:traceGroup>
          <inkml:annotationXML>
            <emma:emma xmlns:emma="http://www.w3.org/2003/04/emma" version="1.0">
              <emma:interpretation id="{8342FDDF-0B2D-4630-9632-6C55CACBFADD}" emma:medium="tactile" emma:mode="ink">
                <msink:context xmlns:msink="http://schemas.microsoft.com/ink/2010/main" type="inkWord" rotatedBoundingBox="48683,28428 48698,28428 48698,28443 48683,28443"/>
              </emma:interpretation>
              <emma:one-of disjunction-type="recognition" id="oneOf0">
                <emma:interpretation id="interp0" emma:lang="en-US" emma:confidence="0">
                  <emma:literal>.</emma:literal>
                </emma:interpretation>
                <emma:interpretation id="interp1" emma:lang="en-US" emma:confidence="0">
                  <emma:literal>v</emma:literal>
                </emma:interpretation>
                <emma:interpretation id="interp2" emma:lang="en-US" emma:confidence="0">
                  <emma:literal>}</emma:literal>
                </emma:interpretation>
                <emma:interpretation id="interp3" emma:lang="en-US" emma:confidence="0">
                  <emma:literal>w</emma:literal>
                </emma:interpretation>
                <emma:interpretation id="interp4" emma:lang="en-US" emma:confidence="0">
                  <emma:literal>3</emma:literal>
                </emma:interpretation>
              </emma:one-of>
            </emma:emma>
          </inkml:annotationXML>
          <inkml:trace contextRef="#ctx0" brushRef="#br0">0 0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600" units="cm"/>
          <inkml:channel name="Y" type="integer" max="1080" units="cm"/>
        </inkml:traceFormat>
        <inkml:channelProperties>
          <inkml:channelProperty channel="X" name="resolution" value="53.17577" units="1/cm"/>
          <inkml:channelProperty channel="Y" name="resolution" value="28.34646" units="1/cm"/>
        </inkml:channelProperties>
      </inkml:inkSource>
      <inkml:timestamp xml:id="ts0" timeString="2014-12-19T20:10:13.157"/>
    </inkml:context>
    <inkml:brush xml:id="br0">
      <inkml:brushProperty name="width" value="0.06667" units="cm"/>
      <inkml:brushProperty name="height" value="0.06667" units="cm"/>
    </inkml:brush>
  </inkml:definitions>
  <inkml:traceGroup>
    <inkml:annotationXML>
      <emma:emma xmlns:emma="http://www.w3.org/2003/04/emma" version="1.0">
        <emma:interpretation id="{D338332E-62C2-4C5B-B6B7-637E37C1A92E}" emma:medium="tactile" emma:mode="ink">
          <msink:context xmlns:msink="http://schemas.microsoft.com/ink/2010/main" type="writingRegion" rotatedBoundingBox="33132,24430 50168,24430 50168,26003 33132,26003"/>
        </emma:interpretation>
      </emma:emma>
    </inkml:annotationXML>
    <inkml:traceGroup>
      <inkml:annotationXML>
        <emma:emma xmlns:emma="http://www.w3.org/2003/04/emma" version="1.0">
          <emma:interpretation id="{F6A808C5-14EE-49AE-A7B8-C5C607BAD792}" emma:medium="tactile" emma:mode="ink">
            <msink:context xmlns:msink="http://schemas.microsoft.com/ink/2010/main" type="paragraph" rotatedBoundingBox="33132,24430 50168,24430 50168,26003 33132,2600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33883383-BB20-4A2E-A1E5-892B14BDA695}" emma:medium="tactile" emma:mode="ink">
              <msink:context xmlns:msink="http://schemas.microsoft.com/ink/2010/main" type="line" rotatedBoundingBox="33132,24430 50168,24430 50168,26003 33132,26003"/>
            </emma:interpretation>
          </emma:emma>
        </inkml:annotationXML>
        <inkml:traceGroup>
          <inkml:annotationXML>
            <emma:emma xmlns:emma="http://www.w3.org/2003/04/emma" version="1.0">
              <emma:interpretation id="{983230C3-1716-4B67-96EA-6110A0F15AF6}" emma:medium="tactile" emma:mode="ink">
                <msink:context xmlns:msink="http://schemas.microsoft.com/ink/2010/main" type="inkWord" rotatedBoundingBox="50153,25988 50168,25988 50168,26003 50153,26003"/>
              </emma:interpretation>
              <emma:one-of disjunction-type="recognition" id="oneOf0">
                <emma:interpretation id="interp0" emma:lang="en-US" emma:confidence="0">
                  <emma:literal>...</emma:literal>
                </emma:interpretation>
                <emma:interpretation id="interp1" emma:lang="en-US" emma:confidence="0">
                  <emma:literal>:</emma:literal>
                </emma:interpretation>
                <emma:interpretation id="interp2" emma:lang="en-US" emma:confidence="0">
                  <emma:literal>7.</emma:literal>
                </emma:interpretation>
                <emma:interpretation id="interp3" emma:lang="en-US" emma:confidence="0">
                  <emma:literal>..</emma:literal>
                </emma:interpretation>
                <emma:interpretation id="interp4" emma:lang="en-US" emma:confidence="0">
                  <emma:literal>Z.</emma:literal>
                </emma:interpretation>
              </emma:one-of>
            </emma:emma>
          </inkml:annotationXML>
          <inkml:trace contextRef="#ctx0" brushRef="#br0">6085 1558</inkml:trace>
          <inkml:trace contextRef="#ctx0" brushRef="#br0" timeOffset="-171.6011">6085 1558</inkml:trace>
          <inkml:trace contextRef="#ctx0" brushRef="#br0" timeOffset="-904.8057">0 0</inkml:trace>
        </inkml:traceGroup>
      </inkml:traceGroup>
    </inkml:traceGroup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174"/>
  <sheetViews>
    <sheetView showGridLines="0" topLeftCell="C79" zoomScale="90" zoomScaleNormal="90" workbookViewId="0">
      <selection activeCell="C1" sqref="A1:XFD1048576"/>
    </sheetView>
  </sheetViews>
  <sheetFormatPr defaultColWidth="11.140625" defaultRowHeight="12.75"/>
  <cols>
    <col min="1" max="1" width="8" style="1" hidden="1" customWidth="1"/>
    <col min="2" max="2" width="7.42578125" style="20" hidden="1" customWidth="1"/>
    <col min="3" max="3" width="10" style="20" customWidth="1"/>
    <col min="4" max="5" width="2" style="6" customWidth="1"/>
    <col min="6" max="9" width="11.140625" style="6"/>
    <col min="10" max="10" width="25.85546875" style="37" customWidth="1"/>
    <col min="11" max="12" width="25.85546875" style="37" hidden="1" customWidth="1"/>
    <col min="13" max="13" width="20.28515625" style="6" customWidth="1"/>
    <col min="14" max="14" width="0.85546875" style="6" customWidth="1"/>
    <col min="15" max="15" width="16" style="6" customWidth="1"/>
    <col min="16" max="16" width="17.85546875" style="6" customWidth="1"/>
    <col min="17" max="17" width="9" style="6" bestFit="1" customWidth="1"/>
    <col min="18" max="18" width="1.28515625" style="6" customWidth="1"/>
    <col min="19" max="19" width="20" style="6" hidden="1" customWidth="1"/>
    <col min="20" max="20" width="1.42578125" style="10" hidden="1" customWidth="1"/>
    <col min="21" max="21" width="16" style="164" hidden="1" customWidth="1"/>
    <col min="22" max="22" width="11" style="164" hidden="1" customWidth="1"/>
    <col min="23" max="23" width="16" style="164" hidden="1" customWidth="1"/>
    <col min="24" max="24" width="8.7109375" style="164" hidden="1" customWidth="1"/>
    <col min="25" max="25" width="18.42578125" style="227" bestFit="1" customWidth="1"/>
    <col min="26" max="16384" width="11.140625" style="6"/>
  </cols>
  <sheetData>
    <row r="1" spans="1:27" ht="28.5" customHeight="1" thickTop="1" thickBot="1">
      <c r="A1" s="134"/>
      <c r="B1" s="135"/>
      <c r="C1" s="426" t="s">
        <v>130</v>
      </c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136"/>
      <c r="S1" s="137"/>
      <c r="T1" s="138"/>
      <c r="U1" s="138"/>
      <c r="V1" s="138"/>
      <c r="W1" s="138"/>
      <c r="X1" s="138"/>
      <c r="Y1" s="137"/>
    </row>
    <row r="2" spans="1:27" ht="15.75" customHeight="1" thickTop="1">
      <c r="C2" s="53"/>
      <c r="D2" s="35"/>
      <c r="E2" s="35"/>
      <c r="F2" s="35"/>
      <c r="G2" s="35"/>
      <c r="H2" s="35"/>
      <c r="I2" s="35"/>
      <c r="J2" s="87"/>
      <c r="K2" s="87"/>
      <c r="L2" s="87"/>
      <c r="M2" s="35"/>
      <c r="N2" s="35"/>
      <c r="O2" s="139" t="s">
        <v>2</v>
      </c>
      <c r="P2" s="35"/>
      <c r="Q2" s="140" t="s">
        <v>310</v>
      </c>
      <c r="R2" s="37"/>
      <c r="U2" s="427" t="s">
        <v>3</v>
      </c>
      <c r="V2" s="427"/>
      <c r="W2" s="427"/>
      <c r="X2" s="427"/>
      <c r="Y2" s="137"/>
    </row>
    <row r="3" spans="1:27" ht="15" customHeight="1">
      <c r="B3" s="2"/>
      <c r="C3" s="142"/>
      <c r="D3" s="428" t="s">
        <v>131</v>
      </c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275"/>
      <c r="Q3" s="275"/>
      <c r="R3" s="143"/>
      <c r="U3" s="427"/>
      <c r="V3" s="427"/>
      <c r="W3" s="427"/>
      <c r="X3" s="427"/>
      <c r="Y3" s="137"/>
      <c r="AA3" s="144"/>
    </row>
    <row r="4" spans="1:27" ht="12.75" customHeight="1">
      <c r="B4" s="2"/>
      <c r="C4" s="142"/>
      <c r="D4" s="428" t="s">
        <v>0</v>
      </c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275"/>
      <c r="Q4" s="275"/>
      <c r="R4" s="143"/>
      <c r="S4" s="141"/>
      <c r="U4" s="427"/>
      <c r="V4" s="427"/>
      <c r="W4" s="427"/>
      <c r="X4" s="427"/>
      <c r="Y4" s="137"/>
    </row>
    <row r="5" spans="1:27" ht="12.75" customHeight="1">
      <c r="B5" s="2"/>
      <c r="C5" s="142"/>
      <c r="D5" s="429" t="s">
        <v>132</v>
      </c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276"/>
      <c r="Q5" s="276"/>
      <c r="R5" s="145"/>
      <c r="S5" s="141"/>
      <c r="U5" s="427"/>
      <c r="V5" s="427"/>
      <c r="W5" s="427"/>
      <c r="X5" s="427"/>
      <c r="Y5" s="137"/>
    </row>
    <row r="6" spans="1:27" ht="12.75" customHeight="1">
      <c r="B6" s="2"/>
      <c r="C6" s="142"/>
      <c r="D6" s="430">
        <v>43281</v>
      </c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277"/>
      <c r="Q6" s="277"/>
      <c r="R6" s="146"/>
      <c r="U6" s="427"/>
      <c r="V6" s="427"/>
      <c r="W6" s="427"/>
      <c r="X6" s="427"/>
      <c r="Y6" s="229"/>
    </row>
    <row r="7" spans="1:27" s="64" customFormat="1" ht="7.5" customHeight="1">
      <c r="A7" s="12"/>
      <c r="B7" s="13"/>
      <c r="C7" s="71"/>
      <c r="D7" s="36"/>
      <c r="E7" s="36"/>
      <c r="F7" s="36"/>
      <c r="G7" s="36"/>
      <c r="H7" s="36"/>
      <c r="I7" s="36"/>
      <c r="J7" s="59"/>
      <c r="K7" s="59"/>
      <c r="L7" s="59"/>
      <c r="M7" s="59"/>
      <c r="N7" s="59"/>
      <c r="O7" s="60"/>
      <c r="P7" s="60"/>
      <c r="Q7" s="60"/>
      <c r="R7" s="61"/>
      <c r="S7" s="147"/>
      <c r="U7" s="427"/>
      <c r="V7" s="427"/>
      <c r="W7" s="427"/>
      <c r="X7" s="427"/>
      <c r="Y7" s="229"/>
    </row>
    <row r="8" spans="1:27">
      <c r="C8" s="53"/>
      <c r="D8" s="14"/>
      <c r="E8" s="14"/>
      <c r="F8" s="14"/>
      <c r="G8" s="14"/>
      <c r="H8" s="14"/>
      <c r="I8" s="14"/>
      <c r="J8" s="15"/>
      <c r="K8" s="148" t="s">
        <v>4</v>
      </c>
      <c r="L8" s="148"/>
      <c r="M8" s="148" t="s">
        <v>4</v>
      </c>
      <c r="N8" s="149"/>
      <c r="O8" s="148" t="s">
        <v>5</v>
      </c>
      <c r="P8" s="148" t="s">
        <v>6</v>
      </c>
      <c r="Q8" s="148"/>
      <c r="R8" s="150"/>
      <c r="U8" s="427"/>
      <c r="V8" s="427"/>
      <c r="W8" s="427"/>
      <c r="X8" s="427"/>
      <c r="Y8" s="229"/>
    </row>
    <row r="9" spans="1:27" ht="15" customHeight="1">
      <c r="C9" s="53"/>
      <c r="D9" s="14"/>
      <c r="E9" s="14"/>
      <c r="F9" s="14"/>
      <c r="G9" s="14"/>
      <c r="H9" s="14"/>
      <c r="I9" s="14"/>
      <c r="J9" s="15"/>
      <c r="K9" s="230" t="s">
        <v>301</v>
      </c>
      <c r="L9" s="26" t="s">
        <v>302</v>
      </c>
      <c r="M9" s="151"/>
      <c r="N9" s="149"/>
      <c r="O9" s="26" t="s">
        <v>133</v>
      </c>
      <c r="P9" s="26"/>
      <c r="Q9" s="152"/>
      <c r="R9" s="27"/>
      <c r="S9" s="28" t="s">
        <v>7</v>
      </c>
      <c r="T9" s="153"/>
      <c r="U9" s="422" t="s">
        <v>134</v>
      </c>
      <c r="V9" s="422"/>
      <c r="W9" s="422"/>
      <c r="X9" s="422"/>
      <c r="Y9" s="229"/>
    </row>
    <row r="10" spans="1:27">
      <c r="C10" s="53"/>
      <c r="D10" s="101" t="s">
        <v>135</v>
      </c>
      <c r="E10" s="35"/>
      <c r="F10" s="36"/>
      <c r="G10" s="36"/>
      <c r="H10" s="36"/>
      <c r="I10" s="36"/>
      <c r="J10" s="154"/>
      <c r="K10" s="155"/>
      <c r="L10" s="155"/>
      <c r="M10" s="155"/>
      <c r="N10" s="149"/>
      <c r="O10" s="155"/>
      <c r="P10" s="155"/>
      <c r="Q10" s="155"/>
      <c r="R10" s="156"/>
      <c r="S10" s="31"/>
      <c r="T10" s="157"/>
      <c r="U10" s="423"/>
      <c r="V10" s="423"/>
      <c r="W10" s="423"/>
      <c r="X10" s="423"/>
    </row>
    <row r="11" spans="1:27">
      <c r="A11" s="158" t="s">
        <v>9</v>
      </c>
      <c r="B11" s="33" t="s">
        <v>10</v>
      </c>
      <c r="C11" s="159"/>
      <c r="D11" s="36" t="s">
        <v>136</v>
      </c>
      <c r="E11" s="35"/>
      <c r="F11" s="36"/>
      <c r="G11" s="36"/>
      <c r="H11" s="36"/>
      <c r="I11" s="36"/>
      <c r="J11" s="154"/>
      <c r="K11" s="160"/>
      <c r="L11" s="155"/>
      <c r="M11" s="160"/>
      <c r="N11" s="149"/>
      <c r="O11" s="155"/>
      <c r="P11" s="155"/>
      <c r="Q11" s="155"/>
      <c r="R11" s="156"/>
      <c r="S11" s="31"/>
      <c r="U11" s="39" t="s">
        <v>4</v>
      </c>
      <c r="V11" s="40" t="s">
        <v>14</v>
      </c>
      <c r="W11" s="41" t="s">
        <v>15</v>
      </c>
      <c r="X11" s="42" t="s">
        <v>14</v>
      </c>
    </row>
    <row r="12" spans="1:27">
      <c r="A12" s="1" t="s">
        <v>137</v>
      </c>
      <c r="B12" s="34" t="s">
        <v>138</v>
      </c>
      <c r="C12" s="56"/>
      <c r="D12" s="44"/>
      <c r="E12" s="36" t="s">
        <v>139</v>
      </c>
      <c r="F12" s="35"/>
      <c r="G12" s="35"/>
      <c r="H12" s="35"/>
      <c r="I12" s="35"/>
      <c r="J12" s="154"/>
      <c r="K12" s="161">
        <v>367982887.12892896</v>
      </c>
      <c r="L12" s="161">
        <v>-2915671.3599999994</v>
      </c>
      <c r="M12" s="161">
        <v>365067215.76892889</v>
      </c>
      <c r="N12" s="161"/>
      <c r="O12" s="161">
        <v>45892695.780000001</v>
      </c>
      <c r="P12" s="161">
        <v>410959912</v>
      </c>
      <c r="Q12" s="162"/>
      <c r="R12" s="163"/>
      <c r="S12" s="31"/>
      <c r="U12" s="164">
        <v>365067215.76892889</v>
      </c>
      <c r="V12" s="164">
        <v>0.2310711145401001</v>
      </c>
      <c r="W12" s="165">
        <v>45892695.780000001</v>
      </c>
      <c r="X12" s="164">
        <v>0.2199999988079071</v>
      </c>
    </row>
    <row r="13" spans="1:27">
      <c r="A13" s="1" t="s">
        <v>140</v>
      </c>
      <c r="B13" s="34" t="s">
        <v>138</v>
      </c>
      <c r="C13" s="56"/>
      <c r="D13" s="44"/>
      <c r="E13" s="36" t="s">
        <v>141</v>
      </c>
      <c r="F13" s="35"/>
      <c r="G13" s="35"/>
      <c r="H13" s="35"/>
      <c r="I13" s="35"/>
      <c r="J13" s="154"/>
      <c r="K13" s="166">
        <v>256443356.69126618</v>
      </c>
      <c r="L13" s="166">
        <v>-56579385.949999996</v>
      </c>
      <c r="M13" s="166">
        <v>199863970.74126613</v>
      </c>
      <c r="N13" s="166"/>
      <c r="O13" s="166">
        <v>6249794</v>
      </c>
      <c r="P13" s="166">
        <v>206113765</v>
      </c>
      <c r="Q13" s="167"/>
      <c r="R13" s="81"/>
      <c r="S13" s="31"/>
      <c r="U13" s="164">
        <v>199863970.74126613</v>
      </c>
      <c r="V13" s="164">
        <v>0.25873386859893799</v>
      </c>
      <c r="W13" s="168">
        <v>6249794</v>
      </c>
      <c r="X13" s="164">
        <v>0</v>
      </c>
    </row>
    <row r="14" spans="1:27">
      <c r="A14" s="1" t="s">
        <v>142</v>
      </c>
      <c r="B14" s="34" t="s">
        <v>138</v>
      </c>
      <c r="C14" s="56"/>
      <c r="D14" s="44"/>
      <c r="E14" s="36" t="s">
        <v>143</v>
      </c>
      <c r="F14" s="35"/>
      <c r="G14" s="35"/>
      <c r="H14" s="35"/>
      <c r="I14" s="35"/>
      <c r="J14" s="154"/>
      <c r="K14" s="166">
        <v>28732360.34</v>
      </c>
      <c r="L14" s="166">
        <v>0.27</v>
      </c>
      <c r="M14" s="166">
        <v>28732360.609999999</v>
      </c>
      <c r="N14" s="166"/>
      <c r="O14" s="166">
        <v>148950218.97</v>
      </c>
      <c r="P14" s="166">
        <v>177682580</v>
      </c>
      <c r="Q14" s="167"/>
      <c r="R14" s="81"/>
      <c r="S14" s="31"/>
      <c r="U14" s="164">
        <v>28732360.609999999</v>
      </c>
      <c r="V14" s="164">
        <v>0.39000000059604645</v>
      </c>
      <c r="W14" s="168">
        <v>148950218.97</v>
      </c>
      <c r="X14" s="164">
        <v>3.0000001192092896E-2</v>
      </c>
    </row>
    <row r="15" spans="1:27">
      <c r="A15" s="1" t="s">
        <v>144</v>
      </c>
      <c r="B15" s="34" t="s">
        <v>138</v>
      </c>
      <c r="C15" s="56"/>
      <c r="D15" s="44"/>
      <c r="E15" s="36" t="s">
        <v>145</v>
      </c>
      <c r="F15" s="35"/>
      <c r="G15" s="35"/>
      <c r="H15" s="35"/>
      <c r="I15" s="35"/>
      <c r="J15" s="154"/>
      <c r="K15" s="166">
        <v>3823989.6399999997</v>
      </c>
      <c r="L15" s="166">
        <v>0</v>
      </c>
      <c r="M15" s="166">
        <v>3823989.6399999997</v>
      </c>
      <c r="N15" s="166"/>
      <c r="O15" s="166">
        <v>44483582</v>
      </c>
      <c r="P15" s="166">
        <v>48307572</v>
      </c>
      <c r="Q15" s="167"/>
      <c r="R15" s="81"/>
      <c r="S15" s="31"/>
      <c r="U15" s="164">
        <v>3823989.6399999997</v>
      </c>
      <c r="V15" s="164">
        <v>0.36000000033527613</v>
      </c>
      <c r="W15" s="168">
        <v>44483582</v>
      </c>
      <c r="X15" s="164">
        <v>0</v>
      </c>
    </row>
    <row r="16" spans="1:27">
      <c r="A16" s="1" t="s">
        <v>146</v>
      </c>
      <c r="B16" s="34" t="s">
        <v>138</v>
      </c>
      <c r="C16" s="56"/>
      <c r="D16" s="44"/>
      <c r="E16" s="36" t="s">
        <v>147</v>
      </c>
      <c r="F16" s="35"/>
      <c r="G16" s="35"/>
      <c r="H16" s="35"/>
      <c r="I16" s="35"/>
      <c r="J16" s="154"/>
      <c r="K16" s="166">
        <v>78159704.799999982</v>
      </c>
      <c r="L16" s="166">
        <v>-18770.45</v>
      </c>
      <c r="M16" s="166">
        <v>78140934.349999994</v>
      </c>
      <c r="N16" s="166"/>
      <c r="O16" s="166">
        <v>18391138.219999999</v>
      </c>
      <c r="P16" s="166">
        <v>96532072</v>
      </c>
      <c r="Q16" s="167"/>
      <c r="R16" s="81"/>
      <c r="S16" s="31"/>
      <c r="U16" s="164">
        <v>78140934.349999994</v>
      </c>
      <c r="V16" s="164">
        <v>-0.34999999403953552</v>
      </c>
      <c r="W16" s="168">
        <v>18391138.219999999</v>
      </c>
      <c r="X16" s="164">
        <v>-0.2199999988079071</v>
      </c>
    </row>
    <row r="17" spans="1:25">
      <c r="A17" s="1" t="s">
        <v>148</v>
      </c>
      <c r="B17" s="34" t="s">
        <v>138</v>
      </c>
      <c r="C17" s="56"/>
      <c r="D17" s="44"/>
      <c r="E17" s="36" t="s">
        <v>149</v>
      </c>
      <c r="F17" s="35"/>
      <c r="G17" s="35"/>
      <c r="H17" s="35"/>
      <c r="I17" s="35"/>
      <c r="J17" s="154"/>
      <c r="K17" s="166">
        <v>10973896.690000001</v>
      </c>
      <c r="L17" s="166">
        <v>-8715727.8300000001</v>
      </c>
      <c r="M17" s="166">
        <v>2258168.8600000003</v>
      </c>
      <c r="N17" s="166"/>
      <c r="O17" s="166">
        <v>227530</v>
      </c>
      <c r="P17" s="166">
        <v>2485699</v>
      </c>
      <c r="Q17" s="167"/>
      <c r="R17" s="81"/>
      <c r="S17" s="31"/>
      <c r="U17" s="164">
        <v>2258168.8600000003</v>
      </c>
      <c r="V17" s="164">
        <v>0.13999999966472387</v>
      </c>
      <c r="W17" s="168">
        <v>227530</v>
      </c>
      <c r="X17" s="164">
        <v>0</v>
      </c>
    </row>
    <row r="18" spans="1:25">
      <c r="A18" s="1" t="s">
        <v>150</v>
      </c>
      <c r="B18" s="72" t="s">
        <v>151</v>
      </c>
      <c r="C18" s="53"/>
      <c r="D18" s="169"/>
      <c r="E18" s="36" t="s">
        <v>152</v>
      </c>
      <c r="F18" s="35"/>
      <c r="G18" s="35"/>
      <c r="H18" s="35"/>
      <c r="I18" s="35"/>
      <c r="J18" s="154"/>
      <c r="K18" s="166">
        <v>297969128.66000003</v>
      </c>
      <c r="L18" s="166">
        <v>0.35</v>
      </c>
      <c r="M18" s="166">
        <v>297969129.00999999</v>
      </c>
      <c r="N18" s="166"/>
      <c r="O18" s="166">
        <v>37334</v>
      </c>
      <c r="P18" s="166">
        <v>298006463</v>
      </c>
      <c r="Q18" s="167"/>
      <c r="R18" s="81"/>
      <c r="S18" s="31"/>
      <c r="U18" s="164">
        <v>297969129.00999999</v>
      </c>
      <c r="V18" s="164">
        <v>-9.9999904632568359E-3</v>
      </c>
      <c r="W18" s="168">
        <v>37334</v>
      </c>
      <c r="X18" s="164">
        <v>0</v>
      </c>
    </row>
    <row r="19" spans="1:25">
      <c r="A19" s="1" t="s">
        <v>153</v>
      </c>
      <c r="B19" s="72" t="s">
        <v>154</v>
      </c>
      <c r="C19" s="53"/>
      <c r="D19" s="169"/>
      <c r="E19" s="36" t="s">
        <v>155</v>
      </c>
      <c r="F19" s="35"/>
      <c r="G19" s="35"/>
      <c r="H19" s="35"/>
      <c r="I19" s="35"/>
      <c r="J19" s="154"/>
      <c r="K19" s="166">
        <v>21246634.449999999</v>
      </c>
      <c r="L19" s="166">
        <v>18770.13</v>
      </c>
      <c r="M19" s="166">
        <v>21265404.579999998</v>
      </c>
      <c r="N19" s="166"/>
      <c r="O19" s="166">
        <v>6242019</v>
      </c>
      <c r="P19" s="166">
        <v>27507424</v>
      </c>
      <c r="Q19" s="167"/>
      <c r="R19" s="81"/>
      <c r="S19" s="31"/>
      <c r="U19" s="164">
        <v>21265404.579999998</v>
      </c>
      <c r="V19" s="164">
        <v>0.42000000178813934</v>
      </c>
      <c r="W19" s="168">
        <v>6242019</v>
      </c>
      <c r="X19" s="164">
        <v>0</v>
      </c>
    </row>
    <row r="20" spans="1:25">
      <c r="A20" s="1" t="s">
        <v>156</v>
      </c>
      <c r="B20" s="34" t="s">
        <v>157</v>
      </c>
      <c r="C20" s="56"/>
      <c r="D20" s="44"/>
      <c r="E20" s="36" t="s">
        <v>158</v>
      </c>
      <c r="F20" s="35"/>
      <c r="G20" s="35"/>
      <c r="H20" s="35"/>
      <c r="I20" s="35"/>
      <c r="J20" s="154"/>
      <c r="K20" s="166">
        <v>9474264.0099999998</v>
      </c>
      <c r="L20" s="166">
        <v>0.45</v>
      </c>
      <c r="M20" s="166">
        <v>9474264.459999999</v>
      </c>
      <c r="N20" s="166"/>
      <c r="O20" s="166">
        <v>7955</v>
      </c>
      <c r="P20" s="166">
        <v>9482219</v>
      </c>
      <c r="Q20" s="167"/>
      <c r="R20" s="81"/>
      <c r="S20" s="31"/>
      <c r="U20" s="164">
        <v>9474264.459999999</v>
      </c>
      <c r="V20" s="164">
        <v>-0.45999999903142452</v>
      </c>
      <c r="W20" s="168">
        <v>7955</v>
      </c>
      <c r="X20" s="164">
        <v>0</v>
      </c>
    </row>
    <row r="21" spans="1:25">
      <c r="A21" s="1" t="s">
        <v>159</v>
      </c>
      <c r="B21" s="34" t="s">
        <v>160</v>
      </c>
      <c r="C21" s="56"/>
      <c r="D21" s="44"/>
      <c r="E21" s="36" t="s">
        <v>161</v>
      </c>
      <c r="F21" s="35"/>
      <c r="G21" s="35"/>
      <c r="H21" s="35"/>
      <c r="I21" s="35"/>
      <c r="J21" s="154"/>
      <c r="K21" s="166">
        <v>16101004.269999996</v>
      </c>
      <c r="L21" s="166">
        <v>0.34</v>
      </c>
      <c r="M21" s="166">
        <v>16101004.609999996</v>
      </c>
      <c r="N21" s="166"/>
      <c r="O21" s="166">
        <v>565220.53</v>
      </c>
      <c r="P21" s="166">
        <v>16666226</v>
      </c>
      <c r="Q21" s="167"/>
      <c r="R21" s="81"/>
      <c r="S21" s="31"/>
      <c r="U21" s="164">
        <v>16101004.609999996</v>
      </c>
      <c r="V21" s="164">
        <v>0.39000000432133675</v>
      </c>
      <c r="W21" s="168">
        <v>565220.53</v>
      </c>
      <c r="X21" s="164">
        <v>0.46999999997206032</v>
      </c>
    </row>
    <row r="22" spans="1:25">
      <c r="A22" s="1" t="s">
        <v>162</v>
      </c>
      <c r="B22" s="34" t="s">
        <v>163</v>
      </c>
      <c r="C22" s="56"/>
      <c r="D22" s="44"/>
      <c r="E22" s="36" t="s">
        <v>164</v>
      </c>
      <c r="F22" s="35"/>
      <c r="G22" s="35"/>
      <c r="H22" s="35"/>
      <c r="I22" s="35"/>
      <c r="J22" s="154"/>
      <c r="K22" s="166">
        <v>1070988.01</v>
      </c>
      <c r="L22" s="166">
        <v>0</v>
      </c>
      <c r="M22" s="166">
        <v>1070988.01</v>
      </c>
      <c r="N22" s="166"/>
      <c r="O22" s="166">
        <v>82710</v>
      </c>
      <c r="P22" s="166">
        <v>1153698</v>
      </c>
      <c r="Q22" s="167"/>
      <c r="R22" s="81"/>
      <c r="S22" s="31"/>
      <c r="U22" s="164">
        <v>1070988.01</v>
      </c>
      <c r="V22" s="164">
        <v>-1.0000000009313226E-2</v>
      </c>
      <c r="W22" s="168">
        <v>82710</v>
      </c>
      <c r="X22" s="164">
        <v>0</v>
      </c>
    </row>
    <row r="23" spans="1:25">
      <c r="A23" s="1" t="s">
        <v>165</v>
      </c>
      <c r="B23" s="34" t="s">
        <v>166</v>
      </c>
      <c r="C23" s="56"/>
      <c r="D23" s="44"/>
      <c r="E23" s="36" t="s">
        <v>167</v>
      </c>
      <c r="F23" s="35"/>
      <c r="G23" s="35"/>
      <c r="H23" s="35"/>
      <c r="I23" s="35"/>
      <c r="J23" s="154"/>
      <c r="K23" s="133">
        <v>2143272.2199999997</v>
      </c>
      <c r="L23" s="133">
        <v>0</v>
      </c>
      <c r="M23" s="133">
        <v>2143272.2199999997</v>
      </c>
      <c r="N23" s="133"/>
      <c r="O23" s="133">
        <v>20244527.009999998</v>
      </c>
      <c r="P23" s="133">
        <v>22387799</v>
      </c>
      <c r="Q23" s="167"/>
      <c r="R23" s="81"/>
      <c r="S23" s="31"/>
      <c r="U23" s="164">
        <v>2143272.2199999997</v>
      </c>
      <c r="V23" s="164">
        <v>-0.21999999973922968</v>
      </c>
      <c r="W23" s="168">
        <v>20244527.009999998</v>
      </c>
      <c r="X23" s="164">
        <v>-9.9999979138374329E-3</v>
      </c>
    </row>
    <row r="24" spans="1:25" s="64" customFormat="1" ht="7.5" customHeight="1">
      <c r="A24" s="12"/>
      <c r="B24" s="117"/>
      <c r="C24" s="71"/>
      <c r="D24" s="36"/>
      <c r="E24" s="36"/>
      <c r="F24" s="36"/>
      <c r="G24" s="36"/>
      <c r="H24" s="36"/>
      <c r="I24" s="36"/>
      <c r="J24" s="59"/>
      <c r="K24" s="170"/>
      <c r="L24" s="60"/>
      <c r="M24" s="170"/>
      <c r="N24" s="59"/>
      <c r="O24" s="60"/>
      <c r="P24" s="60"/>
      <c r="Q24" s="60"/>
      <c r="R24" s="61"/>
      <c r="S24" s="171"/>
      <c r="T24" s="172"/>
      <c r="U24" s="173"/>
      <c r="V24" s="164"/>
      <c r="W24" s="174"/>
      <c r="X24" s="173"/>
      <c r="Y24" s="227"/>
    </row>
    <row r="25" spans="1:25">
      <c r="A25" s="1" t="s">
        <v>168</v>
      </c>
      <c r="B25" s="72"/>
      <c r="C25" s="53"/>
      <c r="D25" s="169"/>
      <c r="E25" s="101" t="s">
        <v>169</v>
      </c>
      <c r="F25" s="35"/>
      <c r="G25" s="35"/>
      <c r="H25" s="35"/>
      <c r="I25" s="35"/>
      <c r="J25" s="154"/>
      <c r="K25" s="175">
        <v>1094121487</v>
      </c>
      <c r="L25" s="175">
        <v>-68210785</v>
      </c>
      <c r="M25" s="175">
        <v>1025910704</v>
      </c>
      <c r="N25" s="92"/>
      <c r="O25" s="175">
        <v>291374725</v>
      </c>
      <c r="P25" s="175">
        <v>1317285429</v>
      </c>
      <c r="Q25" s="49"/>
      <c r="R25" s="81"/>
      <c r="S25" s="31"/>
      <c r="U25" s="176">
        <v>1025910702.8601952</v>
      </c>
      <c r="V25" s="176">
        <v>1.1398048400878906</v>
      </c>
      <c r="W25" s="177">
        <v>291374724.50999999</v>
      </c>
      <c r="X25" s="176">
        <v>-0.49000000953674316</v>
      </c>
    </row>
    <row r="26" spans="1:25" s="64" customFormat="1" ht="7.5" customHeight="1">
      <c r="A26" s="12"/>
      <c r="B26" s="117"/>
      <c r="C26" s="71"/>
      <c r="D26" s="36"/>
      <c r="E26" s="36"/>
      <c r="F26" s="36"/>
      <c r="G26" s="36"/>
      <c r="H26" s="36"/>
      <c r="I26" s="36"/>
      <c r="J26" s="59"/>
      <c r="K26" s="178"/>
      <c r="L26" s="179"/>
      <c r="M26" s="178"/>
      <c r="N26" s="178"/>
      <c r="O26" s="179"/>
      <c r="P26" s="179"/>
      <c r="Q26" s="179"/>
      <c r="R26" s="180"/>
      <c r="S26" s="171"/>
      <c r="T26" s="172"/>
      <c r="U26" s="173"/>
      <c r="V26" s="173"/>
      <c r="W26" s="174"/>
      <c r="X26" s="173"/>
      <c r="Y26" s="227"/>
    </row>
    <row r="27" spans="1:25">
      <c r="B27" s="72"/>
      <c r="C27" s="53"/>
      <c r="D27" s="36" t="s">
        <v>170</v>
      </c>
      <c r="E27" s="14"/>
      <c r="F27" s="181"/>
      <c r="G27" s="35"/>
      <c r="H27" s="35"/>
      <c r="I27" s="36"/>
      <c r="J27" s="36"/>
      <c r="K27" s="182"/>
      <c r="L27" s="182"/>
      <c r="M27" s="182"/>
      <c r="N27" s="182"/>
      <c r="O27" s="182"/>
      <c r="P27" s="182"/>
      <c r="Q27" s="182"/>
      <c r="R27" s="183"/>
      <c r="S27" s="31"/>
      <c r="W27" s="168"/>
    </row>
    <row r="28" spans="1:25">
      <c r="A28" s="1" t="s">
        <v>171</v>
      </c>
      <c r="B28" s="34" t="s">
        <v>138</v>
      </c>
      <c r="C28" s="56"/>
      <c r="D28" s="36"/>
      <c r="E28" s="36" t="s">
        <v>141</v>
      </c>
      <c r="F28" s="181"/>
      <c r="G28" s="35"/>
      <c r="H28" s="35"/>
      <c r="I28" s="35"/>
      <c r="J28" s="36"/>
      <c r="K28" s="161">
        <v>612423169.9496336</v>
      </c>
      <c r="L28" s="161">
        <v>60401474.859999999</v>
      </c>
      <c r="M28" s="161">
        <v>672824644.80963361</v>
      </c>
      <c r="N28" s="161"/>
      <c r="O28" s="161">
        <v>12201842</v>
      </c>
      <c r="P28" s="166">
        <v>685026487</v>
      </c>
      <c r="Q28" s="167"/>
      <c r="R28" s="81"/>
      <c r="S28" s="31"/>
      <c r="U28" s="164">
        <v>672824644.80963361</v>
      </c>
      <c r="V28" s="164">
        <v>0.19036638736724854</v>
      </c>
      <c r="W28" s="168">
        <v>12201842</v>
      </c>
      <c r="X28" s="164">
        <v>0</v>
      </c>
    </row>
    <row r="29" spans="1:25">
      <c r="A29" s="1" t="s">
        <v>172</v>
      </c>
      <c r="B29" s="72" t="s">
        <v>138</v>
      </c>
      <c r="C29" s="53"/>
      <c r="D29" s="36"/>
      <c r="E29" s="36" t="s">
        <v>143</v>
      </c>
      <c r="F29" s="181"/>
      <c r="G29" s="35"/>
      <c r="H29" s="35"/>
      <c r="I29" s="35"/>
      <c r="J29" s="36"/>
      <c r="K29" s="166">
        <v>168024149.95089906</v>
      </c>
      <c r="L29" s="166">
        <v>-0.22</v>
      </c>
      <c r="M29" s="166">
        <v>168024149.73089907</v>
      </c>
      <c r="N29" s="166"/>
      <c r="O29" s="166">
        <v>663223855</v>
      </c>
      <c r="P29" s="166">
        <v>831248005</v>
      </c>
      <c r="Q29" s="167"/>
      <c r="R29" s="81"/>
      <c r="S29" s="31"/>
      <c r="U29" s="164">
        <v>168024149.73089907</v>
      </c>
      <c r="V29" s="164">
        <v>0.26910093426704407</v>
      </c>
      <c r="W29" s="168">
        <v>663223855</v>
      </c>
      <c r="X29" s="164">
        <v>0</v>
      </c>
    </row>
    <row r="30" spans="1:25">
      <c r="A30" s="1" t="s">
        <v>173</v>
      </c>
      <c r="B30" s="34" t="s">
        <v>138</v>
      </c>
      <c r="C30" s="56"/>
      <c r="D30" s="36"/>
      <c r="E30" s="36" t="s">
        <v>145</v>
      </c>
      <c r="F30" s="181"/>
      <c r="G30" s="35"/>
      <c r="H30" s="35"/>
      <c r="I30" s="35"/>
      <c r="J30" s="36"/>
      <c r="K30" s="166">
        <v>458026577.54910094</v>
      </c>
      <c r="L30" s="166">
        <v>0.6100000000000001</v>
      </c>
      <c r="M30" s="166">
        <v>458026578.15910095</v>
      </c>
      <c r="N30" s="166"/>
      <c r="O30" s="166">
        <v>251884214</v>
      </c>
      <c r="P30" s="166">
        <v>709910792</v>
      </c>
      <c r="Q30" s="167"/>
      <c r="R30" s="81"/>
      <c r="S30" s="31"/>
      <c r="U30" s="164">
        <v>458026578.15910095</v>
      </c>
      <c r="V30" s="164">
        <v>-0.15910094976425171</v>
      </c>
      <c r="W30" s="168">
        <v>251884214</v>
      </c>
      <c r="X30" s="164">
        <v>0</v>
      </c>
    </row>
    <row r="31" spans="1:25">
      <c r="B31" s="34"/>
      <c r="C31" s="56"/>
      <c r="D31" s="36"/>
      <c r="E31" s="36" t="s">
        <v>161</v>
      </c>
      <c r="F31" s="181"/>
      <c r="G31" s="35"/>
      <c r="H31" s="35"/>
      <c r="I31" s="35"/>
      <c r="J31" s="36"/>
      <c r="K31" s="166">
        <v>290151.5</v>
      </c>
      <c r="L31" s="166">
        <v>0.25</v>
      </c>
      <c r="M31" s="166">
        <v>290151.75</v>
      </c>
      <c r="N31" s="166"/>
      <c r="O31" s="166">
        <v>0</v>
      </c>
      <c r="P31" s="166">
        <v>290152</v>
      </c>
      <c r="Q31" s="167"/>
      <c r="R31" s="81"/>
      <c r="S31" s="31"/>
      <c r="W31" s="168"/>
    </row>
    <row r="32" spans="1:25">
      <c r="A32" s="1" t="s">
        <v>174</v>
      </c>
      <c r="B32" s="34" t="s">
        <v>138</v>
      </c>
      <c r="C32" s="56"/>
      <c r="D32" s="36"/>
      <c r="E32" s="36" t="s">
        <v>175</v>
      </c>
      <c r="F32" s="181"/>
      <c r="G32" s="35"/>
      <c r="H32" s="35"/>
      <c r="I32" s="35"/>
      <c r="J32" s="36"/>
      <c r="K32" s="166">
        <v>32799</v>
      </c>
      <c r="L32" s="166">
        <v>8715727.5199999996</v>
      </c>
      <c r="M32" s="166">
        <v>8748526.5199999996</v>
      </c>
      <c r="N32" s="166"/>
      <c r="O32" s="166">
        <v>2317735</v>
      </c>
      <c r="P32" s="166">
        <v>11066262</v>
      </c>
      <c r="Q32" s="167"/>
      <c r="R32" s="81"/>
      <c r="S32" s="31"/>
      <c r="U32" s="164">
        <v>8748526.5199999996</v>
      </c>
      <c r="V32" s="164">
        <v>0.48000000044703484</v>
      </c>
      <c r="W32" s="168">
        <v>2317735</v>
      </c>
      <c r="X32" s="164">
        <v>0</v>
      </c>
    </row>
    <row r="33" spans="1:25">
      <c r="A33" s="1" t="s">
        <v>176</v>
      </c>
      <c r="B33" s="72" t="s">
        <v>138</v>
      </c>
      <c r="C33" s="53"/>
      <c r="D33" s="36"/>
      <c r="E33" s="36" t="s">
        <v>177</v>
      </c>
      <c r="F33" s="181"/>
      <c r="G33" s="35"/>
      <c r="H33" s="35"/>
      <c r="I33" s="35"/>
      <c r="J33" s="36"/>
      <c r="K33" s="166">
        <v>3479791433.9700007</v>
      </c>
      <c r="L33" s="166">
        <v>0.13</v>
      </c>
      <c r="M33" s="166">
        <v>3479791434.1000009</v>
      </c>
      <c r="N33" s="166"/>
      <c r="O33" s="166">
        <v>51159463.230000004</v>
      </c>
      <c r="P33" s="166">
        <v>3530950897</v>
      </c>
      <c r="Q33" s="167"/>
      <c r="R33" s="81"/>
      <c r="S33" s="31"/>
      <c r="U33" s="164">
        <v>3479791434.1000009</v>
      </c>
      <c r="V33" s="164">
        <v>-0.10000085830688477</v>
      </c>
      <c r="W33" s="168">
        <v>51159463.230000004</v>
      </c>
      <c r="X33" s="164">
        <v>-0.23000000417232513</v>
      </c>
    </row>
    <row r="34" spans="1:25">
      <c r="A34" s="1" t="s">
        <v>178</v>
      </c>
      <c r="B34" s="72" t="s">
        <v>138</v>
      </c>
      <c r="C34" s="53"/>
      <c r="D34" s="36"/>
      <c r="E34" s="36" t="s">
        <v>179</v>
      </c>
      <c r="F34" s="181"/>
      <c r="G34" s="35"/>
      <c r="H34" s="35"/>
      <c r="I34" s="35"/>
      <c r="J34" s="36"/>
      <c r="K34" s="166">
        <v>702109264.06000018</v>
      </c>
      <c r="L34" s="166">
        <v>-0.43</v>
      </c>
      <c r="M34" s="166">
        <v>702109263.63000011</v>
      </c>
      <c r="N34" s="166"/>
      <c r="O34" s="166">
        <v>31091123.5</v>
      </c>
      <c r="P34" s="166">
        <v>733200388</v>
      </c>
      <c r="Q34" s="167"/>
      <c r="R34" s="81"/>
      <c r="S34" s="31"/>
      <c r="U34" s="164">
        <v>702109263.63000011</v>
      </c>
      <c r="V34" s="164">
        <v>0.36999988555908203</v>
      </c>
      <c r="W34" s="168">
        <v>31091123.5</v>
      </c>
      <c r="X34" s="164">
        <v>0.5</v>
      </c>
    </row>
    <row r="35" spans="1:25">
      <c r="A35" s="1" t="s">
        <v>180</v>
      </c>
      <c r="B35" s="72" t="s">
        <v>181</v>
      </c>
      <c r="C35" s="53"/>
      <c r="D35" s="36"/>
      <c r="E35" s="36" t="s">
        <v>167</v>
      </c>
      <c r="F35" s="181"/>
      <c r="G35" s="35"/>
      <c r="H35" s="35"/>
      <c r="I35" s="35"/>
      <c r="J35" s="36"/>
      <c r="K35" s="133">
        <v>3775250.93</v>
      </c>
      <c r="L35" s="133">
        <v>0</v>
      </c>
      <c r="M35" s="133">
        <v>3775250.93</v>
      </c>
      <c r="N35" s="133"/>
      <c r="O35" s="133">
        <v>13587251</v>
      </c>
      <c r="P35" s="133">
        <v>17362502</v>
      </c>
      <c r="Q35" s="167"/>
      <c r="R35" s="81"/>
      <c r="S35" s="31"/>
      <c r="U35" s="164">
        <v>3775250.93</v>
      </c>
      <c r="V35" s="164">
        <v>6.9999999832361937E-2</v>
      </c>
      <c r="W35" s="168">
        <v>13587251</v>
      </c>
      <c r="X35" s="164">
        <v>0</v>
      </c>
    </row>
    <row r="36" spans="1:25" s="64" customFormat="1" ht="7.5" customHeight="1">
      <c r="A36" s="12"/>
      <c r="B36" s="117"/>
      <c r="C36" s="71"/>
      <c r="D36" s="36"/>
      <c r="E36" s="36"/>
      <c r="F36" s="36"/>
      <c r="G36" s="36"/>
      <c r="H36" s="36"/>
      <c r="I36" s="36"/>
      <c r="J36" s="59"/>
      <c r="K36" s="81"/>
      <c r="L36" s="49"/>
      <c r="M36" s="81"/>
      <c r="N36" s="184"/>
      <c r="O36" s="49"/>
      <c r="P36" s="49"/>
      <c r="Q36" s="49"/>
      <c r="R36" s="81"/>
      <c r="S36" s="171"/>
      <c r="T36" s="172"/>
      <c r="U36" s="173"/>
      <c r="V36" s="173"/>
      <c r="W36" s="174"/>
      <c r="X36" s="173"/>
      <c r="Y36" s="227"/>
    </row>
    <row r="37" spans="1:25">
      <c r="A37" s="1" t="s">
        <v>182</v>
      </c>
      <c r="B37" s="72"/>
      <c r="C37" s="53"/>
      <c r="D37" s="101"/>
      <c r="E37" s="101" t="s">
        <v>183</v>
      </c>
      <c r="F37" s="181"/>
      <c r="G37" s="35"/>
      <c r="H37" s="35"/>
      <c r="I37" s="35"/>
      <c r="J37" s="36"/>
      <c r="K37" s="185">
        <v>5424472798</v>
      </c>
      <c r="L37" s="185">
        <v>69117204</v>
      </c>
      <c r="M37" s="185">
        <v>5493590001</v>
      </c>
      <c r="N37" s="49"/>
      <c r="O37" s="185">
        <v>1025465484</v>
      </c>
      <c r="P37" s="185">
        <v>6519055485</v>
      </c>
      <c r="Q37" s="49"/>
      <c r="R37" s="81"/>
      <c r="S37" s="31"/>
      <c r="U37" s="176">
        <v>5493299847.8796349</v>
      </c>
      <c r="V37" s="176">
        <v>290153.12036514282</v>
      </c>
      <c r="W37" s="177">
        <v>1025465483.73</v>
      </c>
      <c r="X37" s="176">
        <v>-0.26999998092651367</v>
      </c>
    </row>
    <row r="38" spans="1:25" s="64" customFormat="1" ht="7.5" customHeight="1">
      <c r="A38" s="12"/>
      <c r="B38" s="117"/>
      <c r="C38" s="71"/>
      <c r="D38" s="36"/>
      <c r="E38" s="36"/>
      <c r="F38" s="36"/>
      <c r="G38" s="36"/>
      <c r="H38" s="36"/>
      <c r="I38" s="36"/>
      <c r="J38" s="59"/>
      <c r="K38" s="182"/>
      <c r="L38" s="187"/>
      <c r="M38" s="182"/>
      <c r="N38" s="186"/>
      <c r="O38" s="187"/>
      <c r="P38" s="187"/>
      <c r="Q38" s="187"/>
      <c r="R38" s="61"/>
      <c r="S38" s="171"/>
      <c r="T38" s="172"/>
      <c r="U38" s="173"/>
      <c r="V38" s="173"/>
      <c r="W38" s="174"/>
      <c r="X38" s="173"/>
      <c r="Y38" s="227"/>
    </row>
    <row r="39" spans="1:25" ht="13.5" thickBot="1">
      <c r="B39" s="72"/>
      <c r="C39" s="53"/>
      <c r="D39" s="101" t="s">
        <v>184</v>
      </c>
      <c r="E39" s="36"/>
      <c r="F39" s="181"/>
      <c r="G39" s="35"/>
      <c r="H39" s="35"/>
      <c r="I39" s="35"/>
      <c r="J39" s="36"/>
      <c r="K39" s="188">
        <v>6518594285</v>
      </c>
      <c r="L39" s="190">
        <v>906419</v>
      </c>
      <c r="M39" s="188">
        <v>6519500705</v>
      </c>
      <c r="N39" s="189"/>
      <c r="O39" s="190">
        <v>1316840209</v>
      </c>
      <c r="P39" s="190">
        <v>7836340914</v>
      </c>
      <c r="Q39" s="191"/>
      <c r="R39" s="192"/>
      <c r="S39" s="31"/>
      <c r="U39" s="176">
        <v>6519210550.73983</v>
      </c>
      <c r="V39" s="176">
        <v>290154.26016998291</v>
      </c>
      <c r="W39" s="177">
        <v>1316840208.24</v>
      </c>
      <c r="X39" s="176">
        <v>-0.75999999046325684</v>
      </c>
    </row>
    <row r="40" spans="1:25" ht="13.5" thickTop="1">
      <c r="B40" s="72"/>
      <c r="C40" s="53"/>
      <c r="D40" s="101"/>
      <c r="E40" s="36"/>
      <c r="F40" s="181"/>
      <c r="G40" s="35"/>
      <c r="H40" s="35"/>
      <c r="I40" s="35"/>
      <c r="J40" s="36"/>
      <c r="K40" s="193"/>
      <c r="L40" s="194"/>
      <c r="M40" s="193"/>
      <c r="N40" s="189"/>
      <c r="O40" s="194"/>
      <c r="P40" s="194"/>
      <c r="Q40" s="191"/>
      <c r="R40" s="192"/>
      <c r="S40" s="31"/>
      <c r="U40" s="195"/>
      <c r="V40" s="195"/>
      <c r="W40" s="168"/>
      <c r="X40" s="195"/>
    </row>
    <row r="41" spans="1:25">
      <c r="B41" s="72"/>
      <c r="C41" s="53"/>
      <c r="D41" s="196" t="s">
        <v>185</v>
      </c>
      <c r="E41" s="197"/>
      <c r="F41" s="198"/>
      <c r="G41" s="43"/>
      <c r="H41" s="43"/>
      <c r="I41" s="43"/>
      <c r="J41" s="197"/>
      <c r="K41" s="199"/>
      <c r="L41" s="199"/>
      <c r="M41" s="199"/>
      <c r="N41" s="200"/>
      <c r="O41" s="199"/>
      <c r="P41" s="194"/>
      <c r="Q41" s="191"/>
      <c r="R41" s="192"/>
      <c r="S41" s="31"/>
      <c r="U41" s="195"/>
      <c r="V41" s="195"/>
      <c r="W41" s="168"/>
      <c r="X41" s="195"/>
    </row>
    <row r="42" spans="1:25">
      <c r="B42" s="72"/>
      <c r="C42" s="53"/>
      <c r="D42" s="197" t="s">
        <v>186</v>
      </c>
      <c r="E42" s="197"/>
      <c r="F42" s="198"/>
      <c r="G42" s="43"/>
      <c r="H42" s="43"/>
      <c r="I42" s="43"/>
      <c r="J42" s="197"/>
      <c r="K42" s="166">
        <v>0</v>
      </c>
      <c r="L42" s="166">
        <v>0</v>
      </c>
      <c r="M42" s="166">
        <v>0</v>
      </c>
      <c r="N42" s="166">
        <v>0</v>
      </c>
      <c r="O42" s="166">
        <v>0</v>
      </c>
      <c r="P42" s="166">
        <v>0</v>
      </c>
      <c r="Q42" s="191"/>
      <c r="R42" s="192"/>
      <c r="S42" s="31"/>
      <c r="U42" s="195"/>
      <c r="V42" s="195"/>
      <c r="W42" s="168"/>
      <c r="X42" s="195"/>
    </row>
    <row r="43" spans="1:25">
      <c r="B43" s="72"/>
      <c r="C43" s="53"/>
      <c r="D43" s="197" t="s">
        <v>294</v>
      </c>
      <c r="E43" s="197"/>
      <c r="F43" s="198"/>
      <c r="G43" s="43"/>
      <c r="H43" s="43"/>
      <c r="I43" s="43"/>
      <c r="J43" s="197"/>
      <c r="K43" s="166">
        <v>447514675.30000001</v>
      </c>
      <c r="L43" s="166">
        <v>0</v>
      </c>
      <c r="M43" s="166">
        <v>447514675.30000001</v>
      </c>
      <c r="N43" s="166">
        <v>0</v>
      </c>
      <c r="O43" s="166">
        <v>0</v>
      </c>
      <c r="P43" s="166">
        <v>447514675</v>
      </c>
      <c r="Q43" s="191"/>
      <c r="R43" s="192"/>
      <c r="S43" s="31"/>
      <c r="U43" s="195"/>
      <c r="V43" s="195"/>
      <c r="W43" s="168"/>
      <c r="X43" s="195"/>
    </row>
    <row r="44" spans="1:25">
      <c r="B44" s="72"/>
      <c r="C44" s="53"/>
      <c r="D44" s="197" t="s">
        <v>295</v>
      </c>
      <c r="E44" s="197"/>
      <c r="F44" s="198"/>
      <c r="G44" s="43"/>
      <c r="H44" s="43"/>
      <c r="I44" s="43"/>
      <c r="J44" s="197"/>
      <c r="K44" s="166">
        <v>83970033.13000001</v>
      </c>
      <c r="L44" s="166">
        <v>0</v>
      </c>
      <c r="M44" s="166">
        <v>83970033.13000001</v>
      </c>
      <c r="N44" s="166">
        <v>0</v>
      </c>
      <c r="O44" s="166">
        <v>0</v>
      </c>
      <c r="P44" s="166">
        <v>83970033</v>
      </c>
      <c r="Q44" s="191"/>
      <c r="R44" s="192"/>
      <c r="S44" s="31"/>
      <c r="U44" s="195"/>
      <c r="V44" s="195"/>
      <c r="W44" s="168"/>
      <c r="X44" s="195"/>
    </row>
    <row r="45" spans="1:25">
      <c r="A45" s="1" t="s">
        <v>336</v>
      </c>
      <c r="B45" s="72" t="s">
        <v>337</v>
      </c>
      <c r="C45" s="53"/>
      <c r="D45" s="400" t="s">
        <v>338</v>
      </c>
      <c r="E45" s="400"/>
      <c r="F45" s="401"/>
      <c r="G45" s="402"/>
      <c r="H45" s="402"/>
      <c r="I45" s="402"/>
      <c r="J45" s="403"/>
      <c r="K45" s="404">
        <v>51997</v>
      </c>
      <c r="L45" s="405">
        <v>0</v>
      </c>
      <c r="M45" s="166">
        <v>2895786</v>
      </c>
      <c r="N45" s="166">
        <v>0</v>
      </c>
      <c r="O45" s="166">
        <v>0</v>
      </c>
      <c r="P45" s="166">
        <v>2895786</v>
      </c>
      <c r="Q45" s="191"/>
      <c r="R45" s="192"/>
      <c r="T45" s="6"/>
      <c r="U45" s="6"/>
      <c r="V45" s="6"/>
      <c r="W45" s="6"/>
      <c r="X45" s="6"/>
      <c r="Y45" s="6"/>
    </row>
    <row r="46" spans="1:25">
      <c r="B46" s="72"/>
      <c r="C46" s="53"/>
      <c r="D46" s="197" t="s">
        <v>187</v>
      </c>
      <c r="E46" s="197"/>
      <c r="F46" s="197"/>
      <c r="G46" s="197"/>
      <c r="H46" s="197"/>
      <c r="I46" s="197"/>
      <c r="J46" s="197"/>
      <c r="K46" s="133">
        <v>2895786</v>
      </c>
      <c r="L46" s="133">
        <v>0</v>
      </c>
      <c r="M46" s="166">
        <v>0</v>
      </c>
      <c r="N46" s="166">
        <v>0</v>
      </c>
      <c r="O46" s="166">
        <v>0</v>
      </c>
      <c r="P46" s="166">
        <v>0</v>
      </c>
      <c r="Q46" s="191"/>
      <c r="R46" s="192"/>
      <c r="S46" s="31"/>
      <c r="U46" s="195">
        <v>0</v>
      </c>
      <c r="V46" s="195"/>
      <c r="W46" s="168"/>
      <c r="X46" s="195"/>
    </row>
    <row r="47" spans="1:25" ht="7.5" customHeight="1">
      <c r="B47" s="72"/>
      <c r="C47" s="53"/>
      <c r="D47" s="196"/>
      <c r="E47" s="197"/>
      <c r="F47" s="198"/>
      <c r="G47" s="43"/>
      <c r="H47" s="43"/>
      <c r="I47" s="43"/>
      <c r="J47" s="197"/>
      <c r="K47" s="199"/>
      <c r="L47" s="199"/>
      <c r="M47" s="199"/>
      <c r="N47" s="200"/>
      <c r="O47" s="199"/>
      <c r="P47" s="49"/>
      <c r="Q47" s="191"/>
      <c r="R47" s="192"/>
      <c r="S47" s="31"/>
      <c r="U47" s="195"/>
      <c r="V47" s="195"/>
      <c r="W47" s="168"/>
      <c r="X47" s="195"/>
    </row>
    <row r="48" spans="1:25" ht="15.75" customHeight="1" thickBot="1">
      <c r="B48" s="72"/>
      <c r="C48" s="53"/>
      <c r="D48" s="196" t="s">
        <v>188</v>
      </c>
      <c r="E48" s="197"/>
      <c r="F48" s="198"/>
      <c r="G48" s="43"/>
      <c r="H48" s="43"/>
      <c r="I48" s="43"/>
      <c r="J48" s="197"/>
      <c r="K48" s="201">
        <v>534432491.43000001</v>
      </c>
      <c r="L48" s="201">
        <v>0</v>
      </c>
      <c r="M48" s="201">
        <v>534380494.43000001</v>
      </c>
      <c r="N48" s="200"/>
      <c r="O48" s="201">
        <v>0</v>
      </c>
      <c r="P48" s="202">
        <v>534380494</v>
      </c>
      <c r="Q48" s="191"/>
      <c r="R48" s="192"/>
      <c r="S48" s="31"/>
      <c r="U48" s="195">
        <v>534380494</v>
      </c>
      <c r="V48" s="195"/>
      <c r="W48" s="168"/>
      <c r="X48" s="195"/>
    </row>
    <row r="49" spans="1:25" s="64" customFormat="1" ht="14.25" thickTop="1" thickBot="1">
      <c r="A49" s="12"/>
      <c r="B49" s="117"/>
      <c r="C49" s="71"/>
      <c r="D49" s="196" t="s">
        <v>189</v>
      </c>
      <c r="E49" s="197"/>
      <c r="F49" s="198"/>
      <c r="G49" s="43"/>
      <c r="H49" s="43"/>
      <c r="I49" s="43"/>
      <c r="J49" s="197"/>
      <c r="K49" s="201">
        <v>7053026776.4300003</v>
      </c>
      <c r="L49" s="201">
        <v>906419</v>
      </c>
      <c r="M49" s="201">
        <v>7053881199.4300003</v>
      </c>
      <c r="N49" s="200"/>
      <c r="O49" s="201">
        <v>1316840209</v>
      </c>
      <c r="P49" s="190">
        <v>8370721408.4300003</v>
      </c>
      <c r="Q49" s="187"/>
      <c r="R49" s="61"/>
      <c r="S49" s="171"/>
      <c r="T49" s="172"/>
      <c r="U49" s="173"/>
      <c r="V49" s="173"/>
      <c r="W49" s="174"/>
      <c r="X49" s="173"/>
      <c r="Y49" s="227"/>
    </row>
    <row r="50" spans="1:25" s="64" customFormat="1" ht="13.5" thickTop="1">
      <c r="A50" s="12"/>
      <c r="B50" s="117"/>
      <c r="C50" s="71"/>
      <c r="D50" s="36"/>
      <c r="E50" s="36"/>
      <c r="F50" s="36"/>
      <c r="G50" s="36"/>
      <c r="H50" s="36"/>
      <c r="I50" s="36"/>
      <c r="J50" s="59"/>
      <c r="K50" s="186"/>
      <c r="L50" s="187"/>
      <c r="M50" s="186"/>
      <c r="N50" s="186"/>
      <c r="O50" s="187"/>
      <c r="P50" s="187"/>
      <c r="Q50" s="187"/>
      <c r="R50" s="61"/>
      <c r="S50" s="171"/>
      <c r="T50" s="172"/>
      <c r="U50" s="173"/>
      <c r="V50" s="173"/>
      <c r="W50" s="174"/>
      <c r="X50" s="173"/>
      <c r="Y50" s="227"/>
    </row>
    <row r="51" spans="1:25">
      <c r="B51" s="72"/>
      <c r="C51" s="53"/>
      <c r="D51" s="101" t="s">
        <v>190</v>
      </c>
      <c r="E51" s="36"/>
      <c r="F51" s="36"/>
      <c r="G51" s="36"/>
      <c r="H51" s="36"/>
      <c r="I51" s="36"/>
      <c r="J51" s="36"/>
      <c r="K51" s="203"/>
      <c r="L51" s="203"/>
      <c r="M51" s="203"/>
      <c r="N51" s="203"/>
      <c r="O51" s="203"/>
      <c r="P51" s="203"/>
      <c r="Q51" s="203"/>
      <c r="R51" s="204"/>
      <c r="S51" s="31"/>
      <c r="T51" s="205"/>
      <c r="W51" s="168"/>
    </row>
    <row r="52" spans="1:25">
      <c r="B52" s="206"/>
      <c r="C52" s="207"/>
      <c r="D52" s="36" t="s">
        <v>191</v>
      </c>
      <c r="E52" s="36"/>
      <c r="F52" s="36"/>
      <c r="G52" s="36"/>
      <c r="H52" s="36"/>
      <c r="I52" s="36"/>
      <c r="J52" s="36"/>
      <c r="K52" s="208"/>
      <c r="L52" s="203"/>
      <c r="M52" s="208"/>
      <c r="N52" s="203"/>
      <c r="O52" s="203"/>
      <c r="P52" s="203"/>
      <c r="Q52" s="203"/>
      <c r="R52" s="204"/>
      <c r="S52" s="31"/>
      <c r="T52" s="205"/>
      <c r="W52" s="168"/>
    </row>
    <row r="53" spans="1:25">
      <c r="A53" s="1" t="s">
        <v>192</v>
      </c>
      <c r="B53" s="72" t="s">
        <v>193</v>
      </c>
      <c r="C53" s="53"/>
      <c r="D53" s="36"/>
      <c r="E53" s="36" t="s">
        <v>194</v>
      </c>
      <c r="F53" s="36"/>
      <c r="G53" s="36"/>
      <c r="H53" s="36"/>
      <c r="I53" s="36"/>
      <c r="J53" s="36"/>
      <c r="K53" s="161">
        <v>0</v>
      </c>
      <c r="L53" s="161">
        <v>0</v>
      </c>
      <c r="M53" s="161">
        <v>63507809.00999999</v>
      </c>
      <c r="N53" s="161">
        <v>0</v>
      </c>
      <c r="O53" s="161">
        <v>2905501.85</v>
      </c>
      <c r="P53" s="161">
        <v>66413311</v>
      </c>
      <c r="Q53" s="162"/>
      <c r="R53" s="163"/>
      <c r="S53" s="31"/>
      <c r="T53" s="205"/>
      <c r="U53" s="164">
        <v>63507809.00999999</v>
      </c>
      <c r="V53" s="164">
        <v>-9.9999904632568359E-3</v>
      </c>
      <c r="W53" s="168">
        <v>2905501.85</v>
      </c>
      <c r="X53" s="164">
        <v>0.14999999990686774</v>
      </c>
    </row>
    <row r="54" spans="1:25">
      <c r="A54" s="1" t="s">
        <v>195</v>
      </c>
      <c r="B54" s="72" t="s">
        <v>196</v>
      </c>
      <c r="C54" s="53"/>
      <c r="D54" s="36"/>
      <c r="E54" s="36" t="s">
        <v>197</v>
      </c>
      <c r="F54" s="36"/>
      <c r="G54" s="36"/>
      <c r="H54" s="36"/>
      <c r="I54" s="36"/>
      <c r="J54" s="36"/>
      <c r="K54" s="166">
        <v>78754214.420000002</v>
      </c>
      <c r="L54" s="166">
        <v>-15246405.41</v>
      </c>
      <c r="M54" s="161">
        <v>277698.27999999997</v>
      </c>
      <c r="N54" s="161">
        <v>0</v>
      </c>
      <c r="O54" s="161">
        <v>294922</v>
      </c>
      <c r="P54" s="166">
        <v>572620</v>
      </c>
      <c r="Q54" s="167"/>
      <c r="R54" s="81"/>
      <c r="S54" s="31"/>
      <c r="T54" s="205"/>
      <c r="U54" s="164">
        <v>277698.27999999997</v>
      </c>
      <c r="V54" s="164">
        <v>-0.27999999996973202</v>
      </c>
      <c r="W54" s="168">
        <v>294922</v>
      </c>
      <c r="X54" s="164">
        <v>0</v>
      </c>
    </row>
    <row r="55" spans="1:25">
      <c r="A55" s="1" t="s">
        <v>198</v>
      </c>
      <c r="B55" s="72" t="s">
        <v>199</v>
      </c>
      <c r="C55" s="53"/>
      <c r="D55" s="36"/>
      <c r="E55" s="36" t="s">
        <v>200</v>
      </c>
      <c r="F55" s="36"/>
      <c r="G55" s="36"/>
      <c r="H55" s="36"/>
      <c r="I55" s="36"/>
      <c r="J55" s="36"/>
      <c r="K55" s="166">
        <v>277698.27999999997</v>
      </c>
      <c r="L55" s="166">
        <v>0</v>
      </c>
      <c r="M55" s="161">
        <v>67437668.850000009</v>
      </c>
      <c r="N55" s="161">
        <v>0</v>
      </c>
      <c r="O55" s="161">
        <v>0</v>
      </c>
      <c r="P55" s="166">
        <v>67437669</v>
      </c>
      <c r="Q55" s="167"/>
      <c r="R55" s="81"/>
      <c r="S55" s="31"/>
      <c r="T55" s="205"/>
      <c r="U55" s="164">
        <v>67437668.850000009</v>
      </c>
      <c r="V55" s="164">
        <v>0.14999999105930328</v>
      </c>
      <c r="W55" s="168">
        <v>0</v>
      </c>
      <c r="X55" s="164">
        <v>0</v>
      </c>
    </row>
    <row r="56" spans="1:25">
      <c r="A56" s="1" t="s">
        <v>201</v>
      </c>
      <c r="B56" s="72" t="s">
        <v>202</v>
      </c>
      <c r="C56" s="53"/>
      <c r="D56" s="36"/>
      <c r="E56" s="36" t="s">
        <v>203</v>
      </c>
      <c r="F56" s="36"/>
      <c r="G56" s="36"/>
      <c r="H56" s="36"/>
      <c r="I56" s="36"/>
      <c r="J56" s="36"/>
      <c r="K56" s="166">
        <v>54319189.419999994</v>
      </c>
      <c r="L56" s="166">
        <v>13118479.43</v>
      </c>
      <c r="M56" s="161">
        <v>12627447.169999998</v>
      </c>
      <c r="N56" s="161">
        <v>0</v>
      </c>
      <c r="O56" s="161">
        <v>0</v>
      </c>
      <c r="P56" s="166">
        <v>12627447</v>
      </c>
      <c r="Q56" s="167"/>
      <c r="R56" s="81"/>
      <c r="S56" s="31"/>
      <c r="T56" s="205"/>
      <c r="U56" s="164">
        <v>12627447.169999998</v>
      </c>
      <c r="V56" s="164">
        <v>-0.16999999806284904</v>
      </c>
      <c r="W56" s="168">
        <v>0</v>
      </c>
      <c r="X56" s="164">
        <v>0</v>
      </c>
    </row>
    <row r="57" spans="1:25">
      <c r="A57" s="1" t="s">
        <v>204</v>
      </c>
      <c r="B57" s="72" t="s">
        <v>205</v>
      </c>
      <c r="C57" s="53"/>
      <c r="D57" s="36"/>
      <c r="E57" s="36" t="s">
        <v>206</v>
      </c>
      <c r="F57" s="36"/>
      <c r="G57" s="36"/>
      <c r="H57" s="36"/>
      <c r="I57" s="36"/>
      <c r="J57" s="36"/>
      <c r="K57" s="166">
        <v>12627446.759999998</v>
      </c>
      <c r="L57" s="166">
        <v>0.41</v>
      </c>
      <c r="M57" s="161">
        <v>4341976.7</v>
      </c>
      <c r="N57" s="161">
        <v>0</v>
      </c>
      <c r="O57" s="161">
        <v>0</v>
      </c>
      <c r="P57" s="166">
        <v>4341977</v>
      </c>
      <c r="Q57" s="167"/>
      <c r="R57" s="81"/>
      <c r="S57" s="31"/>
      <c r="U57" s="164">
        <v>4341976.7</v>
      </c>
      <c r="V57" s="164">
        <v>0.29999999981373549</v>
      </c>
      <c r="W57" s="168">
        <v>0</v>
      </c>
      <c r="X57" s="164">
        <v>0</v>
      </c>
    </row>
    <row r="58" spans="1:25">
      <c r="A58" s="1" t="s">
        <v>207</v>
      </c>
      <c r="B58" s="72" t="s">
        <v>208</v>
      </c>
      <c r="C58" s="53"/>
      <c r="D58" s="36"/>
      <c r="E58" s="36" t="s">
        <v>209</v>
      </c>
      <c r="F58" s="36"/>
      <c r="G58" s="36"/>
      <c r="H58" s="36"/>
      <c r="I58" s="36"/>
      <c r="J58" s="36"/>
      <c r="K58" s="166">
        <v>4341976.7</v>
      </c>
      <c r="L58" s="166">
        <v>0</v>
      </c>
      <c r="M58" s="161">
        <v>10648093.469999999</v>
      </c>
      <c r="N58" s="161">
        <v>0</v>
      </c>
      <c r="O58" s="161">
        <v>13323285.310000001</v>
      </c>
      <c r="P58" s="166">
        <v>23971378</v>
      </c>
      <c r="Q58" s="167"/>
      <c r="R58" s="81"/>
      <c r="S58" s="31"/>
      <c r="T58" s="205"/>
      <c r="U58" s="164">
        <v>10648093.469999999</v>
      </c>
      <c r="V58" s="164">
        <v>-0.4699999988079071</v>
      </c>
      <c r="W58" s="168">
        <v>13323285.310000001</v>
      </c>
      <c r="X58" s="164">
        <v>-0.31000000052154064</v>
      </c>
    </row>
    <row r="59" spans="1:25">
      <c r="A59" s="1" t="s">
        <v>210</v>
      </c>
      <c r="B59" s="72" t="s">
        <v>211</v>
      </c>
      <c r="C59" s="53"/>
      <c r="D59" s="36"/>
      <c r="E59" s="197" t="s">
        <v>212</v>
      </c>
      <c r="F59" s="197"/>
      <c r="G59" s="197"/>
      <c r="H59" s="36"/>
      <c r="I59" s="36"/>
      <c r="J59" s="36"/>
      <c r="K59" s="166">
        <v>10648093.469999999</v>
      </c>
      <c r="L59" s="166">
        <v>0</v>
      </c>
      <c r="M59" s="161">
        <v>52430351.899999984</v>
      </c>
      <c r="N59" s="161">
        <v>0</v>
      </c>
      <c r="O59" s="161">
        <v>2934512.26</v>
      </c>
      <c r="P59" s="166">
        <v>55364864</v>
      </c>
      <c r="Q59" s="167"/>
      <c r="R59" s="81"/>
      <c r="S59" s="31"/>
      <c r="T59" s="205"/>
      <c r="U59" s="164">
        <v>52430351.899999984</v>
      </c>
      <c r="V59" s="164">
        <v>0.10000001639127731</v>
      </c>
      <c r="W59" s="168">
        <v>2934512.26</v>
      </c>
      <c r="X59" s="164">
        <v>-0.25999999977648258</v>
      </c>
    </row>
    <row r="60" spans="1:25">
      <c r="A60" s="1" t="s">
        <v>213</v>
      </c>
      <c r="B60" s="72" t="s">
        <v>214</v>
      </c>
      <c r="C60" s="53"/>
      <c r="D60" s="36"/>
      <c r="E60" s="36" t="s">
        <v>215</v>
      </c>
      <c r="F60" s="36"/>
      <c r="G60" s="36"/>
      <c r="H60" s="36"/>
      <c r="I60" s="36"/>
      <c r="J60" s="36"/>
      <c r="K60" s="166">
        <v>52430351.849999987</v>
      </c>
      <c r="L60" s="166">
        <v>0.05</v>
      </c>
      <c r="M60" s="161">
        <v>23847127.440000001</v>
      </c>
      <c r="N60" s="161">
        <v>0</v>
      </c>
      <c r="O60" s="161">
        <v>267149</v>
      </c>
      <c r="P60" s="166">
        <v>24114276</v>
      </c>
      <c r="Q60" s="167"/>
      <c r="R60" s="81"/>
      <c r="S60" s="31"/>
      <c r="T60" s="205"/>
      <c r="U60" s="164">
        <v>23847127.440000001</v>
      </c>
      <c r="V60" s="164">
        <v>-0.44000000134110451</v>
      </c>
      <c r="W60" s="168">
        <v>267149</v>
      </c>
      <c r="X60" s="164">
        <v>0</v>
      </c>
    </row>
    <row r="61" spans="1:25">
      <c r="A61" s="1" t="s">
        <v>216</v>
      </c>
      <c r="B61" s="72">
        <v>33100</v>
      </c>
      <c r="C61" s="53"/>
      <c r="D61" s="36"/>
      <c r="E61" s="36" t="s">
        <v>217</v>
      </c>
      <c r="F61" s="36"/>
      <c r="G61" s="36"/>
      <c r="H61" s="36"/>
      <c r="I61" s="36"/>
      <c r="J61" s="36"/>
      <c r="K61" s="166">
        <v>23847127.010000002</v>
      </c>
      <c r="L61" s="166">
        <v>0.43</v>
      </c>
      <c r="M61" s="161">
        <v>116032971.73999999</v>
      </c>
      <c r="N61" s="161">
        <v>0</v>
      </c>
      <c r="O61" s="161">
        <v>7114582</v>
      </c>
      <c r="P61" s="166">
        <v>123147554</v>
      </c>
      <c r="Q61" s="167"/>
      <c r="R61" s="81"/>
      <c r="S61" s="31"/>
      <c r="T61" s="205"/>
      <c r="U61" s="164">
        <v>116032971.73999999</v>
      </c>
      <c r="V61" s="164">
        <v>0.26000000536441803</v>
      </c>
      <c r="W61" s="168">
        <v>7114582</v>
      </c>
      <c r="X61" s="164">
        <v>0</v>
      </c>
    </row>
    <row r="62" spans="1:25">
      <c r="B62" s="72"/>
      <c r="C62" s="53"/>
      <c r="D62" s="36"/>
      <c r="E62" s="36" t="s">
        <v>218</v>
      </c>
      <c r="F62" s="36"/>
      <c r="G62" s="36"/>
      <c r="H62" s="36"/>
      <c r="I62" s="36"/>
      <c r="J62" s="36"/>
      <c r="K62" s="166">
        <v>113905046.42999999</v>
      </c>
      <c r="L62" s="166">
        <v>2127925.31</v>
      </c>
      <c r="M62" s="161">
        <v>0</v>
      </c>
      <c r="N62" s="161">
        <v>0</v>
      </c>
      <c r="O62" s="161">
        <v>0</v>
      </c>
      <c r="P62" s="81"/>
      <c r="Q62" s="49"/>
      <c r="R62" s="81"/>
      <c r="S62" s="31"/>
      <c r="T62" s="205"/>
      <c r="U62" s="164">
        <v>0</v>
      </c>
      <c r="V62" s="164">
        <v>0</v>
      </c>
      <c r="W62" s="168">
        <v>0</v>
      </c>
      <c r="X62" s="164">
        <v>0</v>
      </c>
    </row>
    <row r="63" spans="1:25">
      <c r="A63" s="1" t="s">
        <v>219</v>
      </c>
      <c r="B63" s="72" t="s">
        <v>220</v>
      </c>
      <c r="C63" s="53"/>
      <c r="D63" s="36"/>
      <c r="E63" s="36"/>
      <c r="F63" s="36" t="s">
        <v>221</v>
      </c>
      <c r="G63" s="36"/>
      <c r="H63" s="36"/>
      <c r="I63" s="36"/>
      <c r="J63" s="36"/>
      <c r="K63" s="166">
        <v>0</v>
      </c>
      <c r="L63" s="166">
        <v>0</v>
      </c>
      <c r="M63" s="161">
        <v>8617434.1500000004</v>
      </c>
      <c r="N63" s="161">
        <v>0</v>
      </c>
      <c r="O63" s="161">
        <v>8331194</v>
      </c>
      <c r="P63" s="166">
        <v>16948628</v>
      </c>
      <c r="Q63" s="167"/>
      <c r="R63" s="81"/>
      <c r="S63" s="31"/>
      <c r="T63" s="205"/>
      <c r="U63" s="164">
        <v>8617434.1500000004</v>
      </c>
      <c r="V63" s="164">
        <v>-0.15000000037252903</v>
      </c>
      <c r="W63" s="168">
        <v>8331194</v>
      </c>
      <c r="X63" s="164">
        <v>0</v>
      </c>
    </row>
    <row r="64" spans="1:25">
      <c r="A64" s="1" t="s">
        <v>222</v>
      </c>
      <c r="B64" s="72" t="s">
        <v>223</v>
      </c>
      <c r="C64" s="53"/>
      <c r="D64" s="36"/>
      <c r="E64" s="36"/>
      <c r="F64" s="36" t="s">
        <v>224</v>
      </c>
      <c r="G64" s="36"/>
      <c r="H64" s="36"/>
      <c r="I64" s="36"/>
      <c r="J64" s="36"/>
      <c r="K64" s="166">
        <v>8617434.1500000004</v>
      </c>
      <c r="L64" s="166">
        <v>0</v>
      </c>
      <c r="M64" s="161">
        <v>7856404.1100000003</v>
      </c>
      <c r="N64" s="161">
        <v>0</v>
      </c>
      <c r="O64" s="161">
        <v>2774557</v>
      </c>
      <c r="P64" s="166">
        <v>10630961</v>
      </c>
      <c r="Q64" s="167"/>
      <c r="R64" s="81"/>
      <c r="S64" s="31"/>
      <c r="U64" s="164">
        <v>7856404.1100000003</v>
      </c>
      <c r="V64" s="164">
        <v>-0.11000000033527613</v>
      </c>
      <c r="W64" s="168">
        <v>2774557</v>
      </c>
      <c r="X64" s="164">
        <v>0</v>
      </c>
    </row>
    <row r="65" spans="1:25">
      <c r="A65" s="1" t="s">
        <v>225</v>
      </c>
      <c r="B65" s="72" t="s">
        <v>226</v>
      </c>
      <c r="C65" s="53"/>
      <c r="D65" s="36"/>
      <c r="E65" s="36"/>
      <c r="F65" s="36" t="s">
        <v>227</v>
      </c>
      <c r="G65" s="36"/>
      <c r="H65" s="36"/>
      <c r="I65" s="36"/>
      <c r="J65" s="36"/>
      <c r="K65" s="166">
        <v>7856404.1100000003</v>
      </c>
      <c r="L65" s="166">
        <v>0</v>
      </c>
      <c r="M65" s="161">
        <v>0</v>
      </c>
      <c r="N65" s="161">
        <v>0</v>
      </c>
      <c r="O65" s="161">
        <v>0</v>
      </c>
      <c r="P65" s="166">
        <v>0</v>
      </c>
      <c r="Q65" s="167"/>
      <c r="R65" s="81"/>
      <c r="S65" s="31"/>
      <c r="U65" s="164">
        <v>0</v>
      </c>
      <c r="V65" s="164">
        <v>0</v>
      </c>
      <c r="W65" s="168">
        <v>0</v>
      </c>
      <c r="X65" s="164">
        <v>0</v>
      </c>
    </row>
    <row r="66" spans="1:25">
      <c r="A66" s="1" t="s">
        <v>228</v>
      </c>
      <c r="B66" s="72" t="s">
        <v>229</v>
      </c>
      <c r="C66" s="53"/>
      <c r="D66" s="36"/>
      <c r="E66" s="36"/>
      <c r="F66" s="36" t="s">
        <v>230</v>
      </c>
      <c r="G66" s="36"/>
      <c r="H66" s="36"/>
      <c r="I66" s="36"/>
      <c r="J66" s="36"/>
      <c r="K66" s="166">
        <v>0</v>
      </c>
      <c r="L66" s="166">
        <v>0</v>
      </c>
      <c r="M66" s="161">
        <v>2748682.6999999997</v>
      </c>
      <c r="N66" s="161">
        <v>0</v>
      </c>
      <c r="O66" s="161">
        <v>0</v>
      </c>
      <c r="P66" s="166">
        <v>2748683</v>
      </c>
      <c r="Q66" s="167"/>
      <c r="R66" s="81"/>
      <c r="S66" s="31"/>
      <c r="U66" s="164">
        <v>2748682.6999999997</v>
      </c>
      <c r="V66" s="164">
        <v>0.30000000027939677</v>
      </c>
      <c r="W66" s="168">
        <v>0</v>
      </c>
      <c r="X66" s="164">
        <v>0</v>
      </c>
    </row>
    <row r="67" spans="1:25">
      <c r="A67" s="1" t="s">
        <v>231</v>
      </c>
      <c r="B67" s="72" t="s">
        <v>223</v>
      </c>
      <c r="C67" s="53"/>
      <c r="D67" s="36"/>
      <c r="E67" s="36"/>
      <c r="F67" s="36" t="s">
        <v>232</v>
      </c>
      <c r="G67" s="36"/>
      <c r="H67" s="36"/>
      <c r="I67" s="36"/>
      <c r="J67" s="36"/>
      <c r="K67" s="166">
        <v>2748683.1699999995</v>
      </c>
      <c r="L67" s="166">
        <v>-0.47</v>
      </c>
      <c r="M67" s="161">
        <v>1249652.98</v>
      </c>
      <c r="N67" s="161">
        <v>0</v>
      </c>
      <c r="O67" s="161">
        <v>0</v>
      </c>
      <c r="P67" s="166">
        <v>1249653</v>
      </c>
      <c r="Q67" s="167"/>
      <c r="R67" s="81"/>
      <c r="S67" s="31"/>
      <c r="U67" s="164">
        <v>1249652.98</v>
      </c>
      <c r="V67" s="164">
        <v>2.0000000018626451E-2</v>
      </c>
      <c r="W67" s="168">
        <v>0</v>
      </c>
      <c r="X67" s="164">
        <v>0</v>
      </c>
    </row>
    <row r="68" spans="1:25">
      <c r="A68" s="1" t="s">
        <v>233</v>
      </c>
      <c r="B68" s="72" t="s">
        <v>234</v>
      </c>
      <c r="C68" s="53"/>
      <c r="D68" s="36"/>
      <c r="E68" s="36"/>
      <c r="F68" s="36" t="s">
        <v>235</v>
      </c>
      <c r="G68" s="36"/>
      <c r="H68" s="36"/>
      <c r="I68" s="36"/>
      <c r="J68" s="36"/>
      <c r="K68" s="166">
        <v>1249653.18</v>
      </c>
      <c r="L68" s="166">
        <v>-0.2</v>
      </c>
      <c r="M68" s="161">
        <v>33432002.360000003</v>
      </c>
      <c r="N68" s="161">
        <v>0</v>
      </c>
      <c r="O68" s="161">
        <v>0</v>
      </c>
      <c r="P68" s="166">
        <v>33432002</v>
      </c>
      <c r="Q68" s="167"/>
      <c r="R68" s="81"/>
      <c r="S68" s="31"/>
      <c r="U68" s="164">
        <v>33432002.360000003</v>
      </c>
      <c r="V68" s="164">
        <v>-0.36000000312924385</v>
      </c>
      <c r="W68" s="168">
        <v>0</v>
      </c>
      <c r="X68" s="164">
        <v>0</v>
      </c>
    </row>
    <row r="69" spans="1:25">
      <c r="B69" s="72"/>
      <c r="C69" s="53"/>
      <c r="D69" s="36"/>
      <c r="E69" s="36"/>
      <c r="F69" s="36" t="s">
        <v>296</v>
      </c>
      <c r="G69" s="36"/>
      <c r="H69" s="36"/>
      <c r="I69" s="36"/>
      <c r="J69" s="36"/>
      <c r="K69" s="166">
        <v>33432002.180000003</v>
      </c>
      <c r="L69" s="166">
        <v>0.18</v>
      </c>
      <c r="M69" s="161">
        <v>0</v>
      </c>
      <c r="N69" s="161">
        <v>0</v>
      </c>
      <c r="O69" s="161">
        <v>0</v>
      </c>
      <c r="P69" s="166">
        <v>0</v>
      </c>
      <c r="Q69" s="167"/>
      <c r="R69" s="81"/>
      <c r="S69" s="31"/>
      <c r="W69" s="168"/>
    </row>
    <row r="70" spans="1:25">
      <c r="B70" s="72"/>
      <c r="C70" s="53"/>
      <c r="D70" s="36"/>
      <c r="E70" s="36"/>
      <c r="F70" s="36" t="s">
        <v>297</v>
      </c>
      <c r="G70" s="36"/>
      <c r="H70" s="36"/>
      <c r="I70" s="36"/>
      <c r="J70" s="36"/>
      <c r="K70" s="166">
        <v>0</v>
      </c>
      <c r="L70" s="166">
        <v>0</v>
      </c>
      <c r="M70" s="161">
        <v>8881193.9800000004</v>
      </c>
      <c r="N70" s="161">
        <v>0</v>
      </c>
      <c r="O70" s="161">
        <v>0</v>
      </c>
      <c r="P70" s="166">
        <v>8881194</v>
      </c>
      <c r="Q70" s="167"/>
      <c r="R70" s="81"/>
      <c r="S70" s="31"/>
      <c r="W70" s="168"/>
    </row>
    <row r="71" spans="1:25">
      <c r="A71" s="1" t="s">
        <v>339</v>
      </c>
      <c r="B71" s="72" t="s">
        <v>340</v>
      </c>
      <c r="C71" s="53"/>
      <c r="D71" s="36"/>
      <c r="E71" s="36"/>
      <c r="F71" s="400" t="s">
        <v>341</v>
      </c>
      <c r="G71" s="400"/>
      <c r="H71" s="400"/>
      <c r="I71" s="400"/>
      <c r="J71" s="406"/>
      <c r="K71" s="404">
        <v>51997</v>
      </c>
      <c r="L71" s="405">
        <v>0</v>
      </c>
      <c r="M71" s="161">
        <v>2707746</v>
      </c>
      <c r="N71" s="161">
        <v>0</v>
      </c>
      <c r="O71" s="161">
        <v>0</v>
      </c>
      <c r="P71" s="166">
        <v>2707746</v>
      </c>
      <c r="Q71" s="167"/>
      <c r="R71" s="81"/>
      <c r="T71" s="6"/>
      <c r="U71" s="6"/>
      <c r="V71" s="6"/>
      <c r="W71" s="6"/>
      <c r="X71" s="6"/>
      <c r="Y71" s="6"/>
    </row>
    <row r="72" spans="1:25">
      <c r="A72" s="1" t="s">
        <v>236</v>
      </c>
      <c r="B72" s="72" t="s">
        <v>223</v>
      </c>
      <c r="C72" s="53"/>
      <c r="D72" s="36"/>
      <c r="E72" s="36"/>
      <c r="F72" s="36" t="s">
        <v>237</v>
      </c>
      <c r="G72" s="36"/>
      <c r="H72" s="36"/>
      <c r="I72" s="36"/>
      <c r="J72" s="36"/>
      <c r="K72" s="133">
        <v>8881194.379999999</v>
      </c>
      <c r="L72" s="133">
        <v>-0.4</v>
      </c>
      <c r="M72" s="407">
        <v>0</v>
      </c>
      <c r="N72" s="161">
        <v>0</v>
      </c>
      <c r="O72" s="407">
        <v>102086</v>
      </c>
      <c r="P72" s="133">
        <v>102086</v>
      </c>
      <c r="Q72" s="167"/>
      <c r="R72" s="81"/>
      <c r="S72" s="31"/>
      <c r="U72" s="164">
        <v>0</v>
      </c>
      <c r="V72" s="164">
        <v>0</v>
      </c>
      <c r="W72" s="168">
        <v>102086</v>
      </c>
      <c r="X72" s="164">
        <v>0</v>
      </c>
    </row>
    <row r="73" spans="1:25" s="64" customFormat="1" ht="7.5" customHeight="1">
      <c r="A73" s="12"/>
      <c r="B73" s="117"/>
      <c r="C73" s="71"/>
      <c r="D73" s="36"/>
      <c r="E73" s="36"/>
      <c r="F73" s="36"/>
      <c r="G73" s="36"/>
      <c r="H73" s="36"/>
      <c r="I73" s="36"/>
      <c r="J73" s="59"/>
      <c r="K73" s="59"/>
      <c r="L73" s="60"/>
      <c r="M73" s="59"/>
      <c r="N73" s="59"/>
      <c r="O73" s="60"/>
      <c r="P73" s="60"/>
      <c r="Q73" s="60"/>
      <c r="R73" s="61"/>
      <c r="S73" s="171"/>
      <c r="T73" s="172"/>
      <c r="U73" s="173"/>
      <c r="V73" s="173"/>
      <c r="W73" s="174"/>
      <c r="X73" s="173"/>
      <c r="Y73" s="227"/>
    </row>
    <row r="74" spans="1:25">
      <c r="A74" s="1" t="s">
        <v>238</v>
      </c>
      <c r="B74" s="72"/>
      <c r="C74" s="53"/>
      <c r="D74" s="36"/>
      <c r="E74" s="101" t="s">
        <v>239</v>
      </c>
      <c r="F74" s="36"/>
      <c r="G74" s="36"/>
      <c r="H74" s="36"/>
      <c r="I74" s="36"/>
      <c r="J74" s="36"/>
      <c r="K74" s="175">
        <v>413988510</v>
      </c>
      <c r="L74" s="175">
        <v>-1</v>
      </c>
      <c r="M74" s="175">
        <v>416644260</v>
      </c>
      <c r="N74" s="92"/>
      <c r="O74" s="175">
        <v>38047789</v>
      </c>
      <c r="P74" s="175">
        <v>454692049</v>
      </c>
      <c r="Q74" s="49"/>
      <c r="R74" s="81"/>
      <c r="S74" s="31"/>
      <c r="U74" s="176">
        <v>405055320.85999995</v>
      </c>
      <c r="V74" s="176">
        <v>11588939.140000045</v>
      </c>
      <c r="W74" s="176">
        <v>38047789.420000002</v>
      </c>
      <c r="X74" s="176">
        <v>0.42000000178813934</v>
      </c>
    </row>
    <row r="75" spans="1:25" s="64" customFormat="1">
      <c r="A75" s="12"/>
      <c r="B75" s="117"/>
      <c r="C75" s="71"/>
      <c r="D75" s="36"/>
      <c r="E75" s="36"/>
      <c r="F75" s="36"/>
      <c r="G75" s="36"/>
      <c r="H75" s="36"/>
      <c r="I75" s="36"/>
      <c r="J75" s="59"/>
      <c r="K75" s="59"/>
      <c r="L75" s="59"/>
      <c r="M75" s="59"/>
      <c r="N75" s="59"/>
      <c r="O75" s="60"/>
      <c r="P75" s="60"/>
      <c r="Q75" s="60"/>
      <c r="R75" s="61"/>
      <c r="S75" s="171"/>
      <c r="T75" s="172"/>
      <c r="U75" s="173"/>
      <c r="V75" s="173"/>
      <c r="W75" s="174"/>
      <c r="X75" s="173"/>
      <c r="Y75" s="227"/>
    </row>
    <row r="76" spans="1:25">
      <c r="B76" s="72"/>
      <c r="C76" s="53"/>
      <c r="D76" s="431" t="s">
        <v>131</v>
      </c>
      <c r="E76" s="431"/>
      <c r="F76" s="431"/>
      <c r="G76" s="431"/>
      <c r="H76" s="431"/>
      <c r="I76" s="431"/>
      <c r="J76" s="431"/>
      <c r="K76" s="431"/>
      <c r="L76" s="431"/>
      <c r="M76" s="431"/>
      <c r="N76" s="431"/>
      <c r="O76" s="431"/>
      <c r="P76" s="278"/>
      <c r="Q76" s="278"/>
      <c r="R76" s="7"/>
      <c r="S76" s="31"/>
      <c r="V76" s="195"/>
      <c r="W76" s="195"/>
    </row>
    <row r="77" spans="1:25">
      <c r="B77" s="72"/>
      <c r="C77" s="53"/>
      <c r="D77" s="431" t="s">
        <v>0</v>
      </c>
      <c r="E77" s="431"/>
      <c r="F77" s="431"/>
      <c r="G77" s="431"/>
      <c r="H77" s="431"/>
      <c r="I77" s="431"/>
      <c r="J77" s="431"/>
      <c r="K77" s="431"/>
      <c r="L77" s="431"/>
      <c r="M77" s="431"/>
      <c r="N77" s="431"/>
      <c r="O77" s="431"/>
      <c r="P77" s="278"/>
      <c r="Q77" s="278"/>
      <c r="R77" s="7"/>
      <c r="S77" s="31"/>
      <c r="V77" s="195"/>
      <c r="W77" s="195"/>
    </row>
    <row r="78" spans="1:25">
      <c r="B78" s="72"/>
      <c r="C78" s="53"/>
      <c r="D78" s="431" t="s">
        <v>240</v>
      </c>
      <c r="E78" s="431"/>
      <c r="F78" s="431"/>
      <c r="G78" s="431"/>
      <c r="H78" s="431"/>
      <c r="I78" s="431"/>
      <c r="J78" s="431"/>
      <c r="K78" s="431"/>
      <c r="L78" s="431"/>
      <c r="M78" s="431"/>
      <c r="N78" s="431"/>
      <c r="O78" s="431"/>
      <c r="P78" s="278"/>
      <c r="Q78" s="278"/>
      <c r="R78" s="7"/>
      <c r="S78" s="31"/>
      <c r="V78" s="195"/>
      <c r="W78" s="195"/>
    </row>
    <row r="79" spans="1:25">
      <c r="B79" s="72"/>
      <c r="C79" s="53"/>
      <c r="D79" s="430">
        <v>43281</v>
      </c>
      <c r="E79" s="430"/>
      <c r="F79" s="430"/>
      <c r="G79" s="430"/>
      <c r="H79" s="430"/>
      <c r="I79" s="430"/>
      <c r="J79" s="430"/>
      <c r="K79" s="430"/>
      <c r="L79" s="430"/>
      <c r="M79" s="430"/>
      <c r="N79" s="430"/>
      <c r="O79" s="430"/>
      <c r="P79" s="277"/>
      <c r="Q79" s="209"/>
      <c r="R79" s="210"/>
      <c r="S79" s="31"/>
      <c r="V79" s="195"/>
      <c r="W79" s="195"/>
    </row>
    <row r="80" spans="1:25" s="64" customFormat="1" ht="9" customHeight="1">
      <c r="A80" s="12"/>
      <c r="B80" s="117"/>
      <c r="C80" s="71"/>
      <c r="D80" s="36"/>
      <c r="E80" s="36"/>
      <c r="F80" s="36"/>
      <c r="G80" s="36"/>
      <c r="H80" s="36"/>
      <c r="I80" s="59"/>
      <c r="J80" s="59"/>
      <c r="K80" s="148" t="s">
        <v>4</v>
      </c>
      <c r="L80" s="148"/>
      <c r="M80" s="59"/>
      <c r="N80" s="60"/>
      <c r="O80" s="60"/>
      <c r="P80" s="60"/>
      <c r="Q80" s="60"/>
      <c r="R80" s="61"/>
      <c r="S80" s="171"/>
      <c r="T80" s="172"/>
      <c r="U80" s="422" t="s">
        <v>134</v>
      </c>
      <c r="V80" s="422"/>
      <c r="W80" s="422"/>
      <c r="X80" s="422"/>
      <c r="Y80" s="227"/>
    </row>
    <row r="81" spans="1:25">
      <c r="B81" s="72"/>
      <c r="C81" s="53"/>
      <c r="D81" s="278"/>
      <c r="E81" s="278"/>
      <c r="F81" s="278"/>
      <c r="G81" s="278"/>
      <c r="H81" s="278"/>
      <c r="I81" s="278"/>
      <c r="J81" s="278"/>
      <c r="K81" s="230" t="s">
        <v>301</v>
      </c>
      <c r="L81" s="26" t="s">
        <v>302</v>
      </c>
      <c r="M81" s="211" t="s">
        <v>4</v>
      </c>
      <c r="N81" s="212"/>
      <c r="O81" s="213" t="s">
        <v>5</v>
      </c>
      <c r="P81" s="213" t="s">
        <v>6</v>
      </c>
      <c r="Q81" s="213"/>
      <c r="R81" s="27"/>
      <c r="S81" s="31"/>
      <c r="U81" s="423"/>
      <c r="V81" s="423"/>
      <c r="W81" s="423"/>
      <c r="X81" s="423"/>
    </row>
    <row r="82" spans="1:25">
      <c r="B82" s="72"/>
      <c r="C82" s="53"/>
      <c r="D82" s="101"/>
      <c r="E82" s="101"/>
      <c r="F82" s="101"/>
      <c r="G82" s="101"/>
      <c r="H82" s="101"/>
      <c r="I82" s="101"/>
      <c r="J82" s="101"/>
      <c r="K82" s="155"/>
      <c r="L82" s="155"/>
      <c r="M82" s="26"/>
      <c r="N82" s="212"/>
      <c r="O82" s="26" t="s">
        <v>133</v>
      </c>
      <c r="P82" s="26"/>
      <c r="Q82" s="152"/>
      <c r="R82" s="27"/>
      <c r="S82" s="31"/>
      <c r="U82" s="39" t="s">
        <v>4</v>
      </c>
      <c r="V82" s="40" t="s">
        <v>14</v>
      </c>
      <c r="W82" s="41" t="s">
        <v>15</v>
      </c>
      <c r="X82" s="42" t="s">
        <v>14</v>
      </c>
    </row>
    <row r="83" spans="1:25">
      <c r="B83" s="72"/>
      <c r="C83" s="53"/>
      <c r="D83" s="36" t="s">
        <v>241</v>
      </c>
      <c r="E83" s="36"/>
      <c r="F83" s="36"/>
      <c r="G83" s="36"/>
      <c r="H83" s="36"/>
      <c r="I83" s="36"/>
      <c r="J83" s="36"/>
      <c r="K83" s="160"/>
      <c r="L83" s="155"/>
      <c r="M83" s="59"/>
      <c r="N83" s="59"/>
      <c r="O83" s="59"/>
      <c r="P83" s="59"/>
      <c r="Q83" s="59"/>
      <c r="R83" s="77"/>
      <c r="S83" s="31"/>
      <c r="W83" s="168"/>
    </row>
    <row r="84" spans="1:25">
      <c r="A84" s="52" t="s">
        <v>242</v>
      </c>
      <c r="B84" s="159" t="s">
        <v>243</v>
      </c>
      <c r="C84" s="159"/>
      <c r="D84" s="36"/>
      <c r="E84" s="36" t="s">
        <v>221</v>
      </c>
      <c r="F84" s="36"/>
      <c r="G84" s="36"/>
      <c r="H84" s="36"/>
      <c r="I84" s="36"/>
      <c r="J84" s="36"/>
      <c r="K84" s="161">
        <v>0</v>
      </c>
      <c r="L84" s="161">
        <v>0</v>
      </c>
      <c r="M84" s="161">
        <v>98231632.730000004</v>
      </c>
      <c r="N84" s="161">
        <v>0</v>
      </c>
      <c r="O84" s="161">
        <v>820002</v>
      </c>
      <c r="P84" s="161">
        <v>99051635</v>
      </c>
      <c r="Q84" s="162"/>
      <c r="R84" s="163"/>
      <c r="S84" s="31"/>
      <c r="U84" s="164">
        <v>98231632.730000004</v>
      </c>
      <c r="V84" s="164">
        <v>0.26999999582767487</v>
      </c>
      <c r="W84" s="168">
        <v>820002</v>
      </c>
      <c r="X84" s="164">
        <v>0</v>
      </c>
    </row>
    <row r="85" spans="1:25">
      <c r="A85" s="52" t="s">
        <v>244</v>
      </c>
      <c r="B85" s="53" t="s">
        <v>245</v>
      </c>
      <c r="C85" s="53"/>
      <c r="D85" s="36"/>
      <c r="E85" s="36" t="s">
        <v>224</v>
      </c>
      <c r="F85" s="36"/>
      <c r="G85" s="36"/>
      <c r="H85" s="36"/>
      <c r="I85" s="36"/>
      <c r="J85" s="36"/>
      <c r="K85" s="166">
        <v>0</v>
      </c>
      <c r="L85" s="166">
        <v>0</v>
      </c>
      <c r="M85" s="161">
        <v>61833936.82</v>
      </c>
      <c r="N85" s="161">
        <v>0</v>
      </c>
      <c r="O85" s="161">
        <v>22814203</v>
      </c>
      <c r="P85" s="166">
        <v>84648140</v>
      </c>
      <c r="Q85" s="167"/>
      <c r="R85" s="81"/>
      <c r="S85" s="31"/>
      <c r="U85" s="164">
        <v>61833936.82</v>
      </c>
      <c r="V85" s="164">
        <v>0.17999999970197678</v>
      </c>
      <c r="W85" s="168">
        <v>22814203</v>
      </c>
      <c r="X85" s="164">
        <v>0</v>
      </c>
    </row>
    <row r="86" spans="1:25">
      <c r="A86" s="52" t="s">
        <v>246</v>
      </c>
      <c r="B86" s="53" t="s">
        <v>247</v>
      </c>
      <c r="C86" s="53"/>
      <c r="D86" s="36"/>
      <c r="E86" s="36" t="s">
        <v>227</v>
      </c>
      <c r="F86" s="36"/>
      <c r="G86" s="36"/>
      <c r="H86" s="36"/>
      <c r="I86" s="36"/>
      <c r="J86" s="36"/>
      <c r="K86" s="166">
        <v>98231632.730000004</v>
      </c>
      <c r="L86" s="166">
        <v>0</v>
      </c>
      <c r="M86" s="161">
        <v>0</v>
      </c>
      <c r="N86" s="161">
        <v>0</v>
      </c>
      <c r="O86" s="161">
        <v>0</v>
      </c>
      <c r="P86" s="166">
        <v>0</v>
      </c>
      <c r="Q86" s="167"/>
      <c r="R86" s="81"/>
      <c r="S86" s="31"/>
      <c r="U86" s="164">
        <v>0</v>
      </c>
      <c r="V86" s="164">
        <v>0</v>
      </c>
      <c r="W86" s="168">
        <v>0</v>
      </c>
      <c r="X86" s="164">
        <v>0</v>
      </c>
    </row>
    <row r="87" spans="1:25">
      <c r="A87" s="52" t="s">
        <v>248</v>
      </c>
      <c r="B87" s="53" t="s">
        <v>249</v>
      </c>
      <c r="C87" s="53"/>
      <c r="D87" s="36"/>
      <c r="E87" s="36" t="s">
        <v>230</v>
      </c>
      <c r="F87" s="36"/>
      <c r="G87" s="36"/>
      <c r="H87" s="36"/>
      <c r="I87" s="36"/>
      <c r="J87" s="36"/>
      <c r="K87" s="166">
        <v>61833936.82</v>
      </c>
      <c r="L87" s="166">
        <v>0</v>
      </c>
      <c r="M87" s="161">
        <v>34662218.380000003</v>
      </c>
      <c r="N87" s="161">
        <v>0</v>
      </c>
      <c r="O87" s="161">
        <v>0</v>
      </c>
      <c r="P87" s="166">
        <v>34662218</v>
      </c>
      <c r="Q87" s="167"/>
      <c r="R87" s="81"/>
      <c r="S87" s="31"/>
      <c r="U87" s="164">
        <v>34662218.380000003</v>
      </c>
      <c r="V87" s="164">
        <v>-0.38000000268220901</v>
      </c>
      <c r="W87" s="168">
        <v>0</v>
      </c>
      <c r="X87" s="164">
        <v>0</v>
      </c>
    </row>
    <row r="88" spans="1:25">
      <c r="A88" s="52" t="s">
        <v>250</v>
      </c>
      <c r="B88" s="53" t="s">
        <v>245</v>
      </c>
      <c r="C88" s="53"/>
      <c r="D88" s="36"/>
      <c r="E88" s="36" t="s">
        <v>232</v>
      </c>
      <c r="F88" s="36"/>
      <c r="G88" s="36"/>
      <c r="H88" s="36"/>
      <c r="I88" s="36"/>
      <c r="J88" s="36"/>
      <c r="K88" s="166">
        <v>0</v>
      </c>
      <c r="L88" s="166">
        <v>0</v>
      </c>
      <c r="M88" s="161">
        <v>2576829.5700000003</v>
      </c>
      <c r="N88" s="161">
        <v>0</v>
      </c>
      <c r="O88" s="161">
        <v>0</v>
      </c>
      <c r="P88" s="166">
        <v>2576830</v>
      </c>
      <c r="Q88" s="167"/>
      <c r="R88" s="81"/>
      <c r="S88" s="31"/>
      <c r="U88" s="164">
        <v>2576829.5700000003</v>
      </c>
      <c r="V88" s="164">
        <v>0.42999999970197678</v>
      </c>
      <c r="W88" s="168">
        <v>0</v>
      </c>
      <c r="X88" s="164">
        <v>0</v>
      </c>
    </row>
    <row r="89" spans="1:25">
      <c r="A89" s="52" t="s">
        <v>251</v>
      </c>
      <c r="B89" s="53" t="s">
        <v>252</v>
      </c>
      <c r="C89" s="53"/>
      <c r="D89" s="36"/>
      <c r="E89" s="36" t="s">
        <v>235</v>
      </c>
      <c r="F89" s="36"/>
      <c r="G89" s="36"/>
      <c r="H89" s="36"/>
      <c r="I89" s="36"/>
      <c r="J89" s="36"/>
      <c r="K89" s="166">
        <v>34662217.910000004</v>
      </c>
      <c r="L89" s="166">
        <v>0.47</v>
      </c>
      <c r="M89" s="161">
        <v>148353276.11000001</v>
      </c>
      <c r="N89" s="161">
        <v>0</v>
      </c>
      <c r="O89" s="161">
        <v>3964</v>
      </c>
      <c r="P89" s="166">
        <v>148357240</v>
      </c>
      <c r="Q89" s="167"/>
      <c r="R89" s="81"/>
      <c r="S89" s="31"/>
      <c r="U89" s="164">
        <v>148353276.11000001</v>
      </c>
      <c r="V89" s="164">
        <v>-0.11000001430511475</v>
      </c>
      <c r="W89" s="168">
        <v>3964</v>
      </c>
      <c r="X89" s="164">
        <v>0</v>
      </c>
    </row>
    <row r="90" spans="1:25">
      <c r="A90" s="52"/>
      <c r="B90" s="53"/>
      <c r="C90" s="53"/>
      <c r="D90" s="36"/>
      <c r="E90" s="36" t="s">
        <v>296</v>
      </c>
      <c r="F90" s="36"/>
      <c r="G90" s="36"/>
      <c r="H90" s="36"/>
      <c r="I90" s="36"/>
      <c r="J90" s="36"/>
      <c r="K90" s="166">
        <v>2576829.4700000002</v>
      </c>
      <c r="L90" s="166">
        <v>0.1</v>
      </c>
      <c r="M90" s="161">
        <v>754091901.03999996</v>
      </c>
      <c r="N90" s="161">
        <v>0</v>
      </c>
      <c r="O90" s="161">
        <v>0</v>
      </c>
      <c r="P90" s="166">
        <v>754091901</v>
      </c>
      <c r="Q90" s="167"/>
      <c r="R90" s="81"/>
      <c r="S90" s="31"/>
      <c r="W90" s="168"/>
    </row>
    <row r="91" spans="1:25">
      <c r="A91" s="52"/>
      <c r="B91" s="53"/>
      <c r="C91" s="53"/>
      <c r="D91" s="36"/>
      <c r="E91" s="36" t="s">
        <v>297</v>
      </c>
      <c r="F91" s="36"/>
      <c r="G91" s="36"/>
      <c r="H91" s="36"/>
      <c r="I91" s="36"/>
      <c r="J91" s="36"/>
      <c r="K91" s="166">
        <v>148353276.59999999</v>
      </c>
      <c r="L91" s="166">
        <v>-0.49</v>
      </c>
      <c r="M91" s="161">
        <v>368231244.75000006</v>
      </c>
      <c r="N91" s="161">
        <v>0</v>
      </c>
      <c r="O91" s="161">
        <v>0</v>
      </c>
      <c r="P91" s="166">
        <v>368231245</v>
      </c>
      <c r="Q91" s="167"/>
      <c r="R91" s="81"/>
      <c r="S91" s="31"/>
      <c r="W91" s="168"/>
    </row>
    <row r="92" spans="1:25">
      <c r="A92" s="52" t="s">
        <v>253</v>
      </c>
      <c r="B92" s="53" t="s">
        <v>245</v>
      </c>
      <c r="C92" s="53"/>
      <c r="D92" s="36"/>
      <c r="E92" s="36" t="s">
        <v>254</v>
      </c>
      <c r="F92" s="36"/>
      <c r="G92" s="36"/>
      <c r="H92" s="36"/>
      <c r="I92" s="36"/>
      <c r="J92" s="36"/>
      <c r="K92" s="166">
        <v>754091901.03999996</v>
      </c>
      <c r="L92" s="166">
        <v>0</v>
      </c>
      <c r="M92" s="161">
        <v>89753987.170000002</v>
      </c>
      <c r="N92" s="161">
        <v>0</v>
      </c>
      <c r="O92" s="161">
        <v>0</v>
      </c>
      <c r="P92" s="166">
        <v>89753987</v>
      </c>
      <c r="Q92" s="167"/>
      <c r="R92" s="81"/>
      <c r="S92" s="31"/>
      <c r="U92" s="164">
        <v>89753987.170000002</v>
      </c>
      <c r="V92" s="164">
        <v>-0.17000000178813934</v>
      </c>
      <c r="W92" s="168">
        <v>0</v>
      </c>
      <c r="X92" s="164">
        <v>0</v>
      </c>
    </row>
    <row r="93" spans="1:25">
      <c r="A93" s="52" t="s">
        <v>255</v>
      </c>
      <c r="B93" s="53" t="s">
        <v>245</v>
      </c>
      <c r="C93" s="53"/>
      <c r="D93" s="36"/>
      <c r="E93" s="36" t="s">
        <v>237</v>
      </c>
      <c r="F93" s="36"/>
      <c r="G93" s="36"/>
      <c r="H93" s="36"/>
      <c r="I93" s="36"/>
      <c r="J93" s="36"/>
      <c r="K93" s="133">
        <v>368231244.75000006</v>
      </c>
      <c r="L93" s="133">
        <v>0</v>
      </c>
      <c r="M93" s="407">
        <v>18836875.620000001</v>
      </c>
      <c r="N93" s="161">
        <v>0</v>
      </c>
      <c r="O93" s="407">
        <v>3897807</v>
      </c>
      <c r="P93" s="133">
        <v>22734683</v>
      </c>
      <c r="Q93" s="167"/>
      <c r="R93" s="81"/>
      <c r="S93" s="31"/>
      <c r="U93" s="164">
        <v>18836875.620000001</v>
      </c>
      <c r="V93" s="164">
        <v>0.37999999895691872</v>
      </c>
      <c r="W93" s="168">
        <v>3897807</v>
      </c>
      <c r="X93" s="164">
        <v>0</v>
      </c>
    </row>
    <row r="94" spans="1:25" s="64" customFormat="1" ht="7.5" customHeight="1">
      <c r="A94" s="70"/>
      <c r="B94" s="71"/>
      <c r="C94" s="71"/>
      <c r="D94" s="36"/>
      <c r="E94" s="36"/>
      <c r="F94" s="36"/>
      <c r="G94" s="36"/>
      <c r="H94" s="36"/>
      <c r="I94" s="36"/>
      <c r="J94" s="59"/>
      <c r="K94" s="59"/>
      <c r="L94" s="59"/>
      <c r="M94" s="92"/>
      <c r="N94" s="92"/>
      <c r="O94" s="99"/>
      <c r="P94" s="99"/>
      <c r="Q94" s="99"/>
      <c r="R94" s="100"/>
      <c r="S94" s="171"/>
      <c r="T94" s="172"/>
      <c r="U94" s="164"/>
      <c r="V94" s="164"/>
      <c r="W94" s="168"/>
      <c r="X94" s="164"/>
      <c r="Y94" s="227"/>
    </row>
    <row r="95" spans="1:25">
      <c r="A95" s="52" t="s">
        <v>256</v>
      </c>
      <c r="B95" s="53"/>
      <c r="C95" s="53"/>
      <c r="D95" s="36"/>
      <c r="E95" s="101" t="s">
        <v>257</v>
      </c>
      <c r="F95" s="36"/>
      <c r="G95" s="36"/>
      <c r="H95" s="36"/>
      <c r="I95" s="36"/>
      <c r="J95" s="36"/>
      <c r="K95" s="175">
        <v>1467981040</v>
      </c>
      <c r="L95" s="175">
        <v>0</v>
      </c>
      <c r="M95" s="175">
        <v>1576571903</v>
      </c>
      <c r="N95" s="92"/>
      <c r="O95" s="175">
        <v>27535976</v>
      </c>
      <c r="P95" s="175">
        <v>1604107879</v>
      </c>
      <c r="Q95" s="49"/>
      <c r="R95" s="81"/>
      <c r="S95" s="31"/>
      <c r="U95" s="176">
        <v>454248756.40000004</v>
      </c>
      <c r="V95" s="176">
        <v>1122323146.5999999</v>
      </c>
      <c r="W95" s="176">
        <v>27535976</v>
      </c>
      <c r="X95" s="176">
        <v>0</v>
      </c>
    </row>
    <row r="96" spans="1:25" s="64" customFormat="1" ht="7.5" customHeight="1">
      <c r="A96" s="70"/>
      <c r="B96" s="71"/>
      <c r="C96" s="71"/>
      <c r="D96" s="36"/>
      <c r="E96" s="36"/>
      <c r="F96" s="36"/>
      <c r="G96" s="36"/>
      <c r="H96" s="36"/>
      <c r="I96" s="36"/>
      <c r="J96" s="59"/>
      <c r="K96" s="59"/>
      <c r="L96" s="59"/>
      <c r="M96" s="59"/>
      <c r="N96" s="59"/>
      <c r="O96" s="60"/>
      <c r="P96" s="60"/>
      <c r="Q96" s="60"/>
      <c r="R96" s="61"/>
      <c r="S96" s="171"/>
      <c r="T96" s="172"/>
      <c r="U96" s="164"/>
      <c r="V96" s="164"/>
      <c r="W96" s="168"/>
      <c r="X96" s="164"/>
      <c r="Y96" s="227"/>
    </row>
    <row r="97" spans="1:25" ht="13.5" thickBot="1">
      <c r="A97" s="6"/>
      <c r="B97" s="53"/>
      <c r="C97" s="53"/>
      <c r="D97" s="101" t="s">
        <v>258</v>
      </c>
      <c r="E97" s="36"/>
      <c r="F97" s="36"/>
      <c r="G97" s="36"/>
      <c r="H97" s="36"/>
      <c r="I97" s="36"/>
      <c r="J97" s="36"/>
      <c r="K97" s="188">
        <v>1881969550</v>
      </c>
      <c r="L97" s="188">
        <v>-1</v>
      </c>
      <c r="M97" s="188">
        <v>1993216163</v>
      </c>
      <c r="N97" s="189"/>
      <c r="O97" s="190">
        <v>65583765</v>
      </c>
      <c r="P97" s="214">
        <v>2058799928</v>
      </c>
      <c r="Q97" s="49"/>
      <c r="R97" s="81"/>
      <c r="S97" s="31"/>
      <c r="U97" s="176">
        <v>859304077.25999999</v>
      </c>
      <c r="V97" s="176">
        <v>1133912085.74</v>
      </c>
      <c r="W97" s="177">
        <v>65583765.420000002</v>
      </c>
      <c r="X97" s="176">
        <v>0.42000000178813934</v>
      </c>
    </row>
    <row r="98" spans="1:25" ht="13.5" thickTop="1">
      <c r="A98" s="6"/>
      <c r="B98" s="53"/>
      <c r="C98" s="53"/>
      <c r="D98" s="101"/>
      <c r="E98" s="36"/>
      <c r="F98" s="36"/>
      <c r="G98" s="36"/>
      <c r="H98" s="36"/>
      <c r="I98" s="36"/>
      <c r="J98" s="36"/>
      <c r="K98" s="36"/>
      <c r="L98" s="36"/>
      <c r="M98" s="96"/>
      <c r="N98" s="184"/>
      <c r="O98" s="96"/>
      <c r="P98" s="96"/>
      <c r="Q98" s="49"/>
      <c r="R98" s="81"/>
      <c r="S98" s="31"/>
      <c r="U98" s="195"/>
      <c r="V98" s="195"/>
      <c r="W98" s="168"/>
      <c r="X98" s="195"/>
    </row>
    <row r="99" spans="1:25">
      <c r="B99" s="72"/>
      <c r="C99" s="53"/>
      <c r="D99" s="196" t="s">
        <v>259</v>
      </c>
      <c r="E99" s="197"/>
      <c r="F99" s="198"/>
      <c r="G99" s="43"/>
      <c r="H99" s="43"/>
      <c r="I99" s="43"/>
      <c r="J99" s="197"/>
      <c r="K99" s="197"/>
      <c r="L99" s="197"/>
      <c r="M99" s="199"/>
      <c r="N99" s="200"/>
      <c r="O99" s="199"/>
      <c r="P99" s="194"/>
      <c r="Q99" s="191"/>
      <c r="R99" s="192"/>
      <c r="S99" s="31"/>
      <c r="U99" s="195"/>
      <c r="V99" s="195"/>
      <c r="W99" s="168"/>
      <c r="X99" s="195"/>
    </row>
    <row r="100" spans="1:25">
      <c r="B100" s="72"/>
      <c r="C100" s="53"/>
      <c r="D100" s="197" t="s">
        <v>260</v>
      </c>
      <c r="E100" s="197"/>
      <c r="F100" s="198"/>
      <c r="G100" s="43"/>
      <c r="H100" s="43"/>
      <c r="I100" s="43"/>
      <c r="J100" s="197"/>
      <c r="K100" s="166">
        <v>0</v>
      </c>
      <c r="L100" s="166">
        <v>0</v>
      </c>
      <c r="M100" s="166">
        <v>0</v>
      </c>
      <c r="N100" s="166">
        <v>0</v>
      </c>
      <c r="O100" s="166">
        <v>0</v>
      </c>
      <c r="P100" s="166">
        <v>0</v>
      </c>
      <c r="Q100" s="191"/>
      <c r="R100" s="192"/>
      <c r="S100" s="31"/>
      <c r="U100" s="195"/>
      <c r="V100" s="195"/>
      <c r="W100" s="168"/>
      <c r="X100" s="195"/>
    </row>
    <row r="101" spans="1:25">
      <c r="B101" s="72"/>
      <c r="C101" s="53"/>
      <c r="D101" s="197" t="s">
        <v>298</v>
      </c>
      <c r="E101" s="197"/>
      <c r="F101" s="198"/>
      <c r="G101" s="43"/>
      <c r="H101" s="43"/>
      <c r="I101" s="43"/>
      <c r="J101" s="197"/>
      <c r="K101" s="166">
        <v>0</v>
      </c>
      <c r="L101" s="166">
        <v>0</v>
      </c>
      <c r="M101" s="166">
        <v>84266354.670000002</v>
      </c>
      <c r="N101" s="166">
        <v>0</v>
      </c>
      <c r="O101" s="166">
        <v>0</v>
      </c>
      <c r="P101" s="166">
        <v>84266355</v>
      </c>
      <c r="Q101" s="191"/>
      <c r="R101" s="192"/>
      <c r="S101" s="31"/>
      <c r="U101" s="195"/>
      <c r="V101" s="195"/>
      <c r="W101" s="168"/>
      <c r="X101" s="195"/>
    </row>
    <row r="102" spans="1:25">
      <c r="B102" s="72"/>
      <c r="C102" s="53"/>
      <c r="D102" s="197" t="s">
        <v>299</v>
      </c>
      <c r="E102" s="197"/>
      <c r="F102" s="198"/>
      <c r="G102" s="43"/>
      <c r="H102" s="43"/>
      <c r="I102" s="43"/>
      <c r="J102" s="197"/>
      <c r="K102" s="166">
        <v>0</v>
      </c>
      <c r="L102" s="166">
        <v>0</v>
      </c>
      <c r="M102" s="166">
        <v>43913458.309999995</v>
      </c>
      <c r="N102" s="166">
        <v>0</v>
      </c>
      <c r="O102" s="166">
        <v>0</v>
      </c>
      <c r="P102" s="166">
        <v>43913458</v>
      </c>
      <c r="Q102" s="191"/>
      <c r="R102" s="192"/>
      <c r="S102" s="31"/>
      <c r="U102" s="195"/>
      <c r="V102" s="195"/>
      <c r="W102" s="168"/>
      <c r="X102" s="195"/>
    </row>
    <row r="103" spans="1:25">
      <c r="A103" s="1" t="s">
        <v>342</v>
      </c>
      <c r="B103" s="72" t="s">
        <v>343</v>
      </c>
      <c r="C103" s="53"/>
      <c r="D103" s="400" t="s">
        <v>344</v>
      </c>
      <c r="E103" s="400"/>
      <c r="F103" s="401"/>
      <c r="G103" s="402"/>
      <c r="H103" s="402"/>
      <c r="I103" s="402"/>
      <c r="J103" s="403"/>
      <c r="K103" s="404">
        <v>19750</v>
      </c>
      <c r="L103" s="405">
        <v>0</v>
      </c>
      <c r="M103" s="166">
        <v>7443978</v>
      </c>
      <c r="N103" s="166">
        <v>0</v>
      </c>
      <c r="O103" s="166">
        <v>0</v>
      </c>
      <c r="P103" s="166">
        <v>7443978</v>
      </c>
      <c r="Q103" s="191"/>
      <c r="R103" s="192"/>
      <c r="T103" s="6"/>
      <c r="U103" s="6"/>
      <c r="V103" s="6"/>
      <c r="W103" s="6"/>
      <c r="X103" s="6"/>
      <c r="Y103" s="6"/>
    </row>
    <row r="104" spans="1:25">
      <c r="A104" s="1" t="s">
        <v>303</v>
      </c>
      <c r="B104" s="72" t="s">
        <v>304</v>
      </c>
      <c r="C104" s="53"/>
      <c r="D104" s="197" t="s">
        <v>305</v>
      </c>
      <c r="E104" s="197"/>
      <c r="F104" s="198"/>
      <c r="G104" s="43"/>
      <c r="H104" s="43"/>
      <c r="I104" s="43"/>
      <c r="J104" s="43"/>
      <c r="K104" s="166">
        <v>84266354.5</v>
      </c>
      <c r="L104" s="166">
        <v>0.17</v>
      </c>
      <c r="M104" s="166">
        <v>0</v>
      </c>
      <c r="N104" s="166">
        <v>0</v>
      </c>
      <c r="O104" s="166">
        <v>4203513</v>
      </c>
      <c r="P104" s="81">
        <v>4203513</v>
      </c>
      <c r="Q104" s="191"/>
      <c r="R104" s="192"/>
      <c r="S104" s="31"/>
      <c r="U104" s="195"/>
      <c r="V104" s="195"/>
      <c r="W104" s="168"/>
      <c r="X104" s="195"/>
      <c r="Y104" s="6"/>
    </row>
    <row r="105" spans="1:25">
      <c r="B105" s="72"/>
      <c r="C105" s="53"/>
      <c r="D105" s="197" t="s">
        <v>261</v>
      </c>
      <c r="E105" s="197"/>
      <c r="F105" s="198"/>
      <c r="G105" s="43"/>
      <c r="H105" s="43"/>
      <c r="I105" s="43"/>
      <c r="J105" s="197"/>
      <c r="K105" s="133">
        <v>43913458.309999995</v>
      </c>
      <c r="L105" s="133">
        <v>0</v>
      </c>
      <c r="M105" s="133">
        <v>0</v>
      </c>
      <c r="N105" s="166">
        <v>0</v>
      </c>
      <c r="O105" s="133">
        <v>0</v>
      </c>
      <c r="P105" s="133">
        <v>0</v>
      </c>
      <c r="Q105" s="191"/>
      <c r="R105" s="192"/>
      <c r="S105" s="31"/>
      <c r="U105" s="195">
        <v>0</v>
      </c>
      <c r="V105" s="195"/>
      <c r="W105" s="168"/>
      <c r="X105" s="195"/>
    </row>
    <row r="106" spans="1:25">
      <c r="B106" s="72"/>
      <c r="C106" s="53"/>
      <c r="D106" s="196"/>
      <c r="E106" s="197"/>
      <c r="F106" s="198"/>
      <c r="G106" s="43"/>
      <c r="H106" s="43"/>
      <c r="I106" s="43"/>
      <c r="J106" s="197"/>
      <c r="K106" s="197"/>
      <c r="L106" s="197"/>
      <c r="M106" s="199"/>
      <c r="N106" s="200"/>
      <c r="O106" s="199"/>
      <c r="P106" s="49"/>
      <c r="Q106" s="191"/>
      <c r="R106" s="192"/>
      <c r="S106" s="31"/>
      <c r="U106" s="195"/>
      <c r="V106" s="195"/>
      <c r="W106" s="168"/>
      <c r="X106" s="195"/>
    </row>
    <row r="107" spans="1:25" ht="13.5" thickBot="1">
      <c r="B107" s="72"/>
      <c r="C107" s="53"/>
      <c r="D107" s="196" t="s">
        <v>262</v>
      </c>
      <c r="E107" s="197"/>
      <c r="F107" s="198"/>
      <c r="G107" s="43"/>
      <c r="H107" s="43"/>
      <c r="I107" s="43"/>
      <c r="J107" s="197"/>
      <c r="K107" s="201">
        <v>128199562.81</v>
      </c>
      <c r="L107" s="201">
        <v>0.17</v>
      </c>
      <c r="M107" s="201">
        <v>135623790.97999999</v>
      </c>
      <c r="N107" s="200"/>
      <c r="O107" s="201">
        <v>4203513</v>
      </c>
      <c r="P107" s="202">
        <v>139827304</v>
      </c>
      <c r="Q107" s="191"/>
      <c r="R107" s="192"/>
      <c r="S107" s="31"/>
      <c r="U107" s="195">
        <v>139827304</v>
      </c>
      <c r="V107" s="195"/>
      <c r="W107" s="168"/>
      <c r="X107" s="195"/>
    </row>
    <row r="108" spans="1:25" ht="14.25" thickTop="1" thickBot="1">
      <c r="B108" s="72"/>
      <c r="C108" s="53"/>
      <c r="D108" s="196" t="s">
        <v>300</v>
      </c>
      <c r="E108" s="197"/>
      <c r="F108" s="198"/>
      <c r="G108" s="43"/>
      <c r="H108" s="43"/>
      <c r="I108" s="43"/>
      <c r="J108" s="197"/>
      <c r="K108" s="201">
        <v>2010169112.8099999</v>
      </c>
      <c r="L108" s="201">
        <v>-0.83</v>
      </c>
      <c r="M108" s="201">
        <v>2128839953.98</v>
      </c>
      <c r="N108" s="199">
        <v>0</v>
      </c>
      <c r="O108" s="201">
        <v>69787278</v>
      </c>
      <c r="P108" s="201">
        <v>2198627232</v>
      </c>
      <c r="Q108" s="191"/>
      <c r="R108" s="192"/>
      <c r="S108" s="31"/>
      <c r="U108" s="195"/>
      <c r="V108" s="195"/>
      <c r="W108" s="168"/>
      <c r="X108" s="195"/>
    </row>
    <row r="109" spans="1:25" s="64" customFormat="1" ht="9" customHeight="1" thickTop="1">
      <c r="A109" s="70"/>
      <c r="B109" s="71"/>
      <c r="C109" s="71"/>
      <c r="D109" s="36"/>
      <c r="E109" s="36"/>
      <c r="F109" s="36"/>
      <c r="G109" s="36"/>
      <c r="H109" s="36"/>
      <c r="I109" s="36"/>
      <c r="J109" s="59"/>
      <c r="K109" s="59"/>
      <c r="L109" s="59"/>
      <c r="M109" s="59"/>
      <c r="N109" s="59"/>
      <c r="O109" s="60"/>
      <c r="P109" s="60"/>
      <c r="Q109" s="60"/>
      <c r="R109" s="61"/>
      <c r="S109" s="171"/>
      <c r="T109" s="172"/>
      <c r="U109" s="164"/>
      <c r="V109" s="164"/>
      <c r="W109" s="168"/>
      <c r="X109" s="164"/>
      <c r="Y109" s="227"/>
    </row>
    <row r="110" spans="1:25">
      <c r="A110" s="52"/>
      <c r="B110" s="53"/>
      <c r="C110" s="53"/>
      <c r="D110" s="101" t="s">
        <v>263</v>
      </c>
      <c r="E110" s="36"/>
      <c r="F110" s="36"/>
      <c r="G110" s="36"/>
      <c r="H110" s="36"/>
      <c r="I110" s="36"/>
      <c r="J110" s="36"/>
      <c r="K110" s="36"/>
      <c r="L110" s="36"/>
      <c r="M110" s="59"/>
      <c r="N110" s="59"/>
      <c r="O110" s="59"/>
      <c r="P110" s="59"/>
      <c r="Q110" s="59"/>
      <c r="R110" s="77"/>
      <c r="S110" s="31"/>
      <c r="W110" s="168"/>
    </row>
    <row r="111" spans="1:25">
      <c r="A111" s="52" t="s">
        <v>264</v>
      </c>
      <c r="B111" s="53" t="s">
        <v>265</v>
      </c>
      <c r="C111" s="53"/>
      <c r="D111" s="36" t="s">
        <v>266</v>
      </c>
      <c r="E111" s="36"/>
      <c r="F111" s="36"/>
      <c r="G111" s="36"/>
      <c r="H111" s="36"/>
      <c r="I111" s="36"/>
      <c r="J111" s="36"/>
      <c r="K111" s="161">
        <v>2128839954.4300001</v>
      </c>
      <c r="L111" s="161">
        <v>-0.42000000046566133</v>
      </c>
      <c r="M111" s="161">
        <v>3996061378.0999994</v>
      </c>
      <c r="N111" s="161">
        <v>0</v>
      </c>
      <c r="O111" s="161">
        <v>53702125.439999998</v>
      </c>
      <c r="P111" s="166">
        <v>4049763503</v>
      </c>
      <c r="Q111" s="162"/>
      <c r="R111" s="163"/>
      <c r="S111" s="31"/>
      <c r="U111" s="164">
        <v>3996061378.0999994</v>
      </c>
      <c r="V111" s="164">
        <v>-9.9999427795410156E-2</v>
      </c>
      <c r="W111" s="168">
        <v>53702125.439999998</v>
      </c>
      <c r="X111" s="164">
        <v>-0.43999999761581421</v>
      </c>
    </row>
    <row r="112" spans="1:25">
      <c r="A112" s="52"/>
      <c r="B112" s="53"/>
      <c r="C112" s="53"/>
      <c r="D112" s="36" t="s">
        <v>267</v>
      </c>
      <c r="E112" s="36"/>
      <c r="F112" s="36"/>
      <c r="G112" s="36"/>
      <c r="H112" s="36"/>
      <c r="I112" s="36"/>
      <c r="J112" s="36"/>
      <c r="K112" s="166">
        <v>0</v>
      </c>
      <c r="L112" s="166">
        <v>0</v>
      </c>
      <c r="M112" s="161">
        <v>0</v>
      </c>
      <c r="N112" s="161">
        <v>0</v>
      </c>
      <c r="O112" s="161">
        <v>0</v>
      </c>
      <c r="P112" s="182"/>
      <c r="Q112" s="182"/>
      <c r="R112" s="183"/>
      <c r="S112" s="31"/>
      <c r="W112" s="168"/>
    </row>
    <row r="113" spans="1:25">
      <c r="A113" s="52"/>
      <c r="B113" s="53"/>
      <c r="C113" s="53"/>
      <c r="D113" s="36"/>
      <c r="E113" s="36" t="s">
        <v>268</v>
      </c>
      <c r="F113" s="36"/>
      <c r="G113" s="36"/>
      <c r="H113" s="36"/>
      <c r="I113" s="36"/>
      <c r="J113" s="36"/>
      <c r="K113" s="166">
        <v>0</v>
      </c>
      <c r="L113" s="166">
        <v>0</v>
      </c>
      <c r="M113" s="161">
        <v>0</v>
      </c>
      <c r="N113" s="161">
        <v>0</v>
      </c>
      <c r="O113" s="161">
        <v>0</v>
      </c>
      <c r="P113" s="182"/>
      <c r="Q113" s="182"/>
      <c r="R113" s="183"/>
      <c r="S113" s="31"/>
      <c r="W113" s="168"/>
    </row>
    <row r="114" spans="1:25">
      <c r="A114" s="52" t="s">
        <v>269</v>
      </c>
      <c r="B114" s="53" t="s">
        <v>270</v>
      </c>
      <c r="C114" s="53"/>
      <c r="D114" s="36"/>
      <c r="E114" s="36"/>
      <c r="F114" s="36" t="s">
        <v>271</v>
      </c>
      <c r="G114" s="36"/>
      <c r="H114" s="36"/>
      <c r="I114" s="36"/>
      <c r="J114" s="36"/>
      <c r="K114" s="166">
        <v>4075228383.9499993</v>
      </c>
      <c r="L114" s="166">
        <v>-79167005.849999994</v>
      </c>
      <c r="M114" s="161">
        <v>2828493.02</v>
      </c>
      <c r="N114" s="161">
        <v>0</v>
      </c>
      <c r="O114" s="161">
        <v>538983472.21000004</v>
      </c>
      <c r="P114" s="166">
        <v>541811965</v>
      </c>
      <c r="Q114" s="167"/>
      <c r="R114" s="81"/>
      <c r="S114" s="31"/>
      <c r="U114" s="164">
        <v>2828493.02</v>
      </c>
      <c r="V114" s="164">
        <v>-2.0000000018626451E-2</v>
      </c>
      <c r="W114" s="168">
        <v>538983472.21000004</v>
      </c>
      <c r="X114" s="164">
        <v>-0.21000003814697266</v>
      </c>
    </row>
    <row r="115" spans="1:25">
      <c r="A115" s="52"/>
      <c r="B115" s="53"/>
      <c r="C115" s="53"/>
      <c r="D115" s="36"/>
      <c r="E115" s="36" t="s">
        <v>272</v>
      </c>
      <c r="F115" s="36"/>
      <c r="G115" s="36"/>
      <c r="H115" s="36"/>
      <c r="I115" s="36"/>
      <c r="J115" s="36"/>
      <c r="K115" s="166">
        <v>0</v>
      </c>
      <c r="L115" s="166">
        <v>0</v>
      </c>
      <c r="M115" s="161">
        <v>0</v>
      </c>
      <c r="N115" s="161">
        <v>0</v>
      </c>
      <c r="O115" s="161">
        <v>0</v>
      </c>
      <c r="P115" s="49"/>
      <c r="Q115" s="49"/>
      <c r="R115" s="81"/>
      <c r="S115" s="31"/>
      <c r="W115" s="168"/>
    </row>
    <row r="116" spans="1:25">
      <c r="A116" s="52" t="s">
        <v>273</v>
      </c>
      <c r="B116" s="53" t="s">
        <v>274</v>
      </c>
      <c r="C116" s="53"/>
      <c r="D116" s="36"/>
      <c r="E116" s="36"/>
      <c r="F116" s="36" t="s">
        <v>271</v>
      </c>
      <c r="G116" s="36"/>
      <c r="H116" s="36"/>
      <c r="I116" s="36"/>
      <c r="J116" s="36"/>
      <c r="K116" s="166">
        <v>0</v>
      </c>
      <c r="L116" s="166">
        <v>0</v>
      </c>
      <c r="M116" s="161">
        <v>149456194.64999998</v>
      </c>
      <c r="N116" s="161">
        <v>0</v>
      </c>
      <c r="O116" s="161">
        <v>85080283</v>
      </c>
      <c r="P116" s="166">
        <v>234536478</v>
      </c>
      <c r="Q116" s="167"/>
      <c r="R116" s="81"/>
      <c r="S116" s="31"/>
      <c r="U116" s="164">
        <v>149456194.64999998</v>
      </c>
      <c r="V116" s="164">
        <v>0.35000002384185791</v>
      </c>
      <c r="W116" s="168">
        <v>85080283</v>
      </c>
      <c r="X116" s="164">
        <v>0</v>
      </c>
    </row>
    <row r="117" spans="1:25">
      <c r="A117" s="52" t="s">
        <v>275</v>
      </c>
      <c r="B117" s="53" t="s">
        <v>276</v>
      </c>
      <c r="C117" s="53"/>
      <c r="D117" s="36"/>
      <c r="E117" s="36"/>
      <c r="F117" s="36" t="s">
        <v>277</v>
      </c>
      <c r="G117" s="36"/>
      <c r="H117" s="36"/>
      <c r="I117" s="36"/>
      <c r="J117" s="36"/>
      <c r="K117" s="166">
        <v>9746007.2400000002</v>
      </c>
      <c r="L117" s="166">
        <v>-6917514.2199999997</v>
      </c>
      <c r="M117" s="161">
        <v>92288932.980000019</v>
      </c>
      <c r="N117" s="161">
        <v>0</v>
      </c>
      <c r="O117" s="161">
        <v>112355908</v>
      </c>
      <c r="P117" s="166">
        <v>204644841</v>
      </c>
      <c r="Q117" s="167"/>
      <c r="R117" s="81"/>
      <c r="S117" s="31"/>
      <c r="U117" s="164">
        <v>92288932.980000019</v>
      </c>
      <c r="V117" s="164">
        <v>1.9999980926513672E-2</v>
      </c>
      <c r="W117" s="168">
        <v>112355908</v>
      </c>
      <c r="X117" s="164">
        <v>0</v>
      </c>
    </row>
    <row r="118" spans="1:25">
      <c r="A118" s="52" t="s">
        <v>278</v>
      </c>
      <c r="B118" s="53" t="s">
        <v>276</v>
      </c>
      <c r="C118" s="53"/>
      <c r="D118" s="36"/>
      <c r="E118" s="36"/>
      <c r="F118" s="36" t="s">
        <v>279</v>
      </c>
      <c r="G118" s="36"/>
      <c r="H118" s="36"/>
      <c r="I118" s="36"/>
      <c r="J118" s="36"/>
      <c r="K118" s="166">
        <v>0</v>
      </c>
      <c r="L118" s="166">
        <v>0</v>
      </c>
      <c r="M118" s="161">
        <v>18072836.340000011</v>
      </c>
      <c r="N118" s="161">
        <v>0</v>
      </c>
      <c r="O118" s="161">
        <v>252764059</v>
      </c>
      <c r="P118" s="166">
        <v>270836895</v>
      </c>
      <c r="Q118" s="167"/>
      <c r="R118" s="81"/>
      <c r="S118" s="31"/>
      <c r="U118" s="164">
        <v>18072836.340000011</v>
      </c>
      <c r="V118" s="164">
        <v>-0.34000001102685928</v>
      </c>
      <c r="W118" s="168">
        <v>252764059</v>
      </c>
      <c r="X118" s="164">
        <v>0</v>
      </c>
    </row>
    <row r="119" spans="1:25">
      <c r="A119" s="52" t="s">
        <v>280</v>
      </c>
      <c r="B119" s="53" t="s">
        <v>276</v>
      </c>
      <c r="C119" s="53"/>
      <c r="D119" s="36"/>
      <c r="E119" s="36"/>
      <c r="F119" s="36" t="s">
        <v>281</v>
      </c>
      <c r="G119" s="36"/>
      <c r="H119" s="36"/>
      <c r="I119" s="36"/>
      <c r="J119" s="36"/>
      <c r="K119" s="166">
        <v>18601124.16</v>
      </c>
      <c r="L119" s="166">
        <v>130855070.48999999</v>
      </c>
      <c r="M119" s="161">
        <v>1080015270.5899999</v>
      </c>
      <c r="N119" s="161">
        <v>0</v>
      </c>
      <c r="O119" s="161">
        <v>2260875</v>
      </c>
      <c r="P119" s="166">
        <v>1082276146</v>
      </c>
      <c r="Q119" s="167"/>
      <c r="R119" s="81"/>
      <c r="S119" s="31"/>
      <c r="U119" s="164">
        <v>1080015270.5899999</v>
      </c>
      <c r="V119" s="164">
        <v>0.41000008583068848</v>
      </c>
      <c r="W119" s="168">
        <v>2260875</v>
      </c>
      <c r="X119" s="164">
        <v>0</v>
      </c>
    </row>
    <row r="120" spans="1:25">
      <c r="A120" s="52" t="s">
        <v>282</v>
      </c>
      <c r="B120" s="53" t="s">
        <v>283</v>
      </c>
      <c r="C120" s="53"/>
      <c r="D120" s="36"/>
      <c r="E120" s="36"/>
      <c r="F120" s="36" t="s">
        <v>284</v>
      </c>
      <c r="G120" s="36"/>
      <c r="H120" s="36"/>
      <c r="I120" s="36"/>
      <c r="J120" s="36"/>
      <c r="K120" s="166">
        <v>216074489.25</v>
      </c>
      <c r="L120" s="166">
        <v>-123785556.27</v>
      </c>
      <c r="M120" s="161">
        <v>815862.3</v>
      </c>
      <c r="N120" s="161">
        <v>0</v>
      </c>
      <c r="O120" s="161">
        <v>750689</v>
      </c>
      <c r="P120" s="166">
        <v>1566551</v>
      </c>
      <c r="Q120" s="167"/>
      <c r="R120" s="81"/>
      <c r="S120" s="31"/>
      <c r="U120" s="164">
        <v>815862.3</v>
      </c>
      <c r="V120" s="164">
        <v>-0.30000000004656613</v>
      </c>
      <c r="W120" s="168">
        <v>750689</v>
      </c>
      <c r="X120" s="164">
        <v>0</v>
      </c>
    </row>
    <row r="121" spans="1:25">
      <c r="A121" s="52" t="s">
        <v>285</v>
      </c>
      <c r="B121" s="53" t="s">
        <v>276</v>
      </c>
      <c r="C121" s="53"/>
      <c r="D121" s="36"/>
      <c r="E121" s="36"/>
      <c r="F121" s="36" t="s">
        <v>286</v>
      </c>
      <c r="G121" s="36"/>
      <c r="H121" s="36"/>
      <c r="I121" s="36"/>
      <c r="J121" s="36"/>
      <c r="K121" s="166">
        <v>17758520.500000011</v>
      </c>
      <c r="L121" s="166">
        <v>314315.84000000003</v>
      </c>
      <c r="M121" s="161">
        <v>0</v>
      </c>
      <c r="N121" s="161">
        <v>0</v>
      </c>
      <c r="O121" s="161">
        <v>58679033</v>
      </c>
      <c r="P121" s="166">
        <v>58679033</v>
      </c>
      <c r="Q121" s="167"/>
      <c r="R121" s="81"/>
      <c r="S121" s="31"/>
      <c r="U121" s="164">
        <v>0</v>
      </c>
      <c r="V121" s="164">
        <v>0</v>
      </c>
      <c r="W121" s="168">
        <v>58679033</v>
      </c>
      <c r="X121" s="164">
        <v>0</v>
      </c>
    </row>
    <row r="122" spans="1:25">
      <c r="A122" s="52" t="s">
        <v>287</v>
      </c>
      <c r="B122" s="53" t="s">
        <v>288</v>
      </c>
      <c r="C122" s="53"/>
      <c r="D122" s="36" t="s">
        <v>289</v>
      </c>
      <c r="E122" s="36"/>
      <c r="F122" s="36"/>
      <c r="G122" s="36"/>
      <c r="H122" s="36"/>
      <c r="I122" s="36"/>
      <c r="J122" s="36"/>
      <c r="K122" s="133">
        <v>1082578222.46</v>
      </c>
      <c r="L122" s="133">
        <v>-2562951.87</v>
      </c>
      <c r="M122" s="407">
        <v>-414497727.79999995</v>
      </c>
      <c r="N122" s="161">
        <v>0</v>
      </c>
      <c r="O122" s="407">
        <v>142476487</v>
      </c>
      <c r="P122" s="185">
        <v>-272021241</v>
      </c>
      <c r="Q122" s="167"/>
      <c r="R122" s="81"/>
      <c r="S122" s="31"/>
      <c r="U122" s="215">
        <v>-414497727.79999995</v>
      </c>
      <c r="V122" s="216">
        <v>-0.20000004768371582</v>
      </c>
      <c r="W122" s="215">
        <v>142476487</v>
      </c>
      <c r="X122" s="164">
        <v>0</v>
      </c>
    </row>
    <row r="123" spans="1:25" s="64" customFormat="1" ht="9" customHeight="1">
      <c r="A123" s="12"/>
      <c r="B123" s="117"/>
      <c r="C123" s="71"/>
      <c r="D123" s="36"/>
      <c r="E123" s="36"/>
      <c r="F123" s="36"/>
      <c r="G123" s="36"/>
      <c r="H123" s="36"/>
      <c r="I123" s="59"/>
      <c r="J123" s="59"/>
      <c r="K123" s="59"/>
      <c r="L123" s="59"/>
      <c r="M123" s="92"/>
      <c r="N123" s="99"/>
      <c r="O123" s="99"/>
      <c r="P123" s="99"/>
      <c r="Q123" s="99"/>
      <c r="R123" s="100"/>
      <c r="S123" s="171"/>
      <c r="T123" s="172"/>
      <c r="U123" s="164"/>
      <c r="V123" s="164"/>
      <c r="W123" s="168"/>
      <c r="X123" s="164"/>
      <c r="Y123" s="227"/>
    </row>
    <row r="124" spans="1:25" ht="13.5" thickBot="1">
      <c r="A124" s="1" t="s">
        <v>290</v>
      </c>
      <c r="B124" s="72"/>
      <c r="C124" s="53"/>
      <c r="D124" s="101" t="s">
        <v>291</v>
      </c>
      <c r="E124" s="36"/>
      <c r="F124" s="36"/>
      <c r="G124" s="36"/>
      <c r="H124" s="36"/>
      <c r="I124" s="36"/>
      <c r="J124" s="36"/>
      <c r="K124" s="188">
        <v>7548826701</v>
      </c>
      <c r="L124" s="188">
        <v>-81263642</v>
      </c>
      <c r="M124" s="188">
        <v>4925041240</v>
      </c>
      <c r="N124" s="189"/>
      <c r="O124" s="190">
        <v>1247052931</v>
      </c>
      <c r="P124" s="214">
        <v>6172094171</v>
      </c>
      <c r="Q124" s="49"/>
      <c r="R124" s="81"/>
      <c r="S124" s="31"/>
      <c r="U124" s="176">
        <v>4925041240.1799994</v>
      </c>
      <c r="V124" s="176">
        <v>-0.17999935150146484</v>
      </c>
      <c r="W124" s="177">
        <v>1247052931.6500001</v>
      </c>
      <c r="X124" s="176">
        <v>0.65000009536743164</v>
      </c>
    </row>
    <row r="125" spans="1:25" s="64" customFormat="1" ht="9" customHeight="1" thickTop="1">
      <c r="A125" s="12"/>
      <c r="B125" s="117"/>
      <c r="C125" s="71"/>
      <c r="D125" s="36"/>
      <c r="E125" s="36"/>
      <c r="F125" s="36"/>
      <c r="G125" s="36"/>
      <c r="H125" s="36"/>
      <c r="I125" s="59"/>
      <c r="J125" s="59"/>
      <c r="K125" s="59"/>
      <c r="L125" s="59"/>
      <c r="M125" s="59"/>
      <c r="N125" s="60"/>
      <c r="O125" s="60"/>
      <c r="P125" s="60"/>
      <c r="Q125" s="60"/>
      <c r="R125" s="61"/>
      <c r="S125" s="171"/>
      <c r="T125" s="172"/>
      <c r="U125" s="164"/>
      <c r="V125" s="164"/>
      <c r="W125" s="168"/>
      <c r="X125" s="164"/>
      <c r="Y125" s="227"/>
    </row>
    <row r="126" spans="1:25" ht="13.5" thickBot="1">
      <c r="B126" s="72"/>
      <c r="C126" s="53"/>
      <c r="D126" s="196" t="s">
        <v>292</v>
      </c>
      <c r="E126" s="197"/>
      <c r="F126" s="197"/>
      <c r="G126" s="197"/>
      <c r="H126" s="197"/>
      <c r="I126" s="197"/>
      <c r="J126" s="197"/>
      <c r="K126" s="201">
        <v>9558995813.8099995</v>
      </c>
      <c r="L126" s="201">
        <v>-81263642.829999998</v>
      </c>
      <c r="M126" s="201">
        <v>7053881193.9799995</v>
      </c>
      <c r="N126" s="200"/>
      <c r="O126" s="201">
        <v>1316840209</v>
      </c>
      <c r="P126" s="201">
        <v>8370721403</v>
      </c>
      <c r="Q126" s="191"/>
      <c r="R126" s="192"/>
      <c r="S126" s="31"/>
      <c r="U126" s="176">
        <v>5924172621.4399996</v>
      </c>
      <c r="V126" s="176">
        <v>1129708572.54</v>
      </c>
      <c r="W126" s="177">
        <v>1312636697.0700002</v>
      </c>
      <c r="X126" s="176">
        <v>-4203511.9299998283</v>
      </c>
    </row>
    <row r="127" spans="1:25" s="64" customFormat="1" ht="9" customHeight="1" thickTop="1">
      <c r="A127" s="12"/>
      <c r="B127" s="117"/>
      <c r="C127" s="71"/>
      <c r="D127" s="36"/>
      <c r="E127" s="36"/>
      <c r="F127" s="36"/>
      <c r="G127" s="36"/>
      <c r="H127" s="36"/>
      <c r="I127" s="59"/>
      <c r="J127" s="59"/>
      <c r="K127" s="59"/>
      <c r="L127" s="59"/>
      <c r="M127" s="59"/>
      <c r="N127" s="60"/>
      <c r="O127" s="60"/>
      <c r="P127" s="60"/>
      <c r="Q127" s="60"/>
      <c r="R127" s="61"/>
      <c r="S127" s="31"/>
      <c r="T127" s="172"/>
      <c r="U127" s="173"/>
      <c r="V127" s="173"/>
      <c r="W127" s="173"/>
      <c r="X127" s="173"/>
      <c r="Y127" s="227"/>
    </row>
    <row r="128" spans="1:25">
      <c r="B128" s="72"/>
      <c r="C128" s="53"/>
      <c r="D128" s="424" t="s">
        <v>96</v>
      </c>
      <c r="E128" s="424"/>
      <c r="F128" s="424"/>
      <c r="G128" s="424"/>
      <c r="H128" s="424"/>
      <c r="I128" s="424"/>
      <c r="J128" s="424"/>
      <c r="K128" s="424"/>
      <c r="L128" s="424"/>
      <c r="M128" s="424"/>
      <c r="N128" s="424"/>
      <c r="O128" s="424"/>
      <c r="P128" s="279"/>
      <c r="Q128" s="279"/>
      <c r="R128" s="217"/>
      <c r="S128" s="31"/>
      <c r="U128" s="164">
        <v>1129418423.2998304</v>
      </c>
      <c r="W128" s="164">
        <v>4203511.1699998379</v>
      </c>
    </row>
    <row r="129" spans="1:25" s="64" customFormat="1" ht="9" customHeight="1">
      <c r="A129" s="12"/>
      <c r="B129" s="13"/>
      <c r="C129" s="13"/>
      <c r="D129" s="218"/>
      <c r="E129" s="218"/>
      <c r="F129" s="218"/>
      <c r="G129" s="218"/>
      <c r="H129" s="218"/>
      <c r="I129" s="170"/>
      <c r="J129" s="170"/>
      <c r="K129" s="170"/>
      <c r="L129" s="170"/>
      <c r="M129" s="170"/>
      <c r="N129" s="60"/>
      <c r="R129" s="61"/>
      <c r="T129" s="172"/>
      <c r="U129" s="173"/>
      <c r="V129" s="173"/>
      <c r="W129" s="173"/>
      <c r="X129" s="173"/>
      <c r="Y129" s="227"/>
    </row>
    <row r="130" spans="1:25" ht="12.75" customHeight="1">
      <c r="C130" s="425" t="s">
        <v>293</v>
      </c>
      <c r="D130" s="425"/>
      <c r="E130" s="425"/>
      <c r="F130" s="425"/>
      <c r="G130" s="425"/>
      <c r="H130" s="425"/>
      <c r="I130" s="425"/>
      <c r="J130" s="425"/>
      <c r="K130" s="219">
        <v>-2505969037.3799992</v>
      </c>
      <c r="L130" s="219">
        <v>82170061.829999998</v>
      </c>
      <c r="M130" s="219">
        <v>5.4500007629394531</v>
      </c>
      <c r="N130" s="35"/>
      <c r="O130" s="219">
        <v>0</v>
      </c>
      <c r="P130" s="219">
        <v>5.4300003051757813</v>
      </c>
      <c r="Q130" s="219"/>
      <c r="R130" s="220"/>
    </row>
    <row r="131" spans="1:25" hidden="1">
      <c r="M131" s="215"/>
      <c r="N131" s="215"/>
      <c r="O131" s="215"/>
      <c r="P131" s="215"/>
      <c r="Q131" s="215"/>
      <c r="R131" s="215"/>
      <c r="S131" s="215"/>
    </row>
    <row r="132" spans="1:25" hidden="1">
      <c r="J132" s="221" t="s">
        <v>97</v>
      </c>
      <c r="K132" s="221"/>
      <c r="L132" s="221"/>
      <c r="M132" s="215"/>
      <c r="N132" s="215"/>
      <c r="O132" s="215"/>
      <c r="P132" s="215"/>
      <c r="Q132" s="215"/>
      <c r="R132" s="215"/>
      <c r="S132" s="215"/>
    </row>
    <row r="133" spans="1:25" hidden="1">
      <c r="M133" s="215"/>
      <c r="N133" s="215"/>
      <c r="O133" s="215"/>
      <c r="P133" s="215"/>
      <c r="Q133" s="215"/>
      <c r="R133" s="215"/>
      <c r="S133" s="215"/>
    </row>
    <row r="134" spans="1:25" hidden="1">
      <c r="A134" s="6"/>
      <c r="B134" s="6"/>
      <c r="C134" s="6"/>
      <c r="J134" s="6"/>
      <c r="K134" s="6"/>
      <c r="L134" s="6"/>
      <c r="M134" s="215"/>
      <c r="N134" s="215"/>
      <c r="O134" s="215"/>
      <c r="P134" s="215"/>
      <c r="Q134" s="215"/>
      <c r="R134" s="215"/>
      <c r="S134" s="215"/>
      <c r="T134" s="6"/>
      <c r="U134" s="6"/>
      <c r="V134" s="6"/>
      <c r="W134" s="6"/>
      <c r="X134" s="6"/>
    </row>
    <row r="135" spans="1:25" hidden="1">
      <c r="A135" s="6"/>
      <c r="B135" s="6"/>
      <c r="C135" s="6"/>
      <c r="J135" s="6"/>
      <c r="K135" s="6"/>
      <c r="L135" s="6"/>
      <c r="M135" s="215"/>
      <c r="N135" s="215"/>
      <c r="O135" s="215"/>
      <c r="P135" s="215"/>
      <c r="Q135" s="215"/>
      <c r="R135" s="215"/>
      <c r="S135" s="215"/>
      <c r="T135" s="6"/>
      <c r="U135" s="6"/>
      <c r="V135" s="6"/>
      <c r="W135" s="6"/>
      <c r="X135" s="6"/>
    </row>
    <row r="136" spans="1:25" hidden="1">
      <c r="A136" s="6"/>
      <c r="B136" s="6"/>
      <c r="C136" s="6"/>
      <c r="J136" s="6"/>
      <c r="K136" s="6"/>
      <c r="L136" s="6"/>
      <c r="M136" s="215"/>
      <c r="N136" s="215"/>
      <c r="O136" s="215"/>
      <c r="P136" s="215"/>
      <c r="Q136" s="215"/>
      <c r="R136" s="215"/>
      <c r="S136" s="215"/>
      <c r="T136" s="6"/>
      <c r="U136" s="6"/>
      <c r="V136" s="6"/>
      <c r="W136" s="6"/>
      <c r="X136" s="6"/>
    </row>
    <row r="137" spans="1:25" hidden="1">
      <c r="A137" s="6"/>
      <c r="B137" s="6"/>
      <c r="C137" s="6"/>
      <c r="J137" s="6"/>
      <c r="K137" s="6"/>
      <c r="L137" s="6"/>
      <c r="M137" s="215"/>
      <c r="N137" s="215"/>
      <c r="O137" s="215"/>
      <c r="P137" s="215"/>
      <c r="Q137" s="215"/>
      <c r="R137" s="215"/>
      <c r="S137" s="215"/>
      <c r="T137" s="6"/>
      <c r="U137" s="6"/>
      <c r="V137" s="6"/>
      <c r="W137" s="6"/>
      <c r="X137" s="6"/>
    </row>
    <row r="138" spans="1:25" hidden="1">
      <c r="A138" s="6"/>
      <c r="B138" s="6"/>
      <c r="C138" s="6"/>
      <c r="J138" s="6"/>
      <c r="K138" s="6"/>
      <c r="L138" s="6"/>
      <c r="M138" s="215"/>
      <c r="N138" s="215"/>
      <c r="O138" s="215"/>
      <c r="P138" s="215"/>
      <c r="Q138" s="215"/>
      <c r="R138" s="215"/>
      <c r="S138" s="215"/>
      <c r="T138" s="6"/>
      <c r="U138" s="6"/>
      <c r="V138" s="6"/>
      <c r="W138" s="6"/>
      <c r="X138" s="6"/>
    </row>
    <row r="139" spans="1:25" hidden="1">
      <c r="A139" s="6"/>
      <c r="B139" s="6"/>
      <c r="C139" s="6"/>
      <c r="J139" s="6"/>
      <c r="K139" s="6"/>
      <c r="L139" s="6"/>
      <c r="M139" s="215"/>
      <c r="N139" s="215"/>
      <c r="O139" s="215"/>
      <c r="P139" s="215"/>
      <c r="Q139" s="215"/>
      <c r="R139" s="215"/>
      <c r="S139" s="215"/>
      <c r="T139" s="6"/>
      <c r="U139" s="6"/>
      <c r="V139" s="6"/>
      <c r="W139" s="6"/>
      <c r="X139" s="6"/>
    </row>
    <row r="140" spans="1:25" hidden="1">
      <c r="A140" s="6"/>
      <c r="B140" s="6"/>
      <c r="C140" s="6"/>
      <c r="J140" s="6"/>
      <c r="K140" s="6"/>
      <c r="L140" s="6"/>
      <c r="M140" s="215"/>
      <c r="N140" s="215"/>
      <c r="O140" s="215"/>
      <c r="P140" s="215"/>
      <c r="Q140" s="215"/>
      <c r="R140" s="215"/>
      <c r="S140" s="215"/>
      <c r="T140" s="6"/>
      <c r="U140" s="6"/>
      <c r="V140" s="6"/>
      <c r="W140" s="6"/>
      <c r="X140" s="6"/>
    </row>
    <row r="141" spans="1:25" hidden="1">
      <c r="A141" s="6"/>
      <c r="B141" s="6"/>
      <c r="C141" s="6"/>
      <c r="J141" s="6"/>
      <c r="K141" s="6"/>
      <c r="L141" s="6"/>
      <c r="M141" s="215"/>
      <c r="N141" s="215"/>
      <c r="O141" s="215"/>
      <c r="P141" s="215"/>
      <c r="Q141" s="215"/>
      <c r="R141" s="215"/>
      <c r="S141" s="215"/>
      <c r="T141" s="6"/>
      <c r="U141" s="6"/>
      <c r="V141" s="6"/>
      <c r="W141" s="6"/>
      <c r="X141" s="6"/>
    </row>
    <row r="142" spans="1:25" hidden="1">
      <c r="A142" s="6"/>
      <c r="B142" s="6"/>
      <c r="C142" s="6"/>
      <c r="J142" s="6"/>
      <c r="K142" s="6"/>
      <c r="L142" s="6"/>
      <c r="M142" s="215"/>
      <c r="N142" s="215"/>
      <c r="O142" s="215"/>
      <c r="P142" s="215"/>
      <c r="Q142" s="215"/>
      <c r="R142" s="215"/>
      <c r="S142" s="215"/>
      <c r="T142" s="6"/>
      <c r="U142" s="6"/>
      <c r="V142" s="6"/>
      <c r="W142" s="6"/>
      <c r="X142" s="6"/>
    </row>
    <row r="143" spans="1:25" hidden="1">
      <c r="A143" s="6"/>
      <c r="B143" s="6"/>
      <c r="C143" s="6"/>
      <c r="J143" s="6"/>
      <c r="K143" s="6"/>
      <c r="L143" s="6"/>
      <c r="M143" s="215"/>
      <c r="N143" s="215"/>
      <c r="O143" s="215"/>
      <c r="P143" s="215"/>
      <c r="Q143" s="215"/>
      <c r="R143" s="215"/>
      <c r="S143" s="215"/>
      <c r="T143" s="6"/>
      <c r="U143" s="6"/>
      <c r="V143" s="6"/>
      <c r="W143" s="6"/>
      <c r="X143" s="6"/>
    </row>
    <row r="144" spans="1:25" hidden="1">
      <c r="A144" s="6"/>
      <c r="B144" s="6"/>
      <c r="C144" s="6"/>
      <c r="J144" s="6"/>
      <c r="K144" s="6"/>
      <c r="L144" s="6"/>
      <c r="M144" s="215"/>
      <c r="N144" s="215"/>
      <c r="O144" s="215"/>
      <c r="P144" s="215"/>
      <c r="Q144" s="215"/>
      <c r="R144" s="215"/>
      <c r="S144" s="215"/>
      <c r="T144" s="6"/>
      <c r="U144" s="6"/>
      <c r="V144" s="6"/>
      <c r="W144" s="6"/>
      <c r="X144" s="6"/>
    </row>
    <row r="145" spans="1:24" hidden="1">
      <c r="A145" s="6"/>
      <c r="B145" s="6"/>
      <c r="C145" s="6"/>
      <c r="J145" s="6"/>
      <c r="K145" s="6"/>
      <c r="L145" s="6"/>
      <c r="M145" s="215"/>
      <c r="N145" s="215"/>
      <c r="O145" s="215"/>
      <c r="P145" s="215"/>
      <c r="Q145" s="215"/>
      <c r="R145" s="215"/>
      <c r="S145" s="215"/>
      <c r="T145" s="6"/>
      <c r="U145" s="6"/>
      <c r="V145" s="6"/>
      <c r="W145" s="6"/>
      <c r="X145" s="6"/>
    </row>
    <row r="146" spans="1:24" hidden="1">
      <c r="A146" s="6"/>
      <c r="B146" s="6"/>
      <c r="C146" s="6"/>
      <c r="J146" s="6"/>
      <c r="K146" s="6"/>
      <c r="L146" s="6"/>
      <c r="M146" s="215"/>
      <c r="N146" s="215"/>
      <c r="O146" s="215"/>
      <c r="P146" s="215"/>
      <c r="Q146" s="215"/>
      <c r="R146" s="215"/>
      <c r="S146" s="215"/>
      <c r="T146" s="6"/>
      <c r="U146" s="6"/>
      <c r="V146" s="6"/>
      <c r="W146" s="6"/>
      <c r="X146" s="6"/>
    </row>
    <row r="147" spans="1:24" hidden="1">
      <c r="A147" s="6"/>
      <c r="B147" s="6"/>
      <c r="C147" s="6"/>
      <c r="J147" s="6"/>
      <c r="K147" s="6"/>
      <c r="L147" s="6"/>
      <c r="M147" s="215"/>
      <c r="N147" s="215"/>
      <c r="O147" s="215"/>
      <c r="P147" s="215"/>
      <c r="Q147" s="215"/>
      <c r="R147" s="215"/>
      <c r="S147" s="215"/>
      <c r="T147" s="6"/>
      <c r="U147" s="6"/>
      <c r="V147" s="6"/>
      <c r="W147" s="6"/>
      <c r="X147" s="6"/>
    </row>
    <row r="148" spans="1:24" hidden="1">
      <c r="A148" s="6"/>
      <c r="B148" s="6"/>
      <c r="C148" s="6"/>
      <c r="J148" s="6"/>
      <c r="K148" s="6"/>
      <c r="L148" s="6"/>
      <c r="M148" s="215"/>
      <c r="N148" s="215"/>
      <c r="O148" s="215"/>
      <c r="P148" s="215"/>
      <c r="Q148" s="215"/>
      <c r="R148" s="215"/>
      <c r="S148" s="215"/>
      <c r="T148" s="6"/>
      <c r="U148" s="6"/>
      <c r="V148" s="6"/>
      <c r="W148" s="6"/>
      <c r="X148" s="6"/>
    </row>
    <row r="149" spans="1:24" hidden="1">
      <c r="A149" s="6"/>
      <c r="B149" s="6"/>
      <c r="C149" s="6"/>
      <c r="J149" s="6"/>
      <c r="K149" s="6"/>
      <c r="L149" s="6"/>
      <c r="M149" s="215"/>
      <c r="N149" s="215"/>
      <c r="O149" s="215"/>
      <c r="P149" s="215"/>
      <c r="Q149" s="215"/>
      <c r="R149" s="215"/>
      <c r="S149" s="215"/>
      <c r="T149" s="6"/>
      <c r="U149" s="6"/>
      <c r="V149" s="6"/>
      <c r="W149" s="6"/>
      <c r="X149" s="6"/>
    </row>
    <row r="150" spans="1:24" hidden="1">
      <c r="A150" s="6"/>
      <c r="B150" s="6"/>
      <c r="C150" s="6"/>
      <c r="M150" s="215"/>
      <c r="N150" s="215"/>
      <c r="O150" s="215"/>
      <c r="P150" s="215"/>
      <c r="Q150" s="215"/>
      <c r="R150" s="215"/>
      <c r="S150" s="215"/>
      <c r="T150" s="6"/>
      <c r="U150" s="6"/>
      <c r="V150" s="6"/>
      <c r="W150" s="6"/>
      <c r="X150" s="6"/>
    </row>
    <row r="151" spans="1:24" hidden="1">
      <c r="A151" s="6"/>
      <c r="B151" s="6"/>
      <c r="C151" s="6"/>
      <c r="M151" s="215"/>
      <c r="N151" s="215"/>
      <c r="O151" s="215"/>
      <c r="P151" s="215"/>
      <c r="Q151" s="215"/>
      <c r="R151" s="215"/>
      <c r="S151" s="215"/>
      <c r="T151" s="6"/>
      <c r="U151" s="6"/>
      <c r="V151" s="6"/>
      <c r="W151" s="6"/>
      <c r="X151" s="6"/>
    </row>
    <row r="152" spans="1:24" hidden="1">
      <c r="A152" s="6"/>
      <c r="B152" s="6"/>
      <c r="C152" s="6"/>
      <c r="M152" s="215"/>
      <c r="N152" s="215"/>
      <c r="O152" s="215"/>
      <c r="P152" s="215"/>
      <c r="Q152" s="215"/>
      <c r="R152" s="215"/>
      <c r="S152" s="215"/>
      <c r="T152" s="6"/>
      <c r="U152" s="6"/>
      <c r="V152" s="6"/>
      <c r="W152" s="6"/>
      <c r="X152" s="6"/>
    </row>
    <row r="163" spans="1:24">
      <c r="A163" s="6"/>
      <c r="B163" s="6"/>
      <c r="C163" s="6"/>
      <c r="H163" s="43"/>
      <c r="O163" s="43"/>
      <c r="P163" s="43"/>
      <c r="Q163" s="43"/>
      <c r="R163" s="43"/>
      <c r="S163" s="43"/>
      <c r="T163" s="6"/>
      <c r="U163" s="6"/>
      <c r="V163" s="6"/>
      <c r="W163" s="6"/>
      <c r="X163" s="6"/>
    </row>
    <row r="164" spans="1:24">
      <c r="A164" s="6"/>
      <c r="B164" s="6"/>
      <c r="C164" s="6"/>
      <c r="H164" s="43"/>
      <c r="O164" s="43"/>
      <c r="P164" s="43"/>
      <c r="Q164" s="43"/>
      <c r="R164" s="43"/>
      <c r="S164" s="43"/>
      <c r="T164" s="6"/>
      <c r="U164" s="6"/>
      <c r="V164" s="6"/>
      <c r="W164" s="6"/>
      <c r="X164" s="6"/>
    </row>
    <row r="165" spans="1:24">
      <c r="A165" s="6"/>
      <c r="B165" s="6"/>
      <c r="C165" s="6"/>
      <c r="H165" s="43"/>
      <c r="O165" s="43"/>
      <c r="P165" s="43"/>
      <c r="Q165" s="43"/>
      <c r="R165" s="43"/>
      <c r="S165" s="43"/>
      <c r="T165" s="6"/>
      <c r="U165" s="6"/>
      <c r="V165" s="6"/>
      <c r="W165" s="6"/>
      <c r="X165" s="6"/>
    </row>
    <row r="166" spans="1:24">
      <c r="A166" s="6"/>
      <c r="B166" s="6"/>
      <c r="C166" s="6"/>
      <c r="H166" s="43"/>
      <c r="O166" s="43"/>
      <c r="P166" s="43"/>
      <c r="Q166" s="43"/>
      <c r="R166" s="43"/>
      <c r="S166" s="43"/>
      <c r="T166" s="6"/>
      <c r="U166" s="6"/>
      <c r="V166" s="6"/>
      <c r="W166" s="6"/>
      <c r="X166" s="6"/>
    </row>
    <row r="167" spans="1:24">
      <c r="A167" s="6"/>
      <c r="B167" s="6"/>
      <c r="C167" s="6"/>
      <c r="H167" s="43"/>
      <c r="O167" s="43"/>
      <c r="P167" s="43"/>
      <c r="Q167" s="43"/>
      <c r="R167" s="43"/>
      <c r="S167" s="43"/>
      <c r="T167" s="6"/>
      <c r="U167" s="6"/>
      <c r="V167" s="6"/>
      <c r="W167" s="6"/>
      <c r="X167" s="6"/>
    </row>
    <row r="168" spans="1:24">
      <c r="A168" s="6"/>
      <c r="B168" s="6"/>
      <c r="C168" s="6"/>
      <c r="H168" s="43"/>
      <c r="O168" s="43"/>
      <c r="P168" s="43"/>
      <c r="Q168" s="43"/>
      <c r="R168" s="43"/>
      <c r="S168" s="43"/>
      <c r="T168" s="6"/>
      <c r="U168" s="6"/>
      <c r="V168" s="6"/>
      <c r="W168" s="6"/>
      <c r="X168" s="6"/>
    </row>
    <row r="169" spans="1:24">
      <c r="A169" s="6"/>
      <c r="B169" s="6"/>
      <c r="C169" s="6"/>
      <c r="H169" s="43"/>
      <c r="O169" s="43"/>
      <c r="P169" s="43"/>
      <c r="Q169" s="43"/>
      <c r="R169" s="43"/>
      <c r="S169" s="43"/>
      <c r="T169" s="6"/>
      <c r="U169" s="6"/>
      <c r="V169" s="6"/>
      <c r="W169" s="6"/>
      <c r="X169" s="6"/>
    </row>
    <row r="170" spans="1:24">
      <c r="A170" s="6"/>
      <c r="B170" s="6"/>
      <c r="C170" s="6"/>
      <c r="H170" s="43"/>
      <c r="O170" s="43"/>
      <c r="P170" s="43"/>
      <c r="Q170" s="43"/>
      <c r="R170" s="43"/>
      <c r="S170" s="43"/>
      <c r="T170" s="6"/>
      <c r="U170" s="6"/>
      <c r="V170" s="6"/>
      <c r="W170" s="6"/>
      <c r="X170" s="6"/>
    </row>
    <row r="171" spans="1:24">
      <c r="A171" s="6"/>
      <c r="B171" s="6"/>
      <c r="C171" s="6"/>
      <c r="H171" s="43"/>
      <c r="O171" s="43"/>
      <c r="P171" s="43"/>
      <c r="Q171" s="43"/>
      <c r="R171" s="43"/>
      <c r="S171" s="43"/>
      <c r="T171" s="6"/>
      <c r="U171" s="6"/>
      <c r="V171" s="6"/>
      <c r="W171" s="6"/>
      <c r="X171" s="6"/>
    </row>
    <row r="172" spans="1:24">
      <c r="A172" s="6"/>
      <c r="B172" s="6"/>
      <c r="C172" s="6"/>
      <c r="H172" s="43"/>
      <c r="O172" s="43"/>
      <c r="P172" s="43"/>
      <c r="Q172" s="43"/>
      <c r="R172" s="43"/>
      <c r="S172" s="43"/>
      <c r="T172" s="6"/>
      <c r="U172" s="6"/>
      <c r="V172" s="6"/>
      <c r="W172" s="6"/>
      <c r="X172" s="6"/>
    </row>
    <row r="173" spans="1:24">
      <c r="A173" s="6"/>
      <c r="B173" s="6"/>
      <c r="C173" s="6"/>
      <c r="H173" s="43"/>
      <c r="O173" s="43"/>
      <c r="P173" s="43"/>
      <c r="Q173" s="43"/>
      <c r="R173" s="43"/>
      <c r="S173" s="43"/>
      <c r="T173" s="6"/>
      <c r="U173" s="6"/>
      <c r="V173" s="6"/>
      <c r="W173" s="6"/>
      <c r="X173" s="6"/>
    </row>
    <row r="174" spans="1:24">
      <c r="A174" s="6"/>
      <c r="B174" s="6"/>
      <c r="C174" s="6"/>
      <c r="H174" s="43"/>
      <c r="O174" s="43"/>
      <c r="P174" s="43"/>
      <c r="Q174" s="43"/>
      <c r="R174" s="43"/>
      <c r="S174" s="43"/>
      <c r="T174" s="6"/>
      <c r="U174" s="6"/>
      <c r="V174" s="6"/>
      <c r="W174" s="6"/>
      <c r="X174" s="6"/>
    </row>
  </sheetData>
  <sheetProtection formatColumns="0" formatRows="0"/>
  <mergeCells count="14">
    <mergeCell ref="U80:X81"/>
    <mergeCell ref="D128:O128"/>
    <mergeCell ref="C130:J130"/>
    <mergeCell ref="C1:Q1"/>
    <mergeCell ref="U2:X8"/>
    <mergeCell ref="D3:O3"/>
    <mergeCell ref="D4:O4"/>
    <mergeCell ref="D5:O5"/>
    <mergeCell ref="D6:O6"/>
    <mergeCell ref="U9:X10"/>
    <mergeCell ref="D76:O76"/>
    <mergeCell ref="D77:O77"/>
    <mergeCell ref="D78:O78"/>
    <mergeCell ref="D79:O79"/>
  </mergeCells>
  <conditionalFormatting sqref="M12:O22 M28:O28 K111:O122">
    <cfRule type="cellIs" dxfId="852" priority="64" operator="notEqual">
      <formula>0</formula>
    </cfRule>
    <cfRule type="containsBlanks" dxfId="851" priority="65">
      <formula>LEN(TRIM(K12))=0</formula>
    </cfRule>
  </conditionalFormatting>
  <conditionalFormatting sqref="K12:O17 K84:O89 M90:O93">
    <cfRule type="cellIs" dxfId="850" priority="63" operator="notEqual">
      <formula>K25</formula>
    </cfRule>
  </conditionalFormatting>
  <conditionalFormatting sqref="U128 W128">
    <cfRule type="cellIs" dxfId="849" priority="61" operator="notEqual">
      <formula>0</formula>
    </cfRule>
    <cfRule type="cellIs" dxfId="848" priority="62" operator="equal">
      <formula>0</formula>
    </cfRule>
  </conditionalFormatting>
  <conditionalFormatting sqref="U95 U74 U39:U44 U37 U25 U97:U102 U126 U124 U105:U108 U46:U48">
    <cfRule type="expression" dxfId="847" priority="58">
      <formula>ROUND($U25,0)&lt;&gt;$M25</formula>
    </cfRule>
  </conditionalFormatting>
  <conditionalFormatting sqref="X126 V126 V124 X124 V95 X95 X74 V74 V39:V44 V37 X37 X39:X44 X25 V25 V97:V102 X97:X102 X105:X108 V105:V108 X46:X48 V46:V48">
    <cfRule type="cellIs" dxfId="846" priority="59" operator="between">
      <formula>-0.5</formula>
      <formula>0.5</formula>
    </cfRule>
    <cfRule type="cellIs" dxfId="845" priority="60" operator="notBetween">
      <formula>-0.5</formula>
      <formula>0.5</formula>
    </cfRule>
  </conditionalFormatting>
  <conditionalFormatting sqref="U25 U37 U39:U44 U74 U95 U97:U102 U124 U126 U105:U108 U46:U48">
    <cfRule type="expression" dxfId="844" priority="57">
      <formula>ROUND($U25,0)=$M25</formula>
    </cfRule>
  </conditionalFormatting>
  <conditionalFormatting sqref="W25 W37 W39:W44 W74 W95 W124 W126 W97:W102 W105:W108 W46:W48">
    <cfRule type="expression" dxfId="843" priority="55">
      <formula>ROUND($W25,0)&lt;&gt;$O25</formula>
    </cfRule>
    <cfRule type="expression" dxfId="842" priority="56">
      <formula>ROUND($W25,0)=$O25</formula>
    </cfRule>
  </conditionalFormatting>
  <conditionalFormatting sqref="O130 K130:M130">
    <cfRule type="cellIs" dxfId="841" priority="53" operator="notEqual">
      <formula>0</formula>
    </cfRule>
    <cfRule type="cellIs" dxfId="840" priority="54" operator="equal">
      <formula>0</formula>
    </cfRule>
  </conditionalFormatting>
  <conditionalFormatting sqref="W74">
    <cfRule type="expression" dxfId="839" priority="52">
      <formula>ROUND($U74,0)&lt;&gt;$M74</formula>
    </cfRule>
  </conditionalFormatting>
  <conditionalFormatting sqref="W74">
    <cfRule type="expression" dxfId="838" priority="51">
      <formula>ROUND($U74,0)=$M74</formula>
    </cfRule>
  </conditionalFormatting>
  <conditionalFormatting sqref="W95">
    <cfRule type="expression" dxfId="837" priority="50">
      <formula>ROUND($U95,0)&lt;&gt;$M95</formula>
    </cfRule>
  </conditionalFormatting>
  <conditionalFormatting sqref="W95">
    <cfRule type="expression" dxfId="836" priority="49">
      <formula>ROUND($U95,0)=$M95</formula>
    </cfRule>
  </conditionalFormatting>
  <conditionalFormatting sqref="P114 P12:P23 P116:P121 P111 P84:P93 P28:P35 P53:P72">
    <cfRule type="cellIs" dxfId="835" priority="47" operator="notEqual">
      <formula>0</formula>
    </cfRule>
    <cfRule type="containsBlanks" dxfId="834" priority="48">
      <formula>LEN(TRIM(P12))=0</formula>
    </cfRule>
  </conditionalFormatting>
  <conditionalFormatting sqref="P12">
    <cfRule type="cellIs" dxfId="833" priority="46" operator="notEqual">
      <formula>P25</formula>
    </cfRule>
  </conditionalFormatting>
  <conditionalFormatting sqref="K29:O35 K72:L72">
    <cfRule type="cellIs" dxfId="832" priority="45" operator="notEqual">
      <formula>K49</formula>
    </cfRule>
  </conditionalFormatting>
  <conditionalFormatting sqref="P84">
    <cfRule type="cellIs" dxfId="831" priority="44" operator="notEqual">
      <formula>P97</formula>
    </cfRule>
  </conditionalFormatting>
  <conditionalFormatting sqref="P130">
    <cfRule type="cellIs" dxfId="830" priority="42" operator="notEqual">
      <formula>0</formula>
    </cfRule>
    <cfRule type="cellIs" dxfId="829" priority="43" operator="equal">
      <formula>0</formula>
    </cfRule>
  </conditionalFormatting>
  <conditionalFormatting sqref="K100:O100 K104:L105 K101:L102 M101:O105">
    <cfRule type="cellIs" dxfId="828" priority="40" operator="notEqual">
      <formula>0</formula>
    </cfRule>
    <cfRule type="containsBlanks" dxfId="827" priority="41">
      <formula>LEN(TRIM(K100))=0</formula>
    </cfRule>
  </conditionalFormatting>
  <conditionalFormatting sqref="P42:P46">
    <cfRule type="cellIs" dxfId="826" priority="38" operator="notEqual">
      <formula>0</formula>
    </cfRule>
    <cfRule type="containsBlanks" dxfId="825" priority="39">
      <formula>LEN(TRIM(P42))=0</formula>
    </cfRule>
  </conditionalFormatting>
  <conditionalFormatting sqref="P105 P100:P103">
    <cfRule type="cellIs" dxfId="824" priority="36" operator="notEqual">
      <formula>0</formula>
    </cfRule>
    <cfRule type="containsBlanks" dxfId="823" priority="37">
      <formula>LEN(TRIM(P100))=0</formula>
    </cfRule>
  </conditionalFormatting>
  <conditionalFormatting sqref="K12:O12 K84:O84 M85:O93">
    <cfRule type="cellIs" dxfId="822" priority="35" operator="notEqual">
      <formula>K30</formula>
    </cfRule>
  </conditionalFormatting>
  <conditionalFormatting sqref="K13:O22 K85:O93">
    <cfRule type="cellIs" dxfId="821" priority="34" operator="notEqual">
      <formula>K32</formula>
    </cfRule>
  </conditionalFormatting>
  <conditionalFormatting sqref="K111:O122">
    <cfRule type="cellIs" dxfId="820" priority="33" operator="notEqual">
      <formula>K120</formula>
    </cfRule>
  </conditionalFormatting>
  <conditionalFormatting sqref="M28:O28 K18:O22 K29:O30 K90:O93">
    <cfRule type="cellIs" dxfId="819" priority="66" operator="notEqual">
      <formula>K32</formula>
    </cfRule>
  </conditionalFormatting>
  <conditionalFormatting sqref="K12:K22 K28 K53:O53 K72:L72 K54:L70 M54:O72">
    <cfRule type="cellIs" dxfId="818" priority="31" operator="notEqual">
      <formula>0</formula>
    </cfRule>
    <cfRule type="containsBlanks" dxfId="817" priority="32">
      <formula>LEN(TRIM(K12))=0</formula>
    </cfRule>
  </conditionalFormatting>
  <conditionalFormatting sqref="K28">
    <cfRule type="cellIs" dxfId="816" priority="30" operator="notEqual">
      <formula>K42</formula>
    </cfRule>
  </conditionalFormatting>
  <conditionalFormatting sqref="K42:O44 K46:L46 M45:O46">
    <cfRule type="cellIs" dxfId="815" priority="28" operator="notEqual">
      <formula>0</formula>
    </cfRule>
    <cfRule type="containsBlanks" dxfId="814" priority="29">
      <formula>LEN(TRIM(K42))=0</formula>
    </cfRule>
  </conditionalFormatting>
  <conditionalFormatting sqref="K28 M28:O28 K53:P53 K54:L70 M54:O72">
    <cfRule type="cellIs" dxfId="813" priority="27" operator="notEqual">
      <formula>K49</formula>
    </cfRule>
  </conditionalFormatting>
  <conditionalFormatting sqref="L12:L22 L28">
    <cfRule type="cellIs" dxfId="812" priority="25" operator="notEqual">
      <formula>0</formula>
    </cfRule>
    <cfRule type="containsBlanks" dxfId="811" priority="26">
      <formula>LEN(TRIM(L12))=0</formula>
    </cfRule>
  </conditionalFormatting>
  <conditionalFormatting sqref="L28">
    <cfRule type="cellIs" dxfId="810" priority="24" operator="notEqual">
      <formula>L42</formula>
    </cfRule>
  </conditionalFormatting>
  <conditionalFormatting sqref="L28">
    <cfRule type="cellIs" dxfId="809" priority="23" operator="notEqual">
      <formula>L49</formula>
    </cfRule>
  </conditionalFormatting>
  <conditionalFormatting sqref="K23:O23">
    <cfRule type="cellIs" dxfId="808" priority="21" operator="notEqual">
      <formula>0</formula>
    </cfRule>
    <cfRule type="containsBlanks" dxfId="807" priority="22">
      <formula>LEN(TRIM(K23))=0</formula>
    </cfRule>
  </conditionalFormatting>
  <conditionalFormatting sqref="M29:O35">
    <cfRule type="cellIs" dxfId="806" priority="19" operator="notEqual">
      <formula>0</formula>
    </cfRule>
    <cfRule type="containsBlanks" dxfId="805" priority="20">
      <formula>LEN(TRIM(M29))=0</formula>
    </cfRule>
  </conditionalFormatting>
  <conditionalFormatting sqref="K29:K35">
    <cfRule type="cellIs" dxfId="804" priority="17" operator="notEqual">
      <formula>0</formula>
    </cfRule>
    <cfRule type="containsBlanks" dxfId="803" priority="18">
      <formula>LEN(TRIM(K29))=0</formula>
    </cfRule>
  </conditionalFormatting>
  <conditionalFormatting sqref="L29:L35">
    <cfRule type="cellIs" dxfId="802" priority="15" operator="notEqual">
      <formula>0</formula>
    </cfRule>
    <cfRule type="containsBlanks" dxfId="801" priority="16">
      <formula>LEN(TRIM(L29))=0</formula>
    </cfRule>
  </conditionalFormatting>
  <conditionalFormatting sqref="K84:O93">
    <cfRule type="cellIs" dxfId="800" priority="13" operator="notEqual">
      <formula>0</formula>
    </cfRule>
    <cfRule type="containsBlanks" dxfId="799" priority="14">
      <formula>LEN(TRIM(K84))=0</formula>
    </cfRule>
  </conditionalFormatting>
  <conditionalFormatting sqref="U104">
    <cfRule type="expression" dxfId="798" priority="10">
      <formula>ROUND($U104,0)&lt;&gt;$M104</formula>
    </cfRule>
  </conditionalFormatting>
  <conditionalFormatting sqref="V104 X104">
    <cfRule type="cellIs" dxfId="797" priority="11" operator="between">
      <formula>-0.5</formula>
      <formula>0.5</formula>
    </cfRule>
    <cfRule type="cellIs" dxfId="796" priority="12" operator="notBetween">
      <formula>-0.5</formula>
      <formula>0.5</formula>
    </cfRule>
  </conditionalFormatting>
  <conditionalFormatting sqref="U104">
    <cfRule type="expression" dxfId="795" priority="9">
      <formula>ROUND($U104,0)=$M104</formula>
    </cfRule>
  </conditionalFormatting>
  <conditionalFormatting sqref="W104">
    <cfRule type="expression" dxfId="794" priority="7">
      <formula>ROUND($W104,0)&lt;&gt;$O104</formula>
    </cfRule>
    <cfRule type="expression" dxfId="793" priority="8">
      <formula>ROUND($W104,0)=$O104</formula>
    </cfRule>
  </conditionalFormatting>
  <conditionalFormatting sqref="P104">
    <cfRule type="cellIs" dxfId="792" priority="5" operator="notEqual">
      <formula>0</formula>
    </cfRule>
    <cfRule type="containsBlanks" dxfId="791" priority="6">
      <formula>LEN(TRIM(P104))=0</formula>
    </cfRule>
  </conditionalFormatting>
  <conditionalFormatting sqref="K31:O35">
    <cfRule type="cellIs" dxfId="790" priority="67" operator="notEqual">
      <formula>K46</formula>
    </cfRule>
  </conditionalFormatting>
  <conditionalFormatting sqref="K45 K71">
    <cfRule type="cellIs" dxfId="789" priority="3" operator="notEqual">
      <formula>0</formula>
    </cfRule>
  </conditionalFormatting>
  <conditionalFormatting sqref="K103">
    <cfRule type="cellIs" dxfId="788" priority="1" operator="not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4" man="1"/>
  </rowBreaks>
  <colBreaks count="1" manualBreakCount="1">
    <brk id="15" max="114" man="1"/>
  </colBreak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4" id="{B9D71DA9-2097-4164-AAF4-78581737C06B}">
            <xm:f>LEN(TRIM('[Consolidated 17-18 SNP - WIP 11.5.18 DRS.xlsx]EASTERNFL'!#REF!))=0</xm:f>
            <x14:dxf>
              <fill>
                <patternFill>
                  <bgColor theme="0"/>
                </patternFill>
              </fill>
            </x14:dxf>
          </x14:cfRule>
          <xm:sqref>K45 K71</xm:sqref>
        </x14:conditionalFormatting>
        <x14:conditionalFormatting xmlns:xm="http://schemas.microsoft.com/office/excel/2006/main">
          <x14:cfRule type="containsBlanks" priority="2" id="{28C76535-C39E-4837-B48D-35FF2E2551E3}">
            <xm:f>LEN(TRIM('[Consolidated 17-18 SNP - WIP 11.5.18 DRS.xlsx]EASTERNFL'!#REF!))=0</xm:f>
            <x14:dxf>
              <fill>
                <patternFill>
                  <bgColor theme="0"/>
                </patternFill>
              </fill>
            </x14:dxf>
          </x14:cfRule>
          <xm:sqref>K103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108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0</v>
      </c>
      <c r="G11" s="283"/>
      <c r="H11" s="45"/>
      <c r="I11" s="36"/>
      <c r="J11" s="266">
        <v>2024742.9000000004</v>
      </c>
      <c r="K11" s="223">
        <v>0</v>
      </c>
      <c r="L11" s="232">
        <v>2024742.9000000004</v>
      </c>
      <c r="M11" s="224"/>
      <c r="N11" s="223">
        <v>0</v>
      </c>
      <c r="O11" s="233">
        <v>2024743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632869.69999999995</v>
      </c>
      <c r="K12" s="235">
        <v>0</v>
      </c>
      <c r="L12" s="236">
        <v>632869.69999999995</v>
      </c>
      <c r="M12" s="225"/>
      <c r="N12" s="50">
        <v>0</v>
      </c>
      <c r="O12" s="237">
        <v>632870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13498</v>
      </c>
      <c r="K13" s="235">
        <v>0</v>
      </c>
      <c r="L13" s="236">
        <v>13498</v>
      </c>
      <c r="M13" s="225"/>
      <c r="N13" s="50">
        <v>0</v>
      </c>
      <c r="O13" s="237">
        <v>13498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189066.28</v>
      </c>
      <c r="K14" s="235">
        <v>0</v>
      </c>
      <c r="L14" s="236">
        <v>189066.28</v>
      </c>
      <c r="M14" s="225"/>
      <c r="N14" s="50">
        <v>0</v>
      </c>
      <c r="O14" s="237">
        <v>189066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0</v>
      </c>
      <c r="K15" s="235">
        <v>0</v>
      </c>
      <c r="L15" s="236">
        <v>0</v>
      </c>
      <c r="M15" s="225"/>
      <c r="N15" s="50">
        <v>0</v>
      </c>
      <c r="O15" s="237">
        <v>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110178.73999999999</v>
      </c>
      <c r="K17" s="235">
        <v>0</v>
      </c>
      <c r="L17" s="236">
        <v>110178.73999999999</v>
      </c>
      <c r="M17" s="225"/>
      <c r="N17" s="50">
        <v>0</v>
      </c>
      <c r="O17" s="237">
        <v>110179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210835.15</v>
      </c>
      <c r="K18" s="241">
        <v>0</v>
      </c>
      <c r="L18" s="242">
        <v>210835.15</v>
      </c>
      <c r="M18" s="225"/>
      <c r="N18" s="58">
        <v>1321903</v>
      </c>
      <c r="O18" s="243">
        <v>1532738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3181190.77</v>
      </c>
      <c r="K20" s="245">
        <v>0</v>
      </c>
      <c r="L20" s="246">
        <v>3181191</v>
      </c>
      <c r="M20" s="67"/>
      <c r="N20" s="245">
        <v>1321903</v>
      </c>
      <c r="O20" s="247">
        <v>4503094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8880458.2699999996</v>
      </c>
      <c r="K24" s="223">
        <v>0</v>
      </c>
      <c r="L24" s="251">
        <v>8880458.2699999996</v>
      </c>
      <c r="M24" s="225"/>
      <c r="N24" s="223">
        <v>0</v>
      </c>
      <c r="O24" s="233">
        <v>8880458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498812.78</v>
      </c>
      <c r="K25" s="235">
        <v>0</v>
      </c>
      <c r="L25" s="236">
        <v>498812.78</v>
      </c>
      <c r="M25" s="225"/>
      <c r="N25" s="50">
        <v>182005</v>
      </c>
      <c r="O25" s="237">
        <v>680818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636451.43999999994</v>
      </c>
      <c r="K26" s="235">
        <v>0</v>
      </c>
      <c r="L26" s="236">
        <v>636451.43999999994</v>
      </c>
      <c r="M26" s="225"/>
      <c r="N26" s="50">
        <v>0</v>
      </c>
      <c r="O26" s="237">
        <v>636451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1460161.4</v>
      </c>
      <c r="K27" s="235">
        <v>0</v>
      </c>
      <c r="L27" s="236">
        <v>1460161.4</v>
      </c>
      <c r="M27" s="225"/>
      <c r="N27" s="50">
        <v>0</v>
      </c>
      <c r="O27" s="237">
        <v>1460161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1179747.69</v>
      </c>
      <c r="K28" s="235">
        <v>0</v>
      </c>
      <c r="L28" s="236">
        <v>1179747.69</v>
      </c>
      <c r="M28" s="225"/>
      <c r="N28" s="50">
        <v>620056</v>
      </c>
      <c r="O28" s="237">
        <v>1799804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794902.69</v>
      </c>
      <c r="K29" s="235">
        <v>0</v>
      </c>
      <c r="L29" s="236">
        <v>794902.69</v>
      </c>
      <c r="M29" s="225"/>
      <c r="N29" s="50">
        <v>0</v>
      </c>
      <c r="O29" s="237">
        <v>794903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1300180.21</v>
      </c>
      <c r="K30" s="241">
        <v>0</v>
      </c>
      <c r="L30" s="242">
        <v>1300180.21</v>
      </c>
      <c r="M30" s="225"/>
      <c r="N30" s="58">
        <v>191607</v>
      </c>
      <c r="O30" s="243">
        <v>1491787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14750714.479999997</v>
      </c>
      <c r="K32" s="245">
        <v>0</v>
      </c>
      <c r="L32" s="246">
        <v>14750714</v>
      </c>
      <c r="M32" s="252"/>
      <c r="N32" s="245">
        <v>993668</v>
      </c>
      <c r="O32" s="247">
        <v>15744382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323</v>
      </c>
      <c r="E34" s="35"/>
      <c r="F34" s="14"/>
      <c r="G34" s="14"/>
      <c r="H34" s="14"/>
      <c r="I34" s="15"/>
      <c r="J34" s="271">
        <v>-11569523.709999997</v>
      </c>
      <c r="K34" s="253">
        <v>0</v>
      </c>
      <c r="L34" s="254">
        <v>-11569523</v>
      </c>
      <c r="M34" s="67"/>
      <c r="N34" s="253">
        <v>328235</v>
      </c>
      <c r="O34" s="255">
        <v>-11241288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7150671.6600000001</v>
      </c>
      <c r="K37" s="223">
        <v>0</v>
      </c>
      <c r="L37" s="232">
        <v>7150671.6600000001</v>
      </c>
      <c r="M37" s="49"/>
      <c r="N37" s="223">
        <v>0</v>
      </c>
      <c r="O37" s="233">
        <v>7150672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1450459.3699999999</v>
      </c>
      <c r="K38" s="235">
        <v>0</v>
      </c>
      <c r="L38" s="236">
        <v>1450459.3699999999</v>
      </c>
      <c r="M38" s="49"/>
      <c r="N38" s="80">
        <v>0</v>
      </c>
      <c r="O38" s="237">
        <v>1450459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871890.29</v>
      </c>
      <c r="K39" s="235">
        <v>0</v>
      </c>
      <c r="L39" s="236">
        <v>871890.29</v>
      </c>
      <c r="M39" s="49"/>
      <c r="N39" s="80">
        <v>0</v>
      </c>
      <c r="O39" s="237">
        <v>871890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35352.530000000006</v>
      </c>
      <c r="K40" s="235">
        <v>0</v>
      </c>
      <c r="L40" s="236">
        <v>35352.530000000006</v>
      </c>
      <c r="M40" s="49"/>
      <c r="N40" s="80">
        <v>537298</v>
      </c>
      <c r="O40" s="237">
        <v>572651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-926.02</v>
      </c>
      <c r="K44" s="235">
        <v>0</v>
      </c>
      <c r="L44" s="236">
        <v>-926.02</v>
      </c>
      <c r="M44" s="49"/>
      <c r="N44" s="80">
        <v>-581350</v>
      </c>
      <c r="O44" s="237">
        <v>-582276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9507447.8300000001</v>
      </c>
      <c r="K47" s="253">
        <v>0</v>
      </c>
      <c r="L47" s="254">
        <v>9507448</v>
      </c>
      <c r="M47" s="59"/>
      <c r="N47" s="253">
        <v>-44052</v>
      </c>
      <c r="O47" s="255">
        <v>9463396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-2062075.8799999971</v>
      </c>
      <c r="K50" s="253">
        <v>0</v>
      </c>
      <c r="L50" s="254">
        <v>-2062075</v>
      </c>
      <c r="M50" s="59"/>
      <c r="N50" s="253">
        <v>284183</v>
      </c>
      <c r="O50" s="255">
        <v>-1777892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2753211</v>
      </c>
      <c r="K52" s="223">
        <v>0</v>
      </c>
      <c r="L52" s="232">
        <v>2753211</v>
      </c>
      <c r="M52" s="49"/>
      <c r="N52" s="223">
        <v>0</v>
      </c>
      <c r="O52" s="233">
        <v>2753211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277722.86999999994</v>
      </c>
      <c r="K53" s="235">
        <v>0</v>
      </c>
      <c r="L53" s="236">
        <v>277722.86999999994</v>
      </c>
      <c r="M53" s="225"/>
      <c r="N53" s="50">
        <v>0</v>
      </c>
      <c r="O53" s="237">
        <v>277723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3030933.87</v>
      </c>
      <c r="K57" s="245">
        <v>0</v>
      </c>
      <c r="L57" s="247">
        <v>3030934</v>
      </c>
      <c r="M57" s="252"/>
      <c r="N57" s="245">
        <v>0</v>
      </c>
      <c r="O57" s="247">
        <v>3030934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968857.99000000302</v>
      </c>
      <c r="K59" s="253">
        <v>0</v>
      </c>
      <c r="L59" s="255">
        <v>968859</v>
      </c>
      <c r="M59" s="92"/>
      <c r="N59" s="253">
        <v>284183</v>
      </c>
      <c r="O59" s="255">
        <v>1253042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24162223</v>
      </c>
      <c r="M61" s="49"/>
      <c r="N61" s="96">
        <v>3762650</v>
      </c>
      <c r="O61" s="234">
        <v>27924873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-81269.8</v>
      </c>
      <c r="M62" s="49"/>
      <c r="N62" s="82"/>
      <c r="O62" s="240">
        <v>-81270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24080953</v>
      </c>
      <c r="M64" s="92"/>
      <c r="N64" s="90">
        <v>3762650</v>
      </c>
      <c r="O64" s="90">
        <v>27843603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25049812</v>
      </c>
      <c r="M66" s="92"/>
      <c r="N66" s="90">
        <v>4046833</v>
      </c>
      <c r="O66" s="90">
        <v>29096645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2</v>
      </c>
      <c r="M69" s="110"/>
      <c r="N69" s="111">
        <v>0</v>
      </c>
      <c r="O69" s="111">
        <v>3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532" priority="13">
      <formula>LEN(TRIM(K24))=0</formula>
    </cfRule>
    <cfRule type="cellIs" dxfId="531" priority="14" operator="notEqual">
      <formula>0</formula>
    </cfRule>
  </conditionalFormatting>
  <conditionalFormatting sqref="K52 K37 K24">
    <cfRule type="cellIs" dxfId="530" priority="12" operator="notEqual">
      <formula>K33</formula>
    </cfRule>
  </conditionalFormatting>
  <conditionalFormatting sqref="K53:K55 K38:K45 K25:K30">
    <cfRule type="containsBlanks" dxfId="529" priority="10">
      <formula>LEN(TRIM(K25))=0</formula>
    </cfRule>
    <cfRule type="cellIs" dxfId="528" priority="11" operator="notEqual">
      <formula>0</formula>
    </cfRule>
  </conditionalFormatting>
  <conditionalFormatting sqref="N37">
    <cfRule type="cellIs" dxfId="527" priority="7" operator="notEqual">
      <formula>N46</formula>
    </cfRule>
  </conditionalFormatting>
  <conditionalFormatting sqref="L69 N69">
    <cfRule type="cellIs" dxfId="526" priority="29" operator="notEqual">
      <formula>0</formula>
    </cfRule>
    <cfRule type="cellIs" dxfId="525" priority="30" operator="equal">
      <formula>0</formula>
    </cfRule>
  </conditionalFormatting>
  <conditionalFormatting sqref="F11:G11 N62 N17:N18 N11:N15 L16 F17:G17 N24:N30 N37:N45 N52:N55">
    <cfRule type="containsBlanks" dxfId="524" priority="25">
      <formula>LEN(TRIM(F11))=0</formula>
    </cfRule>
    <cfRule type="cellIs" dxfId="523" priority="26" operator="notEqual">
      <formula>0</formula>
    </cfRule>
  </conditionalFormatting>
  <conditionalFormatting sqref="N11">
    <cfRule type="cellIs" dxfId="522" priority="24" operator="notEqual">
      <formula>N20</formula>
    </cfRule>
  </conditionalFormatting>
  <conditionalFormatting sqref="O69">
    <cfRule type="cellIs" dxfId="521" priority="20" operator="notEqual">
      <formula>0</formula>
    </cfRule>
    <cfRule type="cellIs" dxfId="520" priority="21" operator="equal">
      <formula>0</formula>
    </cfRule>
  </conditionalFormatting>
  <conditionalFormatting sqref="K11:K15 K17:K18">
    <cfRule type="containsBlanks" dxfId="519" priority="18">
      <formula>LEN(TRIM(K11))=0</formula>
    </cfRule>
    <cfRule type="cellIs" dxfId="518" priority="19" operator="notEqual">
      <formula>0</formula>
    </cfRule>
  </conditionalFormatting>
  <conditionalFormatting sqref="K11:K15 K17:K18">
    <cfRule type="cellIs" dxfId="517" priority="17" operator="notEqual">
      <formula>K20</formula>
    </cfRule>
  </conditionalFormatting>
  <conditionalFormatting sqref="K16">
    <cfRule type="containsBlanks" dxfId="516" priority="15">
      <formula>LEN(TRIM(K16))=0</formula>
    </cfRule>
    <cfRule type="cellIs" dxfId="515" priority="16" operator="notEqual">
      <formula>0</formula>
    </cfRule>
  </conditionalFormatting>
  <conditionalFormatting sqref="K53:K55 K38:K45 K25:K30">
    <cfRule type="cellIs" dxfId="514" priority="9" operator="notEqual">
      <formula>K34</formula>
    </cfRule>
  </conditionalFormatting>
  <conditionalFormatting sqref="N24">
    <cfRule type="cellIs" dxfId="513" priority="8" operator="notEqual">
      <formula>N33</formula>
    </cfRule>
  </conditionalFormatting>
  <conditionalFormatting sqref="N52">
    <cfRule type="cellIs" dxfId="512" priority="6" operator="notEqual">
      <formula>N61</formula>
    </cfRule>
  </conditionalFormatting>
  <conditionalFormatting sqref="J69">
    <cfRule type="cellIs" dxfId="511" priority="4" operator="notEqual">
      <formula>0</formula>
    </cfRule>
    <cfRule type="cellIs" dxfId="510" priority="5" operator="equal">
      <formula>0</formula>
    </cfRule>
  </conditionalFormatting>
  <conditionalFormatting sqref="J62 J16">
    <cfRule type="containsBlanks" dxfId="509" priority="2">
      <formula>LEN(TRIM(J16))=0</formula>
    </cfRule>
    <cfRule type="cellIs" dxfId="508" priority="3" operator="notEqual">
      <formula>0</formula>
    </cfRule>
  </conditionalFormatting>
  <conditionalFormatting sqref="L62">
    <cfRule type="cellIs" dxfId="507" priority="1" operator="notEqual">
      <formula>0</formula>
    </cfRule>
  </conditionalFormatting>
  <printOptions horizontalCentered="1"/>
  <pageMargins left="0.7" right="0.7" top="0.75" bottom="0.75" header="0.5" footer="0.5"/>
  <pageSetup scale="4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110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4771590.99</v>
      </c>
      <c r="G11" s="283"/>
      <c r="H11" s="45"/>
      <c r="I11" s="36"/>
      <c r="J11" s="266">
        <v>5087718.2799999993</v>
      </c>
      <c r="K11" s="223">
        <v>0</v>
      </c>
      <c r="L11" s="232">
        <v>5087718.2799999993</v>
      </c>
      <c r="M11" s="224"/>
      <c r="N11" s="223">
        <v>0</v>
      </c>
      <c r="O11" s="233">
        <v>5087718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2541150.3200000003</v>
      </c>
      <c r="K12" s="235">
        <v>0</v>
      </c>
      <c r="L12" s="236">
        <v>2541150.3200000003</v>
      </c>
      <c r="M12" s="225"/>
      <c r="N12" s="50">
        <v>0</v>
      </c>
      <c r="O12" s="237">
        <v>2541150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0</v>
      </c>
      <c r="K13" s="235">
        <v>0</v>
      </c>
      <c r="L13" s="236">
        <v>0</v>
      </c>
      <c r="M13" s="225"/>
      <c r="N13" s="50">
        <v>0</v>
      </c>
      <c r="O13" s="237">
        <v>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1472385.53</v>
      </c>
      <c r="K14" s="235">
        <v>0</v>
      </c>
      <c r="L14" s="236">
        <v>1472385.53</v>
      </c>
      <c r="M14" s="225"/>
      <c r="N14" s="50">
        <v>0</v>
      </c>
      <c r="O14" s="237">
        <v>1472386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32640.199999999997</v>
      </c>
      <c r="K15" s="235">
        <v>0</v>
      </c>
      <c r="L15" s="236">
        <v>32640.199999999997</v>
      </c>
      <c r="M15" s="225"/>
      <c r="N15" s="50">
        <v>0</v>
      </c>
      <c r="O15" s="237">
        <v>32640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718197.58</v>
      </c>
      <c r="G17" s="283"/>
      <c r="H17" s="55"/>
      <c r="I17" s="35"/>
      <c r="J17" s="234">
        <v>1740202.39</v>
      </c>
      <c r="K17" s="235">
        <v>0</v>
      </c>
      <c r="L17" s="236">
        <v>1740202.39</v>
      </c>
      <c r="M17" s="225"/>
      <c r="N17" s="50">
        <v>0</v>
      </c>
      <c r="O17" s="237">
        <v>1740202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184964.94</v>
      </c>
      <c r="K18" s="241">
        <v>24480</v>
      </c>
      <c r="L18" s="242">
        <v>209444.94</v>
      </c>
      <c r="M18" s="225"/>
      <c r="N18" s="58">
        <v>993827.07</v>
      </c>
      <c r="O18" s="243">
        <v>1203272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11059061.659999998</v>
      </c>
      <c r="K20" s="245">
        <v>24480</v>
      </c>
      <c r="L20" s="246">
        <v>11083541</v>
      </c>
      <c r="M20" s="67"/>
      <c r="N20" s="245">
        <v>993827</v>
      </c>
      <c r="O20" s="247">
        <v>12077368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27476585.199999999</v>
      </c>
      <c r="K24" s="223">
        <v>0</v>
      </c>
      <c r="L24" s="251">
        <v>27476585.199999999</v>
      </c>
      <c r="M24" s="225"/>
      <c r="N24" s="223">
        <v>0</v>
      </c>
      <c r="O24" s="233">
        <v>27476585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5154072.43</v>
      </c>
      <c r="K25" s="235">
        <v>0</v>
      </c>
      <c r="L25" s="236">
        <v>5154072.43</v>
      </c>
      <c r="M25" s="225"/>
      <c r="N25" s="50">
        <v>973848.7</v>
      </c>
      <c r="O25" s="237">
        <v>6127921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1986861.4100000001</v>
      </c>
      <c r="K26" s="235">
        <v>0</v>
      </c>
      <c r="L26" s="236">
        <v>1986861.4100000001</v>
      </c>
      <c r="M26" s="225"/>
      <c r="N26" s="50">
        <v>0</v>
      </c>
      <c r="O26" s="237">
        <v>1986861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2598701.4000000004</v>
      </c>
      <c r="K27" s="235">
        <v>0</v>
      </c>
      <c r="L27" s="236">
        <v>2598701.4000000004</v>
      </c>
      <c r="M27" s="225"/>
      <c r="N27" s="50">
        <v>852788.65</v>
      </c>
      <c r="O27" s="237">
        <v>3451490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3965248.3359999997</v>
      </c>
      <c r="K28" s="235">
        <v>0</v>
      </c>
      <c r="L28" s="236">
        <v>3965248.3359999997</v>
      </c>
      <c r="M28" s="225"/>
      <c r="N28" s="50">
        <v>0</v>
      </c>
      <c r="O28" s="237">
        <v>3965248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7159445.75</v>
      </c>
      <c r="K29" s="235">
        <v>0</v>
      </c>
      <c r="L29" s="236">
        <v>7159445.75</v>
      </c>
      <c r="M29" s="225"/>
      <c r="N29" s="50">
        <v>0</v>
      </c>
      <c r="O29" s="237">
        <v>7159446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4263173.2700000005</v>
      </c>
      <c r="K30" s="241">
        <v>0</v>
      </c>
      <c r="L30" s="242">
        <v>4263173.2700000005</v>
      </c>
      <c r="M30" s="225"/>
      <c r="N30" s="58">
        <v>0</v>
      </c>
      <c r="O30" s="243">
        <v>4263173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52604087.796000004</v>
      </c>
      <c r="K32" s="245">
        <v>0</v>
      </c>
      <c r="L32" s="246">
        <v>52604086</v>
      </c>
      <c r="M32" s="252"/>
      <c r="N32" s="245">
        <v>1826638</v>
      </c>
      <c r="O32" s="247">
        <v>54430724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-41545026.136000007</v>
      </c>
      <c r="K34" s="253">
        <v>24480</v>
      </c>
      <c r="L34" s="254">
        <v>-41520545</v>
      </c>
      <c r="M34" s="67"/>
      <c r="N34" s="253">
        <v>-832811</v>
      </c>
      <c r="O34" s="255">
        <v>-42353356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22755916.59</v>
      </c>
      <c r="K37" s="223">
        <v>0</v>
      </c>
      <c r="L37" s="232">
        <v>22755916.59</v>
      </c>
      <c r="M37" s="49"/>
      <c r="N37" s="223">
        <v>0</v>
      </c>
      <c r="O37" s="233">
        <v>22755917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9311575.8399999999</v>
      </c>
      <c r="K38" s="235">
        <v>0</v>
      </c>
      <c r="L38" s="236">
        <v>9311575.8399999999</v>
      </c>
      <c r="M38" s="49"/>
      <c r="N38" s="80">
        <v>0</v>
      </c>
      <c r="O38" s="237">
        <v>9311576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139945.85000000003</v>
      </c>
      <c r="K39" s="235">
        <v>0</v>
      </c>
      <c r="L39" s="236">
        <v>139945.85000000003</v>
      </c>
      <c r="M39" s="49"/>
      <c r="N39" s="80">
        <v>0</v>
      </c>
      <c r="O39" s="237">
        <v>139946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165016.5</v>
      </c>
      <c r="K40" s="235">
        <v>0</v>
      </c>
      <c r="L40" s="236">
        <v>165016.5</v>
      </c>
      <c r="M40" s="49"/>
      <c r="N40" s="80">
        <v>2760613.15</v>
      </c>
      <c r="O40" s="237">
        <v>2925630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325</v>
      </c>
      <c r="D43" s="35"/>
      <c r="E43" s="14"/>
      <c r="F43" s="14"/>
      <c r="G43" s="35"/>
      <c r="H43" s="14"/>
      <c r="I43" s="15"/>
      <c r="J43" s="234">
        <v>-12567.39</v>
      </c>
      <c r="K43" s="235">
        <v>0</v>
      </c>
      <c r="L43" s="236">
        <v>-12567.39</v>
      </c>
      <c r="M43" s="49"/>
      <c r="N43" s="80">
        <v>0</v>
      </c>
      <c r="O43" s="237">
        <v>-12567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-200689.03</v>
      </c>
      <c r="K44" s="235">
        <v>0</v>
      </c>
      <c r="L44" s="236">
        <v>-200689.03</v>
      </c>
      <c r="M44" s="49"/>
      <c r="N44" s="80">
        <v>0</v>
      </c>
      <c r="O44" s="237">
        <v>-200689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32159198.359999999</v>
      </c>
      <c r="K47" s="253">
        <v>0</v>
      </c>
      <c r="L47" s="254">
        <v>32159200</v>
      </c>
      <c r="M47" s="59"/>
      <c r="N47" s="253">
        <v>2760613</v>
      </c>
      <c r="O47" s="255">
        <v>34919813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-9385827.776000008</v>
      </c>
      <c r="K50" s="253">
        <v>24480</v>
      </c>
      <c r="L50" s="254">
        <v>-9361345</v>
      </c>
      <c r="M50" s="59"/>
      <c r="N50" s="253">
        <v>1927802</v>
      </c>
      <c r="O50" s="255">
        <v>-7433543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5596487</v>
      </c>
      <c r="K52" s="223">
        <v>0</v>
      </c>
      <c r="L52" s="232">
        <v>5596487</v>
      </c>
      <c r="M52" s="49"/>
      <c r="N52" s="223">
        <v>0</v>
      </c>
      <c r="O52" s="233">
        <v>5596487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1074221.5</v>
      </c>
      <c r="K53" s="235">
        <v>0</v>
      </c>
      <c r="L53" s="236">
        <v>1074221.5</v>
      </c>
      <c r="M53" s="225"/>
      <c r="N53" s="50">
        <v>0</v>
      </c>
      <c r="O53" s="237">
        <v>1074222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6670708.5</v>
      </c>
      <c r="K57" s="245">
        <v>0</v>
      </c>
      <c r="L57" s="247">
        <v>6670709</v>
      </c>
      <c r="M57" s="252"/>
      <c r="N57" s="245">
        <v>0</v>
      </c>
      <c r="O57" s="247">
        <v>6670709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-2715119.276000008</v>
      </c>
      <c r="K59" s="253">
        <v>24480</v>
      </c>
      <c r="L59" s="255">
        <v>-2690636</v>
      </c>
      <c r="M59" s="92"/>
      <c r="N59" s="253">
        <v>1927802</v>
      </c>
      <c r="O59" s="255">
        <v>-762834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96823698</v>
      </c>
      <c r="M61" s="49"/>
      <c r="N61" s="96">
        <v>31381150</v>
      </c>
      <c r="O61" s="234">
        <v>128204848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288679</v>
      </c>
      <c r="M62" s="49"/>
      <c r="N62" s="82"/>
      <c r="O62" s="240">
        <v>288679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97112377</v>
      </c>
      <c r="M64" s="92"/>
      <c r="N64" s="90">
        <v>31381150</v>
      </c>
      <c r="O64" s="90">
        <v>128493527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94421741</v>
      </c>
      <c r="M66" s="92"/>
      <c r="N66" s="90">
        <v>33308952</v>
      </c>
      <c r="O66" s="90">
        <v>127730693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1</v>
      </c>
      <c r="M69" s="110"/>
      <c r="N69" s="111">
        <v>1</v>
      </c>
      <c r="O69" s="111">
        <v>3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506" priority="13">
      <formula>LEN(TRIM(K24))=0</formula>
    </cfRule>
    <cfRule type="cellIs" dxfId="505" priority="14" operator="notEqual">
      <formula>0</formula>
    </cfRule>
  </conditionalFormatting>
  <conditionalFormatting sqref="K52 K37 K24">
    <cfRule type="cellIs" dxfId="504" priority="12" operator="notEqual">
      <formula>K33</formula>
    </cfRule>
  </conditionalFormatting>
  <conditionalFormatting sqref="K53:K55 K38:K45 K25:K30">
    <cfRule type="containsBlanks" dxfId="503" priority="10">
      <formula>LEN(TRIM(K25))=0</formula>
    </cfRule>
    <cfRule type="cellIs" dxfId="502" priority="11" operator="notEqual">
      <formula>0</formula>
    </cfRule>
  </conditionalFormatting>
  <conditionalFormatting sqref="N37">
    <cfRule type="cellIs" dxfId="501" priority="7" operator="notEqual">
      <formula>N46</formula>
    </cfRule>
  </conditionalFormatting>
  <conditionalFormatting sqref="L69 N69">
    <cfRule type="cellIs" dxfId="500" priority="29" operator="notEqual">
      <formula>0</formula>
    </cfRule>
    <cfRule type="cellIs" dxfId="499" priority="30" operator="equal">
      <formula>0</formula>
    </cfRule>
  </conditionalFormatting>
  <conditionalFormatting sqref="F11:G11 N62 N17:N18 N11:N15 L16 F17:G17 N24:N30 N37:N45 N52:N55">
    <cfRule type="containsBlanks" dxfId="498" priority="25">
      <formula>LEN(TRIM(F11))=0</formula>
    </cfRule>
    <cfRule type="cellIs" dxfId="497" priority="26" operator="notEqual">
      <formula>0</formula>
    </cfRule>
  </conditionalFormatting>
  <conditionalFormatting sqref="N11">
    <cfRule type="cellIs" dxfId="496" priority="24" operator="notEqual">
      <formula>N20</formula>
    </cfRule>
  </conditionalFormatting>
  <conditionalFormatting sqref="O69">
    <cfRule type="cellIs" dxfId="495" priority="20" operator="notEqual">
      <formula>0</formula>
    </cfRule>
    <cfRule type="cellIs" dxfId="494" priority="21" operator="equal">
      <formula>0</formula>
    </cfRule>
  </conditionalFormatting>
  <conditionalFormatting sqref="K11:K15 K17:K18">
    <cfRule type="containsBlanks" dxfId="493" priority="18">
      <formula>LEN(TRIM(K11))=0</formula>
    </cfRule>
    <cfRule type="cellIs" dxfId="492" priority="19" operator="notEqual">
      <formula>0</formula>
    </cfRule>
  </conditionalFormatting>
  <conditionalFormatting sqref="K11:K15 K17:K18">
    <cfRule type="cellIs" dxfId="491" priority="17" operator="notEqual">
      <formula>K20</formula>
    </cfRule>
  </conditionalFormatting>
  <conditionalFormatting sqref="K16">
    <cfRule type="containsBlanks" dxfId="490" priority="15">
      <formula>LEN(TRIM(K16))=0</formula>
    </cfRule>
    <cfRule type="cellIs" dxfId="489" priority="16" operator="notEqual">
      <formula>0</formula>
    </cfRule>
  </conditionalFormatting>
  <conditionalFormatting sqref="K53:K55 K38:K45 K25:K30">
    <cfRule type="cellIs" dxfId="488" priority="9" operator="notEqual">
      <formula>K34</formula>
    </cfRule>
  </conditionalFormatting>
  <conditionalFormatting sqref="N24">
    <cfRule type="cellIs" dxfId="487" priority="8" operator="notEqual">
      <formula>N33</formula>
    </cfRule>
  </conditionalFormatting>
  <conditionalFormatting sqref="N52">
    <cfRule type="cellIs" dxfId="486" priority="6" operator="notEqual">
      <formula>N61</formula>
    </cfRule>
  </conditionalFormatting>
  <conditionalFormatting sqref="J69">
    <cfRule type="cellIs" dxfId="485" priority="4" operator="notEqual">
      <formula>0</formula>
    </cfRule>
    <cfRule type="cellIs" dxfId="484" priority="5" operator="equal">
      <formula>0</formula>
    </cfRule>
  </conditionalFormatting>
  <conditionalFormatting sqref="J62 J16">
    <cfRule type="containsBlanks" dxfId="483" priority="2">
      <formula>LEN(TRIM(J16))=0</formula>
    </cfRule>
    <cfRule type="cellIs" dxfId="482" priority="3" operator="notEqual">
      <formula>0</formula>
    </cfRule>
  </conditionalFormatting>
  <conditionalFormatting sqref="L62">
    <cfRule type="cellIs" dxfId="481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111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20431992.870000001</v>
      </c>
      <c r="G11" s="283"/>
      <c r="H11" s="45"/>
      <c r="I11" s="36"/>
      <c r="J11" s="266">
        <v>41322373.299999997</v>
      </c>
      <c r="K11" s="223">
        <v>0</v>
      </c>
      <c r="L11" s="232">
        <v>41322373.299999997</v>
      </c>
      <c r="M11" s="224"/>
      <c r="N11" s="223">
        <v>0</v>
      </c>
      <c r="O11" s="233">
        <v>41322373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5168695.82</v>
      </c>
      <c r="K12" s="235">
        <v>0</v>
      </c>
      <c r="L12" s="236">
        <v>5168695.82</v>
      </c>
      <c r="M12" s="225"/>
      <c r="N12" s="50">
        <v>0</v>
      </c>
      <c r="O12" s="237">
        <v>5168696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1531032.03</v>
      </c>
      <c r="K13" s="235">
        <v>0</v>
      </c>
      <c r="L13" s="236">
        <v>1531032.03</v>
      </c>
      <c r="M13" s="225"/>
      <c r="N13" s="50">
        <v>0</v>
      </c>
      <c r="O13" s="237">
        <v>1531032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563655.44999999995</v>
      </c>
      <c r="K14" s="235">
        <v>0</v>
      </c>
      <c r="L14" s="236">
        <v>563655.44999999995</v>
      </c>
      <c r="M14" s="225"/>
      <c r="N14" s="50">
        <v>4107697</v>
      </c>
      <c r="O14" s="237">
        <v>4671352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431864.85</v>
      </c>
      <c r="K15" s="235">
        <v>0</v>
      </c>
      <c r="L15" s="236">
        <v>431864.85</v>
      </c>
      <c r="M15" s="225"/>
      <c r="N15" s="50">
        <v>0</v>
      </c>
      <c r="O15" s="237">
        <v>431865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1768344.06</v>
      </c>
      <c r="G17" s="283"/>
      <c r="H17" s="55"/>
      <c r="I17" s="35"/>
      <c r="J17" s="234">
        <v>6854340.410000002</v>
      </c>
      <c r="K17" s="235">
        <v>0</v>
      </c>
      <c r="L17" s="236">
        <v>6854340.410000002</v>
      </c>
      <c r="M17" s="225"/>
      <c r="N17" s="50">
        <v>0</v>
      </c>
      <c r="O17" s="237">
        <v>6854340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1694536.35</v>
      </c>
      <c r="K18" s="241">
        <v>0</v>
      </c>
      <c r="L18" s="242">
        <v>1694536.35</v>
      </c>
      <c r="M18" s="225"/>
      <c r="N18" s="58">
        <v>1455428</v>
      </c>
      <c r="O18" s="243">
        <v>3149964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57566498.210000008</v>
      </c>
      <c r="K20" s="245">
        <v>0</v>
      </c>
      <c r="L20" s="246">
        <v>57566497</v>
      </c>
      <c r="M20" s="67"/>
      <c r="N20" s="245">
        <v>5563125</v>
      </c>
      <c r="O20" s="247">
        <v>63129622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95779240.810000032</v>
      </c>
      <c r="K24" s="223">
        <v>0</v>
      </c>
      <c r="L24" s="251">
        <v>95779240.810000032</v>
      </c>
      <c r="M24" s="225"/>
      <c r="N24" s="223">
        <v>611159</v>
      </c>
      <c r="O24" s="233">
        <v>96390400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41322548.660000004</v>
      </c>
      <c r="K25" s="235">
        <v>0</v>
      </c>
      <c r="L25" s="236">
        <v>41322548.660000004</v>
      </c>
      <c r="M25" s="225"/>
      <c r="N25" s="50">
        <v>2613090</v>
      </c>
      <c r="O25" s="237">
        <v>43935639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4250345.3900000006</v>
      </c>
      <c r="K26" s="235">
        <v>0</v>
      </c>
      <c r="L26" s="236">
        <v>4250345.3900000006</v>
      </c>
      <c r="M26" s="225"/>
      <c r="N26" s="50">
        <v>0</v>
      </c>
      <c r="O26" s="237">
        <v>4250345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13883880.280000001</v>
      </c>
      <c r="K27" s="235">
        <v>0</v>
      </c>
      <c r="L27" s="236">
        <v>13883880.280000001</v>
      </c>
      <c r="M27" s="225"/>
      <c r="N27" s="50">
        <v>0</v>
      </c>
      <c r="O27" s="237">
        <v>13883880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9438736.8099999987</v>
      </c>
      <c r="K28" s="235">
        <v>0</v>
      </c>
      <c r="L28" s="236">
        <v>9438736.8099999987</v>
      </c>
      <c r="M28" s="225"/>
      <c r="N28" s="50">
        <v>1975791</v>
      </c>
      <c r="O28" s="237">
        <v>11414528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16334976.829999998</v>
      </c>
      <c r="K29" s="235">
        <v>0</v>
      </c>
      <c r="L29" s="236">
        <v>16334976.829999998</v>
      </c>
      <c r="M29" s="225"/>
      <c r="N29" s="50">
        <v>0</v>
      </c>
      <c r="O29" s="237">
        <v>16334977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10180552.779999999</v>
      </c>
      <c r="K30" s="241">
        <v>0</v>
      </c>
      <c r="L30" s="242">
        <v>10180552.779999999</v>
      </c>
      <c r="M30" s="225"/>
      <c r="N30" s="58">
        <v>869867</v>
      </c>
      <c r="O30" s="243">
        <v>11050420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191190281.56000003</v>
      </c>
      <c r="K32" s="245">
        <v>0</v>
      </c>
      <c r="L32" s="246">
        <v>191190282</v>
      </c>
      <c r="M32" s="252"/>
      <c r="N32" s="245">
        <v>6069907</v>
      </c>
      <c r="O32" s="247">
        <v>197260189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-133623783.35000002</v>
      </c>
      <c r="K34" s="253">
        <v>0</v>
      </c>
      <c r="L34" s="254">
        <v>-133623785</v>
      </c>
      <c r="M34" s="67"/>
      <c r="N34" s="253">
        <v>-506782</v>
      </c>
      <c r="O34" s="255">
        <v>-134130567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76213889.359999999</v>
      </c>
      <c r="K37" s="223">
        <v>-9394670</v>
      </c>
      <c r="L37" s="232">
        <v>66819219.359999999</v>
      </c>
      <c r="M37" s="49"/>
      <c r="N37" s="223">
        <v>0</v>
      </c>
      <c r="O37" s="233">
        <v>66819219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49937661.560000002</v>
      </c>
      <c r="K38" s="235">
        <v>9394670</v>
      </c>
      <c r="L38" s="236">
        <v>59332331.560000002</v>
      </c>
      <c r="M38" s="49"/>
      <c r="N38" s="80">
        <v>0</v>
      </c>
      <c r="O38" s="237">
        <v>59332332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752812.87</v>
      </c>
      <c r="K39" s="235">
        <v>0</v>
      </c>
      <c r="L39" s="236">
        <v>752812.87</v>
      </c>
      <c r="M39" s="49"/>
      <c r="N39" s="80">
        <v>804231</v>
      </c>
      <c r="O39" s="237">
        <v>1557044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533506.1399999999</v>
      </c>
      <c r="K40" s="235">
        <v>0</v>
      </c>
      <c r="L40" s="236">
        <v>533506.1399999999</v>
      </c>
      <c r="M40" s="49"/>
      <c r="N40" s="80">
        <v>336486</v>
      </c>
      <c r="O40" s="237">
        <v>869992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-62556.06</v>
      </c>
      <c r="K41" s="235">
        <v>0</v>
      </c>
      <c r="L41" s="236">
        <v>-62556.06</v>
      </c>
      <c r="M41" s="49"/>
      <c r="N41" s="80">
        <v>277188</v>
      </c>
      <c r="O41" s="237">
        <v>214632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-163339.65</v>
      </c>
      <c r="K44" s="235">
        <v>0</v>
      </c>
      <c r="L44" s="236">
        <v>-163339.65</v>
      </c>
      <c r="M44" s="49"/>
      <c r="N44" s="80">
        <v>0</v>
      </c>
      <c r="O44" s="237">
        <v>-163340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127211974.22</v>
      </c>
      <c r="K47" s="253">
        <v>0</v>
      </c>
      <c r="L47" s="254">
        <v>127211974</v>
      </c>
      <c r="M47" s="59"/>
      <c r="N47" s="253">
        <v>1417905</v>
      </c>
      <c r="O47" s="255">
        <v>128629879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-6411809.130000025</v>
      </c>
      <c r="K50" s="253">
        <v>0</v>
      </c>
      <c r="L50" s="254">
        <v>-6411811</v>
      </c>
      <c r="M50" s="59"/>
      <c r="N50" s="253">
        <v>911123</v>
      </c>
      <c r="O50" s="255">
        <v>-5500688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12473620</v>
      </c>
      <c r="K52" s="223">
        <v>0</v>
      </c>
      <c r="L52" s="232">
        <v>12473620</v>
      </c>
      <c r="M52" s="49"/>
      <c r="N52" s="223">
        <v>0</v>
      </c>
      <c r="O52" s="233">
        <v>12473620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5036511.25</v>
      </c>
      <c r="K53" s="235">
        <v>0</v>
      </c>
      <c r="L53" s="236">
        <v>5036511.25</v>
      </c>
      <c r="M53" s="225"/>
      <c r="N53" s="50">
        <v>0</v>
      </c>
      <c r="O53" s="237">
        <v>5036511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17510131.25</v>
      </c>
      <c r="K57" s="245">
        <v>0</v>
      </c>
      <c r="L57" s="247">
        <v>17510131</v>
      </c>
      <c r="M57" s="252"/>
      <c r="N57" s="245">
        <v>0</v>
      </c>
      <c r="O57" s="247">
        <v>17510131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11098322.119999975</v>
      </c>
      <c r="K59" s="253">
        <v>0</v>
      </c>
      <c r="L59" s="255">
        <v>11098320</v>
      </c>
      <c r="M59" s="92"/>
      <c r="N59" s="253">
        <v>911123</v>
      </c>
      <c r="O59" s="255">
        <v>12009443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192202543</v>
      </c>
      <c r="M61" s="49"/>
      <c r="N61" s="96">
        <v>9769406</v>
      </c>
      <c r="O61" s="234">
        <v>201971949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82">
        <v>201876</v>
      </c>
      <c r="M62" s="49"/>
      <c r="N62" s="82"/>
      <c r="O62" s="240">
        <v>201876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192404419</v>
      </c>
      <c r="M64" s="92"/>
      <c r="N64" s="90">
        <v>9769406</v>
      </c>
      <c r="O64" s="90">
        <v>202173825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203502739</v>
      </c>
      <c r="M66" s="92"/>
      <c r="N66" s="90">
        <v>10680529</v>
      </c>
      <c r="O66" s="90">
        <v>214183268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N52">
    <cfRule type="cellIs" dxfId="480" priority="7" operator="notEqual">
      <formula>N61</formula>
    </cfRule>
  </conditionalFormatting>
  <conditionalFormatting sqref="L69 N69">
    <cfRule type="cellIs" dxfId="479" priority="30" operator="notEqual">
      <formula>0</formula>
    </cfRule>
    <cfRule type="cellIs" dxfId="478" priority="31" operator="equal">
      <formula>0</formula>
    </cfRule>
  </conditionalFormatting>
  <conditionalFormatting sqref="F11:G11 N62 N17:N18 N11:N15 L16 F17:G17 N24:N30 N37:N45 N52:N55">
    <cfRule type="containsBlanks" dxfId="477" priority="26">
      <formula>LEN(TRIM(F11))=0</formula>
    </cfRule>
    <cfRule type="cellIs" dxfId="476" priority="27" operator="notEqual">
      <formula>0</formula>
    </cfRule>
  </conditionalFormatting>
  <conditionalFormatting sqref="N11">
    <cfRule type="cellIs" dxfId="475" priority="25" operator="notEqual">
      <formula>N20</formula>
    </cfRule>
  </conditionalFormatting>
  <conditionalFormatting sqref="O69">
    <cfRule type="cellIs" dxfId="474" priority="21" operator="notEqual">
      <formula>0</formula>
    </cfRule>
    <cfRule type="cellIs" dxfId="473" priority="22" operator="equal">
      <formula>0</formula>
    </cfRule>
  </conditionalFormatting>
  <conditionalFormatting sqref="K11:K15 K17:K18">
    <cfRule type="containsBlanks" dxfId="472" priority="19">
      <formula>LEN(TRIM(K11))=0</formula>
    </cfRule>
    <cfRule type="cellIs" dxfId="471" priority="20" operator="notEqual">
      <formula>0</formula>
    </cfRule>
  </conditionalFormatting>
  <conditionalFormatting sqref="K11:K15 K17:K18">
    <cfRule type="cellIs" dxfId="470" priority="18" operator="notEqual">
      <formula>K20</formula>
    </cfRule>
  </conditionalFormatting>
  <conditionalFormatting sqref="K16">
    <cfRule type="containsBlanks" dxfId="469" priority="16">
      <formula>LEN(TRIM(K16))=0</formula>
    </cfRule>
    <cfRule type="cellIs" dxfId="468" priority="17" operator="notEqual">
      <formula>0</formula>
    </cfRule>
  </conditionalFormatting>
  <conditionalFormatting sqref="K52 K37 K24">
    <cfRule type="containsBlanks" dxfId="467" priority="14">
      <formula>LEN(TRIM(K24))=0</formula>
    </cfRule>
    <cfRule type="cellIs" dxfId="466" priority="15" operator="notEqual">
      <formula>0</formula>
    </cfRule>
  </conditionalFormatting>
  <conditionalFormatting sqref="K52 K37 K24">
    <cfRule type="cellIs" dxfId="465" priority="13" operator="notEqual">
      <formula>K33</formula>
    </cfRule>
  </conditionalFormatting>
  <conditionalFormatting sqref="K53:K55 K38:K45 K25:K30">
    <cfRule type="containsBlanks" dxfId="464" priority="11">
      <formula>LEN(TRIM(K25))=0</formula>
    </cfRule>
    <cfRule type="cellIs" dxfId="463" priority="12" operator="notEqual">
      <formula>0</formula>
    </cfRule>
  </conditionalFormatting>
  <conditionalFormatting sqref="K53:K55 K38:K45 K25:K30">
    <cfRule type="cellIs" dxfId="462" priority="10" operator="notEqual">
      <formula>K34</formula>
    </cfRule>
  </conditionalFormatting>
  <conditionalFormatting sqref="N24">
    <cfRule type="cellIs" dxfId="461" priority="9" operator="notEqual">
      <formula>N33</formula>
    </cfRule>
  </conditionalFormatting>
  <conditionalFormatting sqref="N37">
    <cfRule type="cellIs" dxfId="460" priority="8" operator="notEqual">
      <formula>N46</formula>
    </cfRule>
  </conditionalFormatting>
  <conditionalFormatting sqref="J69">
    <cfRule type="cellIs" dxfId="459" priority="5" operator="notEqual">
      <formula>0</formula>
    </cfRule>
    <cfRule type="cellIs" dxfId="458" priority="6" operator="equal">
      <formula>0</formula>
    </cfRule>
  </conditionalFormatting>
  <conditionalFormatting sqref="J62 J16">
    <cfRule type="containsBlanks" dxfId="457" priority="3">
      <formula>LEN(TRIM(J16))=0</formula>
    </cfRule>
    <cfRule type="cellIs" dxfId="456" priority="4" operator="notEqual">
      <formula>0</formula>
    </cfRule>
  </conditionalFormatting>
  <conditionalFormatting sqref="L62">
    <cfRule type="containsBlanks" dxfId="455" priority="1">
      <formula>LEN(TRIM(L62))=0</formula>
    </cfRule>
    <cfRule type="cellIs" dxfId="454" priority="2" operator="notEqual">
      <formula>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112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14903903.77</v>
      </c>
      <c r="G11" s="283"/>
      <c r="H11" s="45"/>
      <c r="I11" s="36"/>
      <c r="J11" s="266">
        <v>17592365.939999998</v>
      </c>
      <c r="K11" s="223">
        <v>0</v>
      </c>
      <c r="L11" s="232">
        <v>17592365.939999998</v>
      </c>
      <c r="M11" s="224"/>
      <c r="N11" s="223">
        <v>0</v>
      </c>
      <c r="O11" s="233">
        <v>17592366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599864.07999999996</v>
      </c>
      <c r="K12" s="235">
        <v>0</v>
      </c>
      <c r="L12" s="236">
        <v>599864.07999999996</v>
      </c>
      <c r="M12" s="225"/>
      <c r="N12" s="50">
        <v>0</v>
      </c>
      <c r="O12" s="237">
        <v>599864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253242.37</v>
      </c>
      <c r="K13" s="235">
        <v>0</v>
      </c>
      <c r="L13" s="236">
        <v>253242.37</v>
      </c>
      <c r="M13" s="225"/>
      <c r="N13" s="50">
        <v>167731.28</v>
      </c>
      <c r="O13" s="237">
        <v>420973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0</v>
      </c>
      <c r="K14" s="235">
        <v>0</v>
      </c>
      <c r="L14" s="236">
        <v>0</v>
      </c>
      <c r="M14" s="225"/>
      <c r="N14" s="50">
        <v>3314930.72</v>
      </c>
      <c r="O14" s="237">
        <v>3314931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207141.28</v>
      </c>
      <c r="K15" s="235">
        <v>0</v>
      </c>
      <c r="L15" s="236">
        <v>207141.28</v>
      </c>
      <c r="M15" s="225"/>
      <c r="N15" s="50">
        <v>0</v>
      </c>
      <c r="O15" s="237">
        <v>207141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2677073.38</v>
      </c>
      <c r="G17" s="283"/>
      <c r="H17" s="55"/>
      <c r="I17" s="35"/>
      <c r="J17" s="234">
        <v>5893042.0499999998</v>
      </c>
      <c r="K17" s="235">
        <v>0</v>
      </c>
      <c r="L17" s="236">
        <v>5893042.0499999998</v>
      </c>
      <c r="M17" s="225"/>
      <c r="N17" s="50">
        <v>0</v>
      </c>
      <c r="O17" s="237">
        <v>5893042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1181181.45</v>
      </c>
      <c r="K18" s="241">
        <v>0</v>
      </c>
      <c r="L18" s="242">
        <v>1181181.45</v>
      </c>
      <c r="M18" s="225"/>
      <c r="N18" s="58">
        <v>0</v>
      </c>
      <c r="O18" s="243">
        <v>1181181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25726837.169999998</v>
      </c>
      <c r="K20" s="245">
        <v>0</v>
      </c>
      <c r="L20" s="246">
        <v>25726836</v>
      </c>
      <c r="M20" s="67"/>
      <c r="N20" s="245">
        <v>3482662</v>
      </c>
      <c r="O20" s="247">
        <v>29209498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85019563.360000014</v>
      </c>
      <c r="K24" s="223">
        <v>0</v>
      </c>
      <c r="L24" s="251">
        <v>85019563.360000014</v>
      </c>
      <c r="M24" s="225"/>
      <c r="N24" s="223">
        <v>360922.23</v>
      </c>
      <c r="O24" s="233">
        <v>85380485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19775371.43</v>
      </c>
      <c r="K25" s="235">
        <v>0</v>
      </c>
      <c r="L25" s="236">
        <v>19775371.43</v>
      </c>
      <c r="M25" s="225"/>
      <c r="N25" s="50">
        <v>3359220</v>
      </c>
      <c r="O25" s="237">
        <v>23134591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4526282.33</v>
      </c>
      <c r="K26" s="235">
        <v>0</v>
      </c>
      <c r="L26" s="236">
        <v>4526282.33</v>
      </c>
      <c r="M26" s="225"/>
      <c r="N26" s="50">
        <v>0</v>
      </c>
      <c r="O26" s="237">
        <v>4526282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4940054.4400000004</v>
      </c>
      <c r="K27" s="235">
        <v>0</v>
      </c>
      <c r="L27" s="236">
        <v>4940054.4400000004</v>
      </c>
      <c r="M27" s="225"/>
      <c r="N27" s="50">
        <v>0</v>
      </c>
      <c r="O27" s="237">
        <v>4940054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5692004.9699999997</v>
      </c>
      <c r="K28" s="235">
        <v>0</v>
      </c>
      <c r="L28" s="236">
        <v>5692004.9699999997</v>
      </c>
      <c r="M28" s="225"/>
      <c r="N28" s="50">
        <v>2097152.77</v>
      </c>
      <c r="O28" s="237">
        <v>7789158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11750676.199999999</v>
      </c>
      <c r="K29" s="235">
        <v>0</v>
      </c>
      <c r="L29" s="236">
        <v>11750676.199999999</v>
      </c>
      <c r="M29" s="225"/>
      <c r="N29" s="50">
        <v>0</v>
      </c>
      <c r="O29" s="237">
        <v>11750676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7929319.2400000002</v>
      </c>
      <c r="K30" s="241">
        <v>0</v>
      </c>
      <c r="L30" s="242">
        <v>7929319.2400000002</v>
      </c>
      <c r="M30" s="225"/>
      <c r="N30" s="58">
        <v>0</v>
      </c>
      <c r="O30" s="243">
        <v>7929319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139633271.97000003</v>
      </c>
      <c r="K32" s="245">
        <v>0</v>
      </c>
      <c r="L32" s="246">
        <v>139633270</v>
      </c>
      <c r="M32" s="252"/>
      <c r="N32" s="245">
        <v>5817295</v>
      </c>
      <c r="O32" s="247">
        <v>145450565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-113906434.80000003</v>
      </c>
      <c r="K34" s="253">
        <v>0</v>
      </c>
      <c r="L34" s="254">
        <v>-113906434</v>
      </c>
      <c r="M34" s="67"/>
      <c r="N34" s="253">
        <v>-2334633</v>
      </c>
      <c r="O34" s="255">
        <v>-116241067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50680832.109999999</v>
      </c>
      <c r="K37" s="223">
        <v>0</v>
      </c>
      <c r="L37" s="232">
        <v>50680832.109999999</v>
      </c>
      <c r="M37" s="49"/>
      <c r="N37" s="223">
        <v>0</v>
      </c>
      <c r="O37" s="233">
        <v>50680832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34087496.289999999</v>
      </c>
      <c r="K38" s="235">
        <v>0</v>
      </c>
      <c r="L38" s="236">
        <v>34087496.289999999</v>
      </c>
      <c r="M38" s="49"/>
      <c r="N38" s="80">
        <v>0</v>
      </c>
      <c r="O38" s="237">
        <v>34087496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12998874.210000001</v>
      </c>
      <c r="K39" s="235">
        <v>0</v>
      </c>
      <c r="L39" s="236">
        <v>12998874.210000001</v>
      </c>
      <c r="M39" s="49"/>
      <c r="N39" s="80">
        <v>0</v>
      </c>
      <c r="O39" s="237">
        <v>12998874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199062.68</v>
      </c>
      <c r="K40" s="235">
        <v>0</v>
      </c>
      <c r="L40" s="236">
        <v>199062.68</v>
      </c>
      <c r="M40" s="49"/>
      <c r="N40" s="80">
        <v>1146722</v>
      </c>
      <c r="O40" s="237">
        <v>1345785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1653875</v>
      </c>
      <c r="O42" s="237">
        <v>1653875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9801134</v>
      </c>
      <c r="O43" s="237">
        <v>9801134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-66486.53</v>
      </c>
      <c r="K44" s="235">
        <v>0</v>
      </c>
      <c r="L44" s="236">
        <v>-66486.53</v>
      </c>
      <c r="M44" s="49"/>
      <c r="N44" s="80">
        <v>-93188</v>
      </c>
      <c r="O44" s="237">
        <v>-159675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97899778.76000002</v>
      </c>
      <c r="K47" s="253">
        <v>0</v>
      </c>
      <c r="L47" s="254">
        <v>97899778</v>
      </c>
      <c r="M47" s="59"/>
      <c r="N47" s="253">
        <v>12508543</v>
      </c>
      <c r="O47" s="255">
        <v>110408321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-16006656.040000007</v>
      </c>
      <c r="K50" s="253">
        <v>0</v>
      </c>
      <c r="L50" s="254">
        <v>-16006656</v>
      </c>
      <c r="M50" s="59"/>
      <c r="N50" s="253">
        <v>10173910</v>
      </c>
      <c r="O50" s="255">
        <v>-5832746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7770890</v>
      </c>
      <c r="K52" s="223">
        <v>0</v>
      </c>
      <c r="L52" s="232">
        <v>7770890</v>
      </c>
      <c r="M52" s="49"/>
      <c r="N52" s="223">
        <v>53072</v>
      </c>
      <c r="O52" s="233">
        <v>7823962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3266082.11</v>
      </c>
      <c r="K53" s="235">
        <v>0</v>
      </c>
      <c r="L53" s="236">
        <v>3266082.11</v>
      </c>
      <c r="M53" s="225"/>
      <c r="N53" s="50">
        <v>0</v>
      </c>
      <c r="O53" s="237">
        <v>3266082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986365</v>
      </c>
      <c r="O54" s="237">
        <v>986365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11036972.109999999</v>
      </c>
      <c r="K57" s="245">
        <v>0</v>
      </c>
      <c r="L57" s="247">
        <v>11036972</v>
      </c>
      <c r="M57" s="252"/>
      <c r="N57" s="245">
        <v>1039437</v>
      </c>
      <c r="O57" s="247">
        <v>12076409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-4969683.9300000072</v>
      </c>
      <c r="K59" s="253">
        <v>0</v>
      </c>
      <c r="L59" s="255">
        <v>-4969684</v>
      </c>
      <c r="M59" s="92"/>
      <c r="N59" s="253">
        <v>11213347</v>
      </c>
      <c r="O59" s="255">
        <v>6243663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225666980</v>
      </c>
      <c r="M61" s="49"/>
      <c r="N61" s="96">
        <v>94699856</v>
      </c>
      <c r="O61" s="234">
        <v>320366836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-2132801</v>
      </c>
      <c r="M62" s="49"/>
      <c r="N62" s="82"/>
      <c r="O62" s="240">
        <v>-2132801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223534179</v>
      </c>
      <c r="M64" s="92"/>
      <c r="N64" s="90">
        <v>94699856</v>
      </c>
      <c r="O64" s="90">
        <v>318234035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218564495</v>
      </c>
      <c r="M66" s="92"/>
      <c r="N66" s="90">
        <v>105913203</v>
      </c>
      <c r="O66" s="90">
        <v>324477698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1</v>
      </c>
      <c r="M69" s="110"/>
      <c r="N69" s="111">
        <v>0</v>
      </c>
      <c r="O69" s="111"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453" priority="13">
      <formula>LEN(TRIM(K24))=0</formula>
    </cfRule>
    <cfRule type="cellIs" dxfId="452" priority="14" operator="notEqual">
      <formula>0</formula>
    </cfRule>
  </conditionalFormatting>
  <conditionalFormatting sqref="K52 K37 K24">
    <cfRule type="cellIs" dxfId="451" priority="12" operator="notEqual">
      <formula>K33</formula>
    </cfRule>
  </conditionalFormatting>
  <conditionalFormatting sqref="K53:K55 K38:K45 K25:K30">
    <cfRule type="containsBlanks" dxfId="450" priority="10">
      <formula>LEN(TRIM(K25))=0</formula>
    </cfRule>
    <cfRule type="cellIs" dxfId="449" priority="11" operator="notEqual">
      <formula>0</formula>
    </cfRule>
  </conditionalFormatting>
  <conditionalFormatting sqref="N37">
    <cfRule type="cellIs" dxfId="448" priority="7" operator="notEqual">
      <formula>N46</formula>
    </cfRule>
  </conditionalFormatting>
  <conditionalFormatting sqref="L69 N69">
    <cfRule type="cellIs" dxfId="447" priority="29" operator="notEqual">
      <formula>0</formula>
    </cfRule>
    <cfRule type="cellIs" dxfId="446" priority="30" operator="equal">
      <formula>0</formula>
    </cfRule>
  </conditionalFormatting>
  <conditionalFormatting sqref="F11:G11 N62 N17:N18 N11:N15 L16 F17:G17 N24:N30 N37:N45 N52:N55">
    <cfRule type="containsBlanks" dxfId="445" priority="25">
      <formula>LEN(TRIM(F11))=0</formula>
    </cfRule>
    <cfRule type="cellIs" dxfId="444" priority="26" operator="notEqual">
      <formula>0</formula>
    </cfRule>
  </conditionalFormatting>
  <conditionalFormatting sqref="N11">
    <cfRule type="cellIs" dxfId="443" priority="24" operator="notEqual">
      <formula>N20</formula>
    </cfRule>
  </conditionalFormatting>
  <conditionalFormatting sqref="O69">
    <cfRule type="cellIs" dxfId="442" priority="20" operator="notEqual">
      <formula>0</formula>
    </cfRule>
    <cfRule type="cellIs" dxfId="441" priority="21" operator="equal">
      <formula>0</formula>
    </cfRule>
  </conditionalFormatting>
  <conditionalFormatting sqref="K11:K15 K17:K18">
    <cfRule type="containsBlanks" dxfId="440" priority="18">
      <formula>LEN(TRIM(K11))=0</formula>
    </cfRule>
    <cfRule type="cellIs" dxfId="439" priority="19" operator="notEqual">
      <formula>0</formula>
    </cfRule>
  </conditionalFormatting>
  <conditionalFormatting sqref="K11:K15 K17:K18">
    <cfRule type="cellIs" dxfId="438" priority="17" operator="notEqual">
      <formula>K20</formula>
    </cfRule>
  </conditionalFormatting>
  <conditionalFormatting sqref="K16">
    <cfRule type="containsBlanks" dxfId="437" priority="15">
      <formula>LEN(TRIM(K16))=0</formula>
    </cfRule>
    <cfRule type="cellIs" dxfId="436" priority="16" operator="notEqual">
      <formula>0</formula>
    </cfRule>
  </conditionalFormatting>
  <conditionalFormatting sqref="K53:K55 K38:K45 K25:K30">
    <cfRule type="cellIs" dxfId="435" priority="9" operator="notEqual">
      <formula>K34</formula>
    </cfRule>
  </conditionalFormatting>
  <conditionalFormatting sqref="N24">
    <cfRule type="cellIs" dxfId="434" priority="8" operator="notEqual">
      <formula>N33</formula>
    </cfRule>
  </conditionalFormatting>
  <conditionalFormatting sqref="N52">
    <cfRule type="cellIs" dxfId="433" priority="6" operator="notEqual">
      <formula>N61</formula>
    </cfRule>
  </conditionalFormatting>
  <conditionalFormatting sqref="J69">
    <cfRule type="cellIs" dxfId="432" priority="4" operator="notEqual">
      <formula>0</formula>
    </cfRule>
    <cfRule type="cellIs" dxfId="431" priority="5" operator="equal">
      <formula>0</formula>
    </cfRule>
  </conditionalFormatting>
  <conditionalFormatting sqref="J62 J16">
    <cfRule type="containsBlanks" dxfId="430" priority="2">
      <formula>LEN(TRIM(J16))=0</formula>
    </cfRule>
    <cfRule type="cellIs" dxfId="429" priority="3" operator="notEqual">
      <formula>0</formula>
    </cfRule>
  </conditionalFormatting>
  <conditionalFormatting sqref="L62">
    <cfRule type="cellIs" dxfId="428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A1" s="414"/>
      <c r="B1" s="415"/>
      <c r="C1" s="408" t="s">
        <v>107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A2" s="414"/>
      <c r="B2" s="415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A3" s="414"/>
      <c r="B3" s="415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A4" s="414"/>
      <c r="B4" s="415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2657291.17</v>
      </c>
      <c r="G11" s="283"/>
      <c r="H11" s="45"/>
      <c r="I11" s="36"/>
      <c r="J11" s="266">
        <v>3584641.8100000005</v>
      </c>
      <c r="K11" s="223">
        <v>0</v>
      </c>
      <c r="L11" s="232">
        <v>3584641.8100000005</v>
      </c>
      <c r="M11" s="224"/>
      <c r="N11" s="223">
        <v>0</v>
      </c>
      <c r="O11" s="233">
        <v>3584642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401267.19</v>
      </c>
      <c r="K12" s="235">
        <v>0</v>
      </c>
      <c r="L12" s="236">
        <v>401267.19</v>
      </c>
      <c r="M12" s="225"/>
      <c r="N12" s="50">
        <v>0</v>
      </c>
      <c r="O12" s="237">
        <v>401267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-8154.3399999999965</v>
      </c>
      <c r="K13" s="235">
        <v>0</v>
      </c>
      <c r="L13" s="236">
        <v>-8154.3399999999965</v>
      </c>
      <c r="M13" s="225"/>
      <c r="N13" s="50">
        <v>0</v>
      </c>
      <c r="O13" s="237">
        <v>-8154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0</v>
      </c>
      <c r="K14" s="235">
        <v>216286.26</v>
      </c>
      <c r="L14" s="236">
        <v>216286.26</v>
      </c>
      <c r="M14" s="225"/>
      <c r="N14" s="50">
        <v>0</v>
      </c>
      <c r="O14" s="237">
        <v>216286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31770</v>
      </c>
      <c r="K15" s="235">
        <v>0</v>
      </c>
      <c r="L15" s="236">
        <v>31770</v>
      </c>
      <c r="M15" s="225"/>
      <c r="N15" s="50">
        <v>0</v>
      </c>
      <c r="O15" s="237">
        <v>31770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438835.21</v>
      </c>
      <c r="G17" s="283"/>
      <c r="H17" s="55"/>
      <c r="I17" s="35"/>
      <c r="J17" s="234">
        <v>1127214.1800000002</v>
      </c>
      <c r="K17" s="235">
        <v>0</v>
      </c>
      <c r="L17" s="236">
        <v>1127214.1800000002</v>
      </c>
      <c r="M17" s="225"/>
      <c r="N17" s="50">
        <v>0</v>
      </c>
      <c r="O17" s="237">
        <v>1127214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200070.24</v>
      </c>
      <c r="K18" s="241">
        <v>0</v>
      </c>
      <c r="L18" s="242">
        <v>200070.24</v>
      </c>
      <c r="M18" s="225"/>
      <c r="N18" s="58">
        <v>838252</v>
      </c>
      <c r="O18" s="243">
        <v>1038322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5336809.080000001</v>
      </c>
      <c r="K20" s="245">
        <v>216286</v>
      </c>
      <c r="L20" s="246">
        <v>5553095</v>
      </c>
      <c r="M20" s="67"/>
      <c r="N20" s="245">
        <v>838252</v>
      </c>
      <c r="O20" s="247">
        <v>6391347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17054452.810000002</v>
      </c>
      <c r="K24" s="223"/>
      <c r="L24" s="251">
        <v>17054452.810000002</v>
      </c>
      <c r="M24" s="225"/>
      <c r="N24" s="223">
        <v>0</v>
      </c>
      <c r="O24" s="233">
        <v>17054453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3511987.83</v>
      </c>
      <c r="K25" s="235">
        <v>0</v>
      </c>
      <c r="L25" s="236">
        <v>3511987.83</v>
      </c>
      <c r="M25" s="225"/>
      <c r="N25" s="50">
        <v>591109</v>
      </c>
      <c r="O25" s="237">
        <v>4103097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885474.2799999998</v>
      </c>
      <c r="K26" s="235">
        <v>0</v>
      </c>
      <c r="L26" s="236">
        <v>885474.2799999998</v>
      </c>
      <c r="M26" s="225"/>
      <c r="N26" s="50">
        <v>0</v>
      </c>
      <c r="O26" s="237">
        <v>885474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1522146.71</v>
      </c>
      <c r="K27" s="235">
        <v>0</v>
      </c>
      <c r="L27" s="236">
        <v>1522146.71</v>
      </c>
      <c r="M27" s="225"/>
      <c r="N27" s="50">
        <v>0</v>
      </c>
      <c r="O27" s="237">
        <v>1522147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-338353.51000000024</v>
      </c>
      <c r="K28" s="235">
        <v>2253001.08</v>
      </c>
      <c r="L28" s="236">
        <v>1914647.5699999998</v>
      </c>
      <c r="M28" s="225"/>
      <c r="N28" s="50">
        <v>592083</v>
      </c>
      <c r="O28" s="237">
        <v>2506731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2753558.4000000004</v>
      </c>
      <c r="K29" s="235">
        <v>131560.95999999999</v>
      </c>
      <c r="L29" s="236">
        <v>2885119.3600000003</v>
      </c>
      <c r="M29" s="225"/>
      <c r="N29" s="50">
        <v>0</v>
      </c>
      <c r="O29" s="237">
        <v>2885119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1958090.37</v>
      </c>
      <c r="K30" s="241">
        <v>0</v>
      </c>
      <c r="L30" s="242">
        <v>1958090.37</v>
      </c>
      <c r="M30" s="225"/>
      <c r="N30" s="58">
        <v>6016</v>
      </c>
      <c r="O30" s="243">
        <v>1964106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27347356.890000004</v>
      </c>
      <c r="K32" s="245">
        <v>2384562.04</v>
      </c>
      <c r="L32" s="246">
        <v>29731919</v>
      </c>
      <c r="M32" s="252"/>
      <c r="N32" s="245">
        <v>1189208</v>
      </c>
      <c r="O32" s="247">
        <v>30921127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-22010547.810000002</v>
      </c>
      <c r="K34" s="253">
        <v>-2168276.04</v>
      </c>
      <c r="L34" s="254">
        <v>-24178824</v>
      </c>
      <c r="M34" s="67"/>
      <c r="N34" s="253">
        <v>-350956</v>
      </c>
      <c r="O34" s="255">
        <v>-24529780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15231281.140000001</v>
      </c>
      <c r="K37" s="223">
        <v>-1388669.24</v>
      </c>
      <c r="L37" s="232">
        <v>13842611.9</v>
      </c>
      <c r="M37" s="49"/>
      <c r="N37" s="223">
        <v>0</v>
      </c>
      <c r="O37" s="233">
        <v>13842612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0</v>
      </c>
      <c r="K38" s="235">
        <v>7209369.7800000003</v>
      </c>
      <c r="L38" s="236">
        <v>7209369.7800000003</v>
      </c>
      <c r="M38" s="49"/>
      <c r="N38" s="80">
        <v>0</v>
      </c>
      <c r="O38" s="237">
        <v>7209370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6036986.7999999998</v>
      </c>
      <c r="K39" s="235">
        <v>-6036986.7999999998</v>
      </c>
      <c r="L39" s="236">
        <v>0</v>
      </c>
      <c r="M39" s="49"/>
      <c r="N39" s="80">
        <v>0</v>
      </c>
      <c r="O39" s="237">
        <v>0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99550.78</v>
      </c>
      <c r="K40" s="235">
        <v>0</v>
      </c>
      <c r="L40" s="236">
        <v>99550.78</v>
      </c>
      <c r="M40" s="49"/>
      <c r="N40" s="80">
        <v>307317</v>
      </c>
      <c r="O40" s="237">
        <v>406868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297369</v>
      </c>
      <c r="O41" s="237">
        <v>297369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1836.21</v>
      </c>
      <c r="K42" s="235">
        <v>0</v>
      </c>
      <c r="L42" s="236">
        <v>1836.21</v>
      </c>
      <c r="M42" s="49"/>
      <c r="N42" s="80">
        <v>1030741</v>
      </c>
      <c r="O42" s="237">
        <v>1032577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-298638.58</v>
      </c>
      <c r="K44" s="235">
        <v>0</v>
      </c>
      <c r="L44" s="236">
        <v>-298638.58</v>
      </c>
      <c r="M44" s="49"/>
      <c r="N44" s="80">
        <v>0</v>
      </c>
      <c r="O44" s="237">
        <v>-298639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/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21071016.350000005</v>
      </c>
      <c r="K47" s="253">
        <v>-216286.25999999978</v>
      </c>
      <c r="L47" s="254">
        <v>20854730</v>
      </c>
      <c r="M47" s="59"/>
      <c r="N47" s="253">
        <v>1635427</v>
      </c>
      <c r="O47" s="255">
        <v>22490157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-939531.45999999717</v>
      </c>
      <c r="K50" s="253">
        <v>-2384562.2999999998</v>
      </c>
      <c r="L50" s="254">
        <v>-3324094</v>
      </c>
      <c r="M50" s="59"/>
      <c r="N50" s="253">
        <v>1284471</v>
      </c>
      <c r="O50" s="255">
        <v>-2039623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5038960.8600000003</v>
      </c>
      <c r="K52" s="223">
        <v>0</v>
      </c>
      <c r="L52" s="232">
        <v>5038960.8600000003</v>
      </c>
      <c r="M52" s="49"/>
      <c r="N52" s="223">
        <v>0</v>
      </c>
      <c r="O52" s="233">
        <v>5038961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-1860308.4900000002</v>
      </c>
      <c r="K53" s="235">
        <v>2339261.08</v>
      </c>
      <c r="L53" s="236">
        <v>478952.58999999985</v>
      </c>
      <c r="M53" s="225"/>
      <c r="N53" s="50">
        <v>0</v>
      </c>
      <c r="O53" s="237">
        <v>478953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40803</v>
      </c>
      <c r="O54" s="237">
        <v>40803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3178652.37</v>
      </c>
      <c r="K57" s="245">
        <v>2339261.08</v>
      </c>
      <c r="L57" s="247">
        <v>5517914</v>
      </c>
      <c r="M57" s="252"/>
      <c r="N57" s="245">
        <v>40803</v>
      </c>
      <c r="O57" s="247">
        <v>5558717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2239120.9100000029</v>
      </c>
      <c r="K59" s="253">
        <v>-45301.219999999739</v>
      </c>
      <c r="L59" s="255">
        <v>2193820</v>
      </c>
      <c r="M59" s="92"/>
      <c r="N59" s="253">
        <v>1325274</v>
      </c>
      <c r="O59" s="255">
        <v>3519094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32244870.690000001</v>
      </c>
      <c r="M61" s="49"/>
      <c r="N61" s="96">
        <v>16222048</v>
      </c>
      <c r="O61" s="234">
        <v>48466919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52039</v>
      </c>
      <c r="M62" s="49"/>
      <c r="N62" s="82"/>
      <c r="O62" s="240">
        <v>52039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32296910</v>
      </c>
      <c r="M64" s="92"/>
      <c r="N64" s="90">
        <v>16222048</v>
      </c>
      <c r="O64" s="90">
        <v>48518958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34490730</v>
      </c>
      <c r="M66" s="92"/>
      <c r="N66" s="90">
        <v>17547322</v>
      </c>
      <c r="O66" s="90">
        <v>52038052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427" priority="13">
      <formula>LEN(TRIM(K24))=0</formula>
    </cfRule>
    <cfRule type="cellIs" dxfId="426" priority="14" operator="notEqual">
      <formula>0</formula>
    </cfRule>
  </conditionalFormatting>
  <conditionalFormatting sqref="K52 K37 K24">
    <cfRule type="cellIs" dxfId="425" priority="12" operator="notEqual">
      <formula>K33</formula>
    </cfRule>
  </conditionalFormatting>
  <conditionalFormatting sqref="K53:K55 K38:K45 K25:K30">
    <cfRule type="containsBlanks" dxfId="424" priority="10">
      <formula>LEN(TRIM(K25))=0</formula>
    </cfRule>
    <cfRule type="cellIs" dxfId="423" priority="11" operator="notEqual">
      <formula>0</formula>
    </cfRule>
  </conditionalFormatting>
  <conditionalFormatting sqref="N37">
    <cfRule type="cellIs" dxfId="422" priority="7" operator="notEqual">
      <formula>N46</formula>
    </cfRule>
  </conditionalFormatting>
  <conditionalFormatting sqref="L69 N69">
    <cfRule type="cellIs" dxfId="421" priority="29" operator="notEqual">
      <formula>0</formula>
    </cfRule>
    <cfRule type="cellIs" dxfId="420" priority="30" operator="equal">
      <formula>0</formula>
    </cfRule>
  </conditionalFormatting>
  <conditionalFormatting sqref="F11:G11 N62 N17:N18 N11:N15 L16 F17:G17 N24:N30 N37:N45 N52:N55">
    <cfRule type="containsBlanks" dxfId="419" priority="25">
      <formula>LEN(TRIM(F11))=0</formula>
    </cfRule>
    <cfRule type="cellIs" dxfId="418" priority="26" operator="notEqual">
      <formula>0</formula>
    </cfRule>
  </conditionalFormatting>
  <conditionalFormatting sqref="N11">
    <cfRule type="cellIs" dxfId="417" priority="24" operator="notEqual">
      <formula>N20</formula>
    </cfRule>
  </conditionalFormatting>
  <conditionalFormatting sqref="O69">
    <cfRule type="cellIs" dxfId="416" priority="20" operator="notEqual">
      <formula>0</formula>
    </cfRule>
    <cfRule type="cellIs" dxfId="415" priority="21" operator="equal">
      <formula>0</formula>
    </cfRule>
  </conditionalFormatting>
  <conditionalFormatting sqref="K11:K15 K17:K18">
    <cfRule type="containsBlanks" dxfId="414" priority="18">
      <formula>LEN(TRIM(K11))=0</formula>
    </cfRule>
    <cfRule type="cellIs" dxfId="413" priority="19" operator="notEqual">
      <formula>0</formula>
    </cfRule>
  </conditionalFormatting>
  <conditionalFormatting sqref="K11:K15 K17:K18">
    <cfRule type="cellIs" dxfId="412" priority="17" operator="notEqual">
      <formula>K20</formula>
    </cfRule>
  </conditionalFormatting>
  <conditionalFormatting sqref="K16">
    <cfRule type="containsBlanks" dxfId="411" priority="15">
      <formula>LEN(TRIM(K16))=0</formula>
    </cfRule>
    <cfRule type="cellIs" dxfId="410" priority="16" operator="notEqual">
      <formula>0</formula>
    </cfRule>
  </conditionalFormatting>
  <conditionalFormatting sqref="K53:K55 K38:K45 K25:K30">
    <cfRule type="cellIs" dxfId="409" priority="9" operator="notEqual">
      <formula>K34</formula>
    </cfRule>
  </conditionalFormatting>
  <conditionalFormatting sqref="N24">
    <cfRule type="cellIs" dxfId="408" priority="8" operator="notEqual">
      <formula>N33</formula>
    </cfRule>
  </conditionalFormatting>
  <conditionalFormatting sqref="N52">
    <cfRule type="cellIs" dxfId="407" priority="6" operator="notEqual">
      <formula>N61</formula>
    </cfRule>
  </conditionalFormatting>
  <conditionalFormatting sqref="J69">
    <cfRule type="cellIs" dxfId="406" priority="4" operator="notEqual">
      <formula>0</formula>
    </cfRule>
    <cfRule type="cellIs" dxfId="405" priority="5" operator="equal">
      <formula>0</formula>
    </cfRule>
  </conditionalFormatting>
  <conditionalFormatting sqref="J62 J16">
    <cfRule type="containsBlanks" dxfId="404" priority="2">
      <formula>LEN(TRIM(J16))=0</formula>
    </cfRule>
    <cfRule type="cellIs" dxfId="403" priority="3" operator="notEqual">
      <formula>0</formula>
    </cfRule>
  </conditionalFormatting>
  <conditionalFormatting sqref="L62">
    <cfRule type="cellIs" dxfId="402" priority="1" operator="notEqual">
      <formula>0</formula>
    </cfRule>
  </conditionalFormatting>
  <printOptions horizontalCentered="1"/>
  <pageMargins left="0.7" right="0.7" top="0.75" bottom="0.75" header="0.5" footer="0.5"/>
  <pageSetup scale="47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1.4257812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A1" s="414"/>
      <c r="B1" s="415"/>
      <c r="C1" s="408" t="s">
        <v>113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A2" s="414"/>
      <c r="B2" s="415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A3" s="414"/>
      <c r="B3" s="415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A4" s="414"/>
      <c r="B4" s="415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416"/>
      <c r="B5" s="417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2054064.02</v>
      </c>
      <c r="G11" s="283"/>
      <c r="H11" s="45"/>
      <c r="I11" s="36"/>
      <c r="J11" s="266">
        <v>6662169.0800000019</v>
      </c>
      <c r="K11" s="223">
        <v>0</v>
      </c>
      <c r="L11" s="232">
        <v>6662169.0800000019</v>
      </c>
      <c r="M11" s="224"/>
      <c r="N11" s="223">
        <v>0</v>
      </c>
      <c r="O11" s="233">
        <v>6662169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74758.87</v>
      </c>
      <c r="K12" s="235">
        <v>0</v>
      </c>
      <c r="L12" s="236">
        <v>74758.87</v>
      </c>
      <c r="M12" s="225"/>
      <c r="N12" s="50">
        <v>0</v>
      </c>
      <c r="O12" s="237">
        <v>74759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1091576.8</v>
      </c>
      <c r="K13" s="235">
        <v>0</v>
      </c>
      <c r="L13" s="236">
        <v>1091576.8</v>
      </c>
      <c r="M13" s="225"/>
      <c r="N13" s="50">
        <v>0</v>
      </c>
      <c r="O13" s="237">
        <v>1091577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36744.67</v>
      </c>
      <c r="K14" s="235">
        <v>0</v>
      </c>
      <c r="L14" s="236">
        <v>36744.67</v>
      </c>
      <c r="M14" s="225"/>
      <c r="N14" s="50">
        <v>0</v>
      </c>
      <c r="O14" s="237">
        <v>36745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10519.1</v>
      </c>
      <c r="K15" s="235">
        <v>0</v>
      </c>
      <c r="L15" s="236">
        <v>10519.1</v>
      </c>
      <c r="M15" s="225"/>
      <c r="N15" s="50">
        <v>0</v>
      </c>
      <c r="O15" s="237">
        <v>10519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257418.75999999998</v>
      </c>
      <c r="K17" s="235">
        <v>0</v>
      </c>
      <c r="L17" s="236">
        <v>257418.75999999998</v>
      </c>
      <c r="M17" s="225"/>
      <c r="N17" s="50">
        <v>0</v>
      </c>
      <c r="O17" s="237">
        <v>257419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20467.479999999996</v>
      </c>
      <c r="K18" s="241">
        <v>0</v>
      </c>
      <c r="L18" s="242">
        <v>20467.479999999996</v>
      </c>
      <c r="M18" s="225"/>
      <c r="N18" s="58">
        <v>1378758</v>
      </c>
      <c r="O18" s="243">
        <v>1399225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8153654.7600000016</v>
      </c>
      <c r="K20" s="245">
        <v>0</v>
      </c>
      <c r="L20" s="246">
        <v>8153655</v>
      </c>
      <c r="M20" s="67"/>
      <c r="N20" s="245">
        <v>1378758</v>
      </c>
      <c r="O20" s="247">
        <v>9532413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70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74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74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20167382.879999999</v>
      </c>
      <c r="K24" s="223">
        <v>0</v>
      </c>
      <c r="L24" s="251">
        <v>20167382.879999999</v>
      </c>
      <c r="M24" s="225"/>
      <c r="N24" s="223">
        <v>247247</v>
      </c>
      <c r="O24" s="233">
        <v>20414630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4977741.6500000004</v>
      </c>
      <c r="K25" s="235">
        <v>0</v>
      </c>
      <c r="L25" s="236">
        <v>4977741.6500000004</v>
      </c>
      <c r="M25" s="225"/>
      <c r="N25" s="50">
        <v>471748</v>
      </c>
      <c r="O25" s="237">
        <v>5449490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1318390.4500000002</v>
      </c>
      <c r="K26" s="235">
        <v>0</v>
      </c>
      <c r="L26" s="236">
        <v>1318390.4500000002</v>
      </c>
      <c r="M26" s="225"/>
      <c r="N26" s="50">
        <v>0</v>
      </c>
      <c r="O26" s="237">
        <v>1318390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2129543.7400000002</v>
      </c>
      <c r="K27" s="235">
        <v>0</v>
      </c>
      <c r="L27" s="236">
        <v>2129543.7400000002</v>
      </c>
      <c r="M27" s="225"/>
      <c r="N27" s="50">
        <v>57196</v>
      </c>
      <c r="O27" s="237">
        <v>2186740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1664753.35</v>
      </c>
      <c r="K28" s="235">
        <v>0</v>
      </c>
      <c r="L28" s="236">
        <v>1664753.35</v>
      </c>
      <c r="M28" s="225"/>
      <c r="N28" s="50">
        <v>483607</v>
      </c>
      <c r="O28" s="237">
        <v>2148360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2200190.4699999997</v>
      </c>
      <c r="K29" s="235">
        <v>0</v>
      </c>
      <c r="L29" s="236">
        <v>2200190.4699999997</v>
      </c>
      <c r="M29" s="225"/>
      <c r="N29" s="50">
        <v>42847</v>
      </c>
      <c r="O29" s="237">
        <v>2243037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2701870.79</v>
      </c>
      <c r="K30" s="241">
        <v>0</v>
      </c>
      <c r="L30" s="242">
        <v>2701870.79</v>
      </c>
      <c r="M30" s="225"/>
      <c r="N30" s="58">
        <v>8974</v>
      </c>
      <c r="O30" s="243">
        <v>2710845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35159873.329999998</v>
      </c>
      <c r="K32" s="245">
        <v>0</v>
      </c>
      <c r="L32" s="246">
        <v>35159873</v>
      </c>
      <c r="M32" s="252"/>
      <c r="N32" s="245">
        <v>1311619</v>
      </c>
      <c r="O32" s="247">
        <v>36471492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323</v>
      </c>
      <c r="E34" s="35"/>
      <c r="F34" s="14"/>
      <c r="G34" s="14"/>
      <c r="H34" s="14"/>
      <c r="I34" s="15"/>
      <c r="J34" s="271">
        <v>-27006218.569999997</v>
      </c>
      <c r="K34" s="253">
        <v>0</v>
      </c>
      <c r="L34" s="254">
        <v>-27006218</v>
      </c>
      <c r="M34" s="67"/>
      <c r="N34" s="253">
        <v>67139</v>
      </c>
      <c r="O34" s="255">
        <v>-26939079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70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74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14354002.050000001</v>
      </c>
      <c r="K37" s="223">
        <v>0</v>
      </c>
      <c r="L37" s="232">
        <v>14354002.050000001</v>
      </c>
      <c r="M37" s="49"/>
      <c r="N37" s="223">
        <v>0</v>
      </c>
      <c r="O37" s="233">
        <v>14354002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6624199.6600000001</v>
      </c>
      <c r="K38" s="235">
        <v>0</v>
      </c>
      <c r="L38" s="236">
        <v>6624199.6600000001</v>
      </c>
      <c r="M38" s="49"/>
      <c r="N38" s="80">
        <v>0</v>
      </c>
      <c r="O38" s="237">
        <v>6624200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1681785.75</v>
      </c>
      <c r="K39" s="235">
        <v>0</v>
      </c>
      <c r="L39" s="236">
        <v>1681785.75</v>
      </c>
      <c r="M39" s="49"/>
      <c r="N39" s="80">
        <v>0</v>
      </c>
      <c r="O39" s="237">
        <v>1681786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31017</v>
      </c>
      <c r="K40" s="235">
        <v>0</v>
      </c>
      <c r="L40" s="236">
        <v>31017</v>
      </c>
      <c r="M40" s="49"/>
      <c r="N40" s="80">
        <v>379171</v>
      </c>
      <c r="O40" s="237">
        <v>410188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2002690</v>
      </c>
      <c r="O41" s="237">
        <v>2002690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-2820</v>
      </c>
      <c r="K44" s="235">
        <v>0</v>
      </c>
      <c r="L44" s="236">
        <v>-2820</v>
      </c>
      <c r="M44" s="49"/>
      <c r="N44" s="80">
        <v>0</v>
      </c>
      <c r="O44" s="237">
        <v>-2820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22688184.460000001</v>
      </c>
      <c r="K47" s="253">
        <v>0</v>
      </c>
      <c r="L47" s="254">
        <v>22688185</v>
      </c>
      <c r="M47" s="59"/>
      <c r="N47" s="253">
        <v>2381861</v>
      </c>
      <c r="O47" s="255">
        <v>25070046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-4318034.1099999957</v>
      </c>
      <c r="K50" s="253">
        <v>0</v>
      </c>
      <c r="L50" s="254">
        <v>-4318033</v>
      </c>
      <c r="M50" s="59"/>
      <c r="N50" s="253">
        <v>2449000</v>
      </c>
      <c r="O50" s="255">
        <v>-1869033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70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491757</v>
      </c>
      <c r="K52" s="223">
        <v>0</v>
      </c>
      <c r="L52" s="232">
        <v>491757</v>
      </c>
      <c r="M52" s="49"/>
      <c r="N52" s="223">
        <v>0</v>
      </c>
      <c r="O52" s="233">
        <v>491757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1960127.57</v>
      </c>
      <c r="K53" s="235">
        <v>0</v>
      </c>
      <c r="L53" s="236">
        <v>1960127.57</v>
      </c>
      <c r="M53" s="225"/>
      <c r="N53" s="50">
        <v>0</v>
      </c>
      <c r="O53" s="237">
        <v>1960128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712342</v>
      </c>
      <c r="O54" s="237">
        <v>712342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2451884.5700000003</v>
      </c>
      <c r="K57" s="245">
        <v>0</v>
      </c>
      <c r="L57" s="247">
        <v>2451885</v>
      </c>
      <c r="M57" s="252"/>
      <c r="N57" s="245">
        <v>712342</v>
      </c>
      <c r="O57" s="247">
        <v>3164227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-1866149.5399999954</v>
      </c>
      <c r="K59" s="253">
        <v>0</v>
      </c>
      <c r="L59" s="255">
        <v>-1866148</v>
      </c>
      <c r="M59" s="92"/>
      <c r="N59" s="253">
        <v>3161342</v>
      </c>
      <c r="O59" s="255">
        <v>1295194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67751023</v>
      </c>
      <c r="M61" s="49"/>
      <c r="N61" s="96">
        <v>16398494</v>
      </c>
      <c r="O61" s="234">
        <v>84149517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241">
        <v>-191154</v>
      </c>
      <c r="M62" s="49"/>
      <c r="N62" s="82"/>
      <c r="O62" s="240">
        <v>-191154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67559869</v>
      </c>
      <c r="M64" s="92"/>
      <c r="N64" s="90">
        <v>16398494</v>
      </c>
      <c r="O64" s="90">
        <v>83958363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65693721</v>
      </c>
      <c r="M66" s="92"/>
      <c r="N66" s="90">
        <v>19559836</v>
      </c>
      <c r="O66" s="90">
        <v>85253557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2</v>
      </c>
      <c r="M69" s="110"/>
      <c r="N69" s="111">
        <v>0</v>
      </c>
      <c r="O69" s="111"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11:K15 K17:K18">
    <cfRule type="containsBlanks" dxfId="401" priority="20">
      <formula>LEN(TRIM(K11))=0</formula>
    </cfRule>
    <cfRule type="cellIs" dxfId="400" priority="21" operator="notEqual">
      <formula>0</formula>
    </cfRule>
  </conditionalFormatting>
  <conditionalFormatting sqref="K11:K15 K17:K18">
    <cfRule type="cellIs" dxfId="399" priority="19" operator="notEqual">
      <formula>K20</formula>
    </cfRule>
  </conditionalFormatting>
  <conditionalFormatting sqref="L62">
    <cfRule type="cellIs" dxfId="398" priority="1" operator="notEqual">
      <formula>L71</formula>
    </cfRule>
  </conditionalFormatting>
  <conditionalFormatting sqref="L69 N69">
    <cfRule type="cellIs" dxfId="397" priority="31" operator="notEqual">
      <formula>0</formula>
    </cfRule>
    <cfRule type="cellIs" dxfId="396" priority="32" operator="equal">
      <formula>0</formula>
    </cfRule>
  </conditionalFormatting>
  <conditionalFormatting sqref="F11:G11 N62 N17:N18 N11:N15 L16 F17:G17 N24:N30 N37:N45 N52:N55">
    <cfRule type="containsBlanks" dxfId="395" priority="27">
      <formula>LEN(TRIM(F11))=0</formula>
    </cfRule>
    <cfRule type="cellIs" dxfId="394" priority="28" operator="notEqual">
      <formula>0</formula>
    </cfRule>
  </conditionalFormatting>
  <conditionalFormatting sqref="N11">
    <cfRule type="cellIs" dxfId="393" priority="26" operator="notEqual">
      <formula>N20</formula>
    </cfRule>
  </conditionalFormatting>
  <conditionalFormatting sqref="O69">
    <cfRule type="cellIs" dxfId="392" priority="22" operator="notEqual">
      <formula>0</formula>
    </cfRule>
    <cfRule type="cellIs" dxfId="391" priority="23" operator="equal">
      <formula>0</formula>
    </cfRule>
  </conditionalFormatting>
  <conditionalFormatting sqref="K16">
    <cfRule type="containsBlanks" dxfId="390" priority="17">
      <formula>LEN(TRIM(K16))=0</formula>
    </cfRule>
    <cfRule type="cellIs" dxfId="389" priority="18" operator="notEqual">
      <formula>0</formula>
    </cfRule>
  </conditionalFormatting>
  <conditionalFormatting sqref="K52 K37 K24">
    <cfRule type="containsBlanks" dxfId="388" priority="15">
      <formula>LEN(TRIM(K24))=0</formula>
    </cfRule>
    <cfRule type="cellIs" dxfId="387" priority="16" operator="notEqual">
      <formula>0</formula>
    </cfRule>
  </conditionalFormatting>
  <conditionalFormatting sqref="K52 K37 K24">
    <cfRule type="cellIs" dxfId="386" priority="14" operator="notEqual">
      <formula>K33</formula>
    </cfRule>
  </conditionalFormatting>
  <conditionalFormatting sqref="K53:K55 K38:K45 K25:K30">
    <cfRule type="containsBlanks" dxfId="385" priority="12">
      <formula>LEN(TRIM(K25))=0</formula>
    </cfRule>
    <cfRule type="cellIs" dxfId="384" priority="13" operator="notEqual">
      <formula>0</formula>
    </cfRule>
  </conditionalFormatting>
  <conditionalFormatting sqref="K53:K55 K38:K45 K25:K30">
    <cfRule type="cellIs" dxfId="383" priority="11" operator="notEqual">
      <formula>K34</formula>
    </cfRule>
  </conditionalFormatting>
  <conditionalFormatting sqref="N24">
    <cfRule type="cellIs" dxfId="382" priority="10" operator="notEqual">
      <formula>N33</formula>
    </cfRule>
  </conditionalFormatting>
  <conditionalFormatting sqref="N37">
    <cfRule type="cellIs" dxfId="381" priority="9" operator="notEqual">
      <formula>N46</formula>
    </cfRule>
  </conditionalFormatting>
  <conditionalFormatting sqref="N52">
    <cfRule type="cellIs" dxfId="380" priority="8" operator="notEqual">
      <formula>N61</formula>
    </cfRule>
  </conditionalFormatting>
  <conditionalFormatting sqref="J69">
    <cfRule type="cellIs" dxfId="379" priority="6" operator="notEqual">
      <formula>0</formula>
    </cfRule>
    <cfRule type="cellIs" dxfId="378" priority="7" operator="equal">
      <formula>0</formula>
    </cfRule>
  </conditionalFormatting>
  <conditionalFormatting sqref="J62 J16">
    <cfRule type="containsBlanks" dxfId="377" priority="4">
      <formula>LEN(TRIM(J16))=0</formula>
    </cfRule>
    <cfRule type="cellIs" dxfId="376" priority="5" operator="notEqual">
      <formula>0</formula>
    </cfRule>
  </conditionalFormatting>
  <conditionalFormatting sqref="L62">
    <cfRule type="containsBlanks" dxfId="375" priority="2">
      <formula>LEN(TRIM(L62))=0</formula>
    </cfRule>
    <cfRule type="cellIs" dxfId="374" priority="3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126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6287651.9000000004</v>
      </c>
      <c r="G11" s="283"/>
      <c r="H11" s="45"/>
      <c r="I11" s="36"/>
      <c r="J11" s="266">
        <v>15564606.889999997</v>
      </c>
      <c r="K11" s="223">
        <v>0</v>
      </c>
      <c r="L11" s="232">
        <v>15564606.889999997</v>
      </c>
      <c r="M11" s="224"/>
      <c r="N11" s="223">
        <v>0</v>
      </c>
      <c r="O11" s="233">
        <v>15564607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1137545.78</v>
      </c>
      <c r="K12" s="235">
        <v>0</v>
      </c>
      <c r="L12" s="236">
        <v>1137545.78</v>
      </c>
      <c r="M12" s="225"/>
      <c r="N12" s="50">
        <v>0</v>
      </c>
      <c r="O12" s="237">
        <v>1137546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297921.28000000003</v>
      </c>
      <c r="K13" s="235">
        <v>0</v>
      </c>
      <c r="L13" s="236">
        <v>297921.28000000003</v>
      </c>
      <c r="M13" s="225"/>
      <c r="N13" s="50">
        <v>0</v>
      </c>
      <c r="O13" s="237">
        <v>297921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866218.99</v>
      </c>
      <c r="K14" s="235">
        <v>0</v>
      </c>
      <c r="L14" s="236">
        <v>866218.99</v>
      </c>
      <c r="M14" s="225"/>
      <c r="N14" s="50">
        <v>2081165</v>
      </c>
      <c r="O14" s="237">
        <v>2947384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21988.199999999997</v>
      </c>
      <c r="K15" s="235">
        <v>0</v>
      </c>
      <c r="L15" s="236">
        <v>21988.199999999997</v>
      </c>
      <c r="M15" s="225"/>
      <c r="N15" s="50">
        <v>0</v>
      </c>
      <c r="O15" s="237">
        <v>21988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673393.19</v>
      </c>
      <c r="K17" s="235">
        <v>0</v>
      </c>
      <c r="L17" s="236">
        <v>673393.19</v>
      </c>
      <c r="M17" s="225"/>
      <c r="N17" s="50">
        <v>0</v>
      </c>
      <c r="O17" s="237">
        <v>673393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596644.68000000005</v>
      </c>
      <c r="K18" s="241">
        <v>20121.82</v>
      </c>
      <c r="L18" s="242">
        <v>616766.5</v>
      </c>
      <c r="M18" s="225"/>
      <c r="N18" s="58">
        <v>651592</v>
      </c>
      <c r="O18" s="243">
        <v>1268359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19158319.009999994</v>
      </c>
      <c r="K20" s="245">
        <v>20122</v>
      </c>
      <c r="L20" s="246">
        <v>19178441</v>
      </c>
      <c r="M20" s="67"/>
      <c r="N20" s="245">
        <v>2732757</v>
      </c>
      <c r="O20" s="247">
        <v>21911198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40260392.289999999</v>
      </c>
      <c r="K24" s="223">
        <v>0</v>
      </c>
      <c r="L24" s="251">
        <v>40260392.289999999</v>
      </c>
      <c r="M24" s="225"/>
      <c r="N24" s="223">
        <v>440744</v>
      </c>
      <c r="O24" s="233">
        <v>40701136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11098086.000000002</v>
      </c>
      <c r="K25" s="235">
        <v>0</v>
      </c>
      <c r="L25" s="236">
        <v>11098086.000000002</v>
      </c>
      <c r="M25" s="225"/>
      <c r="N25" s="50">
        <v>1736506</v>
      </c>
      <c r="O25" s="237">
        <v>12834592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1585220.35</v>
      </c>
      <c r="K26" s="235">
        <v>0</v>
      </c>
      <c r="L26" s="236">
        <v>1585220.35</v>
      </c>
      <c r="M26" s="225"/>
      <c r="N26" s="50">
        <v>0</v>
      </c>
      <c r="O26" s="237">
        <v>1585220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4092804.86</v>
      </c>
      <c r="K27" s="235">
        <v>0</v>
      </c>
      <c r="L27" s="236">
        <v>4092804.86</v>
      </c>
      <c r="M27" s="225"/>
      <c r="N27" s="50">
        <v>312063</v>
      </c>
      <c r="O27" s="237">
        <v>4404868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4635444.0200000005</v>
      </c>
      <c r="K28" s="235">
        <v>0</v>
      </c>
      <c r="L28" s="236">
        <v>4635444.0200000005</v>
      </c>
      <c r="M28" s="225"/>
      <c r="N28" s="50">
        <v>1516591</v>
      </c>
      <c r="O28" s="237">
        <v>6152035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6288795.8699999992</v>
      </c>
      <c r="K29" s="235">
        <v>0</v>
      </c>
      <c r="L29" s="236">
        <v>6288795.8699999992</v>
      </c>
      <c r="M29" s="225"/>
      <c r="N29" s="50">
        <v>29955</v>
      </c>
      <c r="O29" s="237">
        <v>6318751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3187439.9299999997</v>
      </c>
      <c r="K30" s="241">
        <v>0</v>
      </c>
      <c r="L30" s="242">
        <v>3187439.9299999997</v>
      </c>
      <c r="M30" s="225"/>
      <c r="N30" s="58">
        <v>265</v>
      </c>
      <c r="O30" s="243">
        <v>3187705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71148183.319999993</v>
      </c>
      <c r="K32" s="245">
        <v>0</v>
      </c>
      <c r="L32" s="246">
        <v>71148183</v>
      </c>
      <c r="M32" s="252"/>
      <c r="N32" s="245">
        <v>4036124</v>
      </c>
      <c r="O32" s="247">
        <v>75184307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-51989864.310000002</v>
      </c>
      <c r="K34" s="253">
        <v>20122</v>
      </c>
      <c r="L34" s="254">
        <v>-51969742</v>
      </c>
      <c r="M34" s="67"/>
      <c r="N34" s="253">
        <v>-1303367</v>
      </c>
      <c r="O34" s="255">
        <v>-53273109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26360869.219999999</v>
      </c>
      <c r="K37" s="223">
        <v>0</v>
      </c>
      <c r="L37" s="232">
        <v>26360869.219999999</v>
      </c>
      <c r="M37" s="49"/>
      <c r="N37" s="223">
        <v>0</v>
      </c>
      <c r="O37" s="233">
        <v>26360869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16161027.199999999</v>
      </c>
      <c r="K38" s="235">
        <v>0</v>
      </c>
      <c r="L38" s="236">
        <v>16161027.199999999</v>
      </c>
      <c r="M38" s="49"/>
      <c r="N38" s="80">
        <v>0</v>
      </c>
      <c r="O38" s="237">
        <v>16161027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4153521.44</v>
      </c>
      <c r="K39" s="235">
        <v>0</v>
      </c>
      <c r="L39" s="236">
        <v>4153521.44</v>
      </c>
      <c r="M39" s="49"/>
      <c r="N39" s="80">
        <v>0</v>
      </c>
      <c r="O39" s="237">
        <v>4153521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580692.76</v>
      </c>
      <c r="K40" s="235">
        <v>0</v>
      </c>
      <c r="L40" s="236">
        <v>580692.76</v>
      </c>
      <c r="M40" s="49"/>
      <c r="N40" s="80">
        <v>0</v>
      </c>
      <c r="O40" s="237">
        <v>580693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7468758</v>
      </c>
      <c r="O41" s="237">
        <v>7468758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627533</v>
      </c>
      <c r="O42" s="237">
        <v>627533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0</v>
      </c>
      <c r="K44" s="235">
        <v>0</v>
      </c>
      <c r="L44" s="236">
        <v>0</v>
      </c>
      <c r="M44" s="49"/>
      <c r="N44" s="80">
        <v>0</v>
      </c>
      <c r="O44" s="237">
        <v>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47256110.619999997</v>
      </c>
      <c r="K47" s="253">
        <v>0</v>
      </c>
      <c r="L47" s="254">
        <v>47256110</v>
      </c>
      <c r="M47" s="59"/>
      <c r="N47" s="253">
        <v>8096291</v>
      </c>
      <c r="O47" s="255">
        <v>55352401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-4733753.6900000051</v>
      </c>
      <c r="K50" s="253">
        <v>20122</v>
      </c>
      <c r="L50" s="254">
        <v>-4713632</v>
      </c>
      <c r="M50" s="59"/>
      <c r="N50" s="253">
        <v>6792924</v>
      </c>
      <c r="O50" s="255">
        <v>2079292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1474970</v>
      </c>
      <c r="K52" s="223">
        <v>0</v>
      </c>
      <c r="L52" s="232">
        <v>1474970</v>
      </c>
      <c r="M52" s="49"/>
      <c r="N52" s="223">
        <v>0</v>
      </c>
      <c r="O52" s="233">
        <v>1474970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2638717.87</v>
      </c>
      <c r="K53" s="235">
        <v>0</v>
      </c>
      <c r="L53" s="236">
        <v>2638717.87</v>
      </c>
      <c r="M53" s="225"/>
      <c r="N53" s="50">
        <v>0</v>
      </c>
      <c r="O53" s="237">
        <v>2638718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4113687.87</v>
      </c>
      <c r="K57" s="245">
        <v>0</v>
      </c>
      <c r="L57" s="247">
        <v>4113688</v>
      </c>
      <c r="M57" s="252"/>
      <c r="N57" s="245">
        <v>0</v>
      </c>
      <c r="O57" s="247">
        <v>4113688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-620065.82000000495</v>
      </c>
      <c r="K59" s="253">
        <v>20122</v>
      </c>
      <c r="L59" s="255">
        <v>-599944</v>
      </c>
      <c r="M59" s="92"/>
      <c r="N59" s="253">
        <v>6792924</v>
      </c>
      <c r="O59" s="255">
        <v>6192980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113551181</v>
      </c>
      <c r="M61" s="49"/>
      <c r="N61" s="96">
        <v>54014664</v>
      </c>
      <c r="O61" s="234">
        <v>167565845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-1352497</v>
      </c>
      <c r="M62" s="49"/>
      <c r="N62" s="82"/>
      <c r="O62" s="240">
        <v>-1352497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112198684</v>
      </c>
      <c r="M64" s="92"/>
      <c r="N64" s="90">
        <v>54014664</v>
      </c>
      <c r="O64" s="90">
        <v>166213348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111598740</v>
      </c>
      <c r="M66" s="92"/>
      <c r="N66" s="90">
        <v>60807588</v>
      </c>
      <c r="O66" s="90">
        <v>172406328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373" priority="13">
      <formula>LEN(TRIM(K24))=0</formula>
    </cfRule>
    <cfRule type="cellIs" dxfId="372" priority="14" operator="notEqual">
      <formula>0</formula>
    </cfRule>
  </conditionalFormatting>
  <conditionalFormatting sqref="K52 K37 K24">
    <cfRule type="cellIs" dxfId="371" priority="12" operator="notEqual">
      <formula>K33</formula>
    </cfRule>
  </conditionalFormatting>
  <conditionalFormatting sqref="K53:K55 K38:K45 K25:K30">
    <cfRule type="containsBlanks" dxfId="370" priority="10">
      <formula>LEN(TRIM(K25))=0</formula>
    </cfRule>
    <cfRule type="cellIs" dxfId="369" priority="11" operator="notEqual">
      <formula>0</formula>
    </cfRule>
  </conditionalFormatting>
  <conditionalFormatting sqref="N37">
    <cfRule type="cellIs" dxfId="368" priority="7" operator="notEqual">
      <formula>N46</formula>
    </cfRule>
  </conditionalFormatting>
  <conditionalFormatting sqref="L69 N69">
    <cfRule type="cellIs" dxfId="367" priority="29" operator="notEqual">
      <formula>0</formula>
    </cfRule>
    <cfRule type="cellIs" dxfId="366" priority="30" operator="equal">
      <formula>0</formula>
    </cfRule>
  </conditionalFormatting>
  <conditionalFormatting sqref="F11:G11 N62 N17:N18 N11:N15 L16 F17:G17 N24:N30 N37:N45 N52:N55">
    <cfRule type="containsBlanks" dxfId="365" priority="25">
      <formula>LEN(TRIM(F11))=0</formula>
    </cfRule>
    <cfRule type="cellIs" dxfId="364" priority="26" operator="notEqual">
      <formula>0</formula>
    </cfRule>
  </conditionalFormatting>
  <conditionalFormatting sqref="N11">
    <cfRule type="cellIs" dxfId="363" priority="24" operator="notEqual">
      <formula>N20</formula>
    </cfRule>
  </conditionalFormatting>
  <conditionalFormatting sqref="O69">
    <cfRule type="cellIs" dxfId="362" priority="20" operator="notEqual">
      <formula>0</formula>
    </cfRule>
    <cfRule type="cellIs" dxfId="361" priority="21" operator="equal">
      <formula>0</formula>
    </cfRule>
  </conditionalFormatting>
  <conditionalFormatting sqref="K11:K15 K17:K18">
    <cfRule type="containsBlanks" dxfId="360" priority="18">
      <formula>LEN(TRIM(K11))=0</formula>
    </cfRule>
    <cfRule type="cellIs" dxfId="359" priority="19" operator="notEqual">
      <formula>0</formula>
    </cfRule>
  </conditionalFormatting>
  <conditionalFormatting sqref="K11:K15 K17:K18">
    <cfRule type="cellIs" dxfId="358" priority="17" operator="notEqual">
      <formula>K20</formula>
    </cfRule>
  </conditionalFormatting>
  <conditionalFormatting sqref="K16">
    <cfRule type="containsBlanks" dxfId="357" priority="15">
      <formula>LEN(TRIM(K16))=0</formula>
    </cfRule>
    <cfRule type="cellIs" dxfId="356" priority="16" operator="notEqual">
      <formula>0</formula>
    </cfRule>
  </conditionalFormatting>
  <conditionalFormatting sqref="K53:K55 K38:K45 K25:K30">
    <cfRule type="cellIs" dxfId="355" priority="9" operator="notEqual">
      <formula>K34</formula>
    </cfRule>
  </conditionalFormatting>
  <conditionalFormatting sqref="N24">
    <cfRule type="cellIs" dxfId="354" priority="8" operator="notEqual">
      <formula>N33</formula>
    </cfRule>
  </conditionalFormatting>
  <conditionalFormatting sqref="N52">
    <cfRule type="cellIs" dxfId="353" priority="6" operator="notEqual">
      <formula>N61</formula>
    </cfRule>
  </conditionalFormatting>
  <conditionalFormatting sqref="J69">
    <cfRule type="cellIs" dxfId="352" priority="4" operator="notEqual">
      <formula>0</formula>
    </cfRule>
    <cfRule type="cellIs" dxfId="351" priority="5" operator="equal">
      <formula>0</formula>
    </cfRule>
  </conditionalFormatting>
  <conditionalFormatting sqref="J62 J16">
    <cfRule type="containsBlanks" dxfId="350" priority="2">
      <formula>LEN(TRIM(J16))=0</formula>
    </cfRule>
    <cfRule type="cellIs" dxfId="349" priority="3" operator="notEqual">
      <formula>0</formula>
    </cfRule>
  </conditionalFormatting>
  <conditionalFormatting sqref="L62">
    <cfRule type="cellIs" dxfId="348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23" style="1" hidden="1" customWidth="1"/>
    <col min="2" max="2" width="25.140625" style="20" hidden="1" customWidth="1"/>
    <col min="3" max="3" width="10.7109375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" style="11" customWidth="1"/>
    <col min="11" max="11" width="16.5703125" style="11" customWidth="1"/>
    <col min="12" max="12" width="16" style="6" customWidth="1"/>
    <col min="13" max="13" width="0.7109375" style="11" customWidth="1"/>
    <col min="14" max="14" width="16" style="6" customWidth="1"/>
    <col min="15" max="15" width="17.42578125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114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99141883.060000002</v>
      </c>
      <c r="G11" s="283"/>
      <c r="H11" s="45"/>
      <c r="I11" s="36"/>
      <c r="J11" s="266">
        <v>81370727.829999998</v>
      </c>
      <c r="K11" s="223">
        <v>-2587133.62</v>
      </c>
      <c r="L11" s="232">
        <v>78783594.209999993</v>
      </c>
      <c r="M11" s="224"/>
      <c r="N11" s="223">
        <v>0</v>
      </c>
      <c r="O11" s="233">
        <v>78783594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29172634.509999998</v>
      </c>
      <c r="K12" s="235">
        <v>0</v>
      </c>
      <c r="L12" s="236">
        <v>29172634.509999998</v>
      </c>
      <c r="M12" s="225"/>
      <c r="N12" s="50">
        <v>0</v>
      </c>
      <c r="O12" s="237">
        <v>29172635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3878989</v>
      </c>
      <c r="K13" s="235">
        <v>0</v>
      </c>
      <c r="L13" s="236">
        <v>3878989</v>
      </c>
      <c r="M13" s="225"/>
      <c r="N13" s="50">
        <v>0</v>
      </c>
      <c r="O13" s="237">
        <v>3878989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7122193.2400000002</v>
      </c>
      <c r="K14" s="235">
        <v>0</v>
      </c>
      <c r="L14" s="236">
        <v>7122193.2400000002</v>
      </c>
      <c r="M14" s="225"/>
      <c r="N14" s="50">
        <v>0</v>
      </c>
      <c r="O14" s="237">
        <v>7122193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29415</v>
      </c>
      <c r="K15" s="235">
        <v>5810375</v>
      </c>
      <c r="L15" s="236">
        <v>5839790</v>
      </c>
      <c r="M15" s="225"/>
      <c r="N15" s="50">
        <v>0</v>
      </c>
      <c r="O15" s="237">
        <v>5839790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10219059.34</v>
      </c>
      <c r="K17" s="235">
        <v>-5810375</v>
      </c>
      <c r="L17" s="236">
        <v>4408684.34</v>
      </c>
      <c r="M17" s="225"/>
      <c r="N17" s="50">
        <v>0</v>
      </c>
      <c r="O17" s="237">
        <v>4408684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3638879.93</v>
      </c>
      <c r="K18" s="241">
        <v>250000</v>
      </c>
      <c r="L18" s="242">
        <v>3888879.93</v>
      </c>
      <c r="M18" s="225"/>
      <c r="N18" s="58">
        <v>11789547</v>
      </c>
      <c r="O18" s="243">
        <v>15678427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135431898.84999999</v>
      </c>
      <c r="K20" s="245">
        <v>-2337134</v>
      </c>
      <c r="L20" s="246">
        <v>133094765</v>
      </c>
      <c r="M20" s="67"/>
      <c r="N20" s="245">
        <v>11789547</v>
      </c>
      <c r="O20" s="247">
        <v>144884312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304056389.74000007</v>
      </c>
      <c r="K24" s="223">
        <v>0</v>
      </c>
      <c r="L24" s="251">
        <v>304056389.74000007</v>
      </c>
      <c r="M24" s="225"/>
      <c r="N24" s="223">
        <v>2442403</v>
      </c>
      <c r="O24" s="233">
        <v>306498793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96069803.419999987</v>
      </c>
      <c r="K25" s="235">
        <v>0</v>
      </c>
      <c r="L25" s="236">
        <v>96069803.419999987</v>
      </c>
      <c r="M25" s="225"/>
      <c r="N25" s="50">
        <v>5273835</v>
      </c>
      <c r="O25" s="237">
        <v>101343638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12430197.58</v>
      </c>
      <c r="K26" s="235">
        <v>0</v>
      </c>
      <c r="L26" s="236">
        <v>12430197.58</v>
      </c>
      <c r="M26" s="225"/>
      <c r="N26" s="50">
        <v>0</v>
      </c>
      <c r="O26" s="237">
        <v>12430198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30757212.259999998</v>
      </c>
      <c r="K27" s="235">
        <v>0</v>
      </c>
      <c r="L27" s="236">
        <v>30757212.259999998</v>
      </c>
      <c r="M27" s="225"/>
      <c r="N27" s="50">
        <v>0</v>
      </c>
      <c r="O27" s="237">
        <v>30757212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28184267.100000009</v>
      </c>
      <c r="K28" s="235">
        <v>2220748.08</v>
      </c>
      <c r="L28" s="236">
        <v>30405015.180000007</v>
      </c>
      <c r="M28" s="225"/>
      <c r="N28" s="50">
        <v>4707850</v>
      </c>
      <c r="O28" s="237">
        <v>35112865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15964103</v>
      </c>
      <c r="K29" s="235">
        <v>0</v>
      </c>
      <c r="L29" s="236">
        <v>15964103</v>
      </c>
      <c r="M29" s="225"/>
      <c r="N29" s="50">
        <v>0</v>
      </c>
      <c r="O29" s="237">
        <v>15964103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27153254.380000003</v>
      </c>
      <c r="K30" s="241">
        <v>0</v>
      </c>
      <c r="L30" s="242">
        <v>27153254.380000003</v>
      </c>
      <c r="M30" s="225"/>
      <c r="N30" s="58">
        <v>0</v>
      </c>
      <c r="O30" s="243">
        <v>27153254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514615227.48000008</v>
      </c>
      <c r="K32" s="245">
        <v>2220748.08</v>
      </c>
      <c r="L32" s="246">
        <v>516835975</v>
      </c>
      <c r="M32" s="252"/>
      <c r="N32" s="245">
        <v>12424088</v>
      </c>
      <c r="O32" s="247">
        <v>529260063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-379183328.63000011</v>
      </c>
      <c r="K34" s="253">
        <v>-4557882.08</v>
      </c>
      <c r="L34" s="254">
        <v>-383741210</v>
      </c>
      <c r="M34" s="67"/>
      <c r="N34" s="253">
        <v>-634541</v>
      </c>
      <c r="O34" s="255">
        <v>-384375751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176744511.00999999</v>
      </c>
      <c r="K37" s="223">
        <v>0</v>
      </c>
      <c r="L37" s="232">
        <v>176744511.00999999</v>
      </c>
      <c r="M37" s="49"/>
      <c r="N37" s="223">
        <v>0</v>
      </c>
      <c r="O37" s="233">
        <v>176744511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0</v>
      </c>
      <c r="K38" s="235">
        <v>177297355.89000002</v>
      </c>
      <c r="L38" s="236">
        <v>177297355.89000002</v>
      </c>
      <c r="M38" s="49"/>
      <c r="N38" s="80">
        <v>0</v>
      </c>
      <c r="O38" s="237">
        <v>177297356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174710222.26999998</v>
      </c>
      <c r="K39" s="235">
        <v>-174710222.27000001</v>
      </c>
      <c r="L39" s="236">
        <v>0</v>
      </c>
      <c r="M39" s="49"/>
      <c r="N39" s="80">
        <v>0</v>
      </c>
      <c r="O39" s="237">
        <v>0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14638395.060000001</v>
      </c>
      <c r="K40" s="235">
        <v>0</v>
      </c>
      <c r="L40" s="236">
        <v>14638395.060000001</v>
      </c>
      <c r="M40" s="49"/>
      <c r="N40" s="80">
        <v>1803104</v>
      </c>
      <c r="O40" s="237">
        <v>16441499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9075042.129999999</v>
      </c>
      <c r="K41" s="235">
        <v>0</v>
      </c>
      <c r="L41" s="236">
        <v>9075042.129999999</v>
      </c>
      <c r="M41" s="49"/>
      <c r="N41" s="80">
        <v>9430019</v>
      </c>
      <c r="O41" s="237">
        <v>18505061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134845.1</v>
      </c>
      <c r="K42" s="235">
        <v>9127.75</v>
      </c>
      <c r="L42" s="236">
        <v>143972.85</v>
      </c>
      <c r="M42" s="49"/>
      <c r="N42" s="80">
        <v>0</v>
      </c>
      <c r="O42" s="237">
        <v>143973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-9100</v>
      </c>
      <c r="K44" s="235">
        <v>0</v>
      </c>
      <c r="L44" s="236">
        <v>-9100</v>
      </c>
      <c r="M44" s="49"/>
      <c r="N44" s="80">
        <v>0</v>
      </c>
      <c r="O44" s="237">
        <v>-9100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375293915.56999999</v>
      </c>
      <c r="K47" s="253">
        <v>2596261.3700000048</v>
      </c>
      <c r="L47" s="254">
        <v>377890177</v>
      </c>
      <c r="M47" s="59"/>
      <c r="N47" s="253">
        <v>11233123</v>
      </c>
      <c r="O47" s="255">
        <v>389123300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-3889413.0600001216</v>
      </c>
      <c r="K50" s="253">
        <v>-1961620.7099999953</v>
      </c>
      <c r="L50" s="254">
        <v>-5851033</v>
      </c>
      <c r="M50" s="59"/>
      <c r="N50" s="253">
        <v>10598582</v>
      </c>
      <c r="O50" s="255">
        <v>4747549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17119849</v>
      </c>
      <c r="K52" s="223">
        <v>0</v>
      </c>
      <c r="L52" s="232">
        <v>17119849</v>
      </c>
      <c r="M52" s="49"/>
      <c r="N52" s="223">
        <v>0</v>
      </c>
      <c r="O52" s="233">
        <v>17119849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19865647.630000003</v>
      </c>
      <c r="K53" s="235">
        <v>2211620.33</v>
      </c>
      <c r="L53" s="236">
        <v>22077267.960000001</v>
      </c>
      <c r="M53" s="225"/>
      <c r="N53" s="50">
        <v>0</v>
      </c>
      <c r="O53" s="237">
        <v>22077268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1729475.73</v>
      </c>
      <c r="K54" s="235">
        <v>0</v>
      </c>
      <c r="L54" s="236">
        <v>1729475.73</v>
      </c>
      <c r="M54" s="225"/>
      <c r="N54" s="89">
        <v>0</v>
      </c>
      <c r="O54" s="237">
        <v>1729476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38714972.359999999</v>
      </c>
      <c r="K57" s="245">
        <v>2211620.33</v>
      </c>
      <c r="L57" s="247">
        <v>40926593</v>
      </c>
      <c r="M57" s="252"/>
      <c r="N57" s="245">
        <v>0</v>
      </c>
      <c r="O57" s="247">
        <v>40926593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34825559.299999878</v>
      </c>
      <c r="K59" s="253">
        <v>249999.62000000477</v>
      </c>
      <c r="L59" s="255">
        <v>35075560</v>
      </c>
      <c r="M59" s="92"/>
      <c r="N59" s="253">
        <v>10598582</v>
      </c>
      <c r="O59" s="255">
        <v>45674142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1405568244</v>
      </c>
      <c r="M61" s="49"/>
      <c r="N61" s="96">
        <v>133421517</v>
      </c>
      <c r="O61" s="234">
        <v>1538989761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-15164595.369999999</v>
      </c>
      <c r="M62" s="49"/>
      <c r="N62" s="82"/>
      <c r="O62" s="240">
        <v>-15164595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1390403649</v>
      </c>
      <c r="M64" s="92"/>
      <c r="N64" s="90">
        <v>133421517</v>
      </c>
      <c r="O64" s="90">
        <v>1523825166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1425479209</v>
      </c>
      <c r="M66" s="92"/>
      <c r="N66" s="90">
        <v>144020099</v>
      </c>
      <c r="O66" s="90">
        <v>1569499308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2</v>
      </c>
      <c r="M69" s="110"/>
      <c r="N69" s="111">
        <v>0</v>
      </c>
      <c r="O69" s="111">
        <v>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>
        <v>-667331</v>
      </c>
      <c r="M72" s="115"/>
      <c r="N72" s="116" t="s">
        <v>326</v>
      </c>
      <c r="O72" s="116"/>
      <c r="P72" s="116"/>
    </row>
    <row r="73" spans="1:16">
      <c r="B73" s="72"/>
      <c r="L73" s="114">
        <v>-9198705.8399999999</v>
      </c>
      <c r="M73" s="115"/>
      <c r="N73" s="114" t="s">
        <v>327</v>
      </c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347" priority="13">
      <formula>LEN(TRIM(K24))=0</formula>
    </cfRule>
    <cfRule type="cellIs" dxfId="346" priority="14" operator="notEqual">
      <formula>0</formula>
    </cfRule>
  </conditionalFormatting>
  <conditionalFormatting sqref="N37">
    <cfRule type="cellIs" dxfId="345" priority="7" operator="notEqual">
      <formula>N46</formula>
    </cfRule>
  </conditionalFormatting>
  <conditionalFormatting sqref="N52">
    <cfRule type="cellIs" dxfId="344" priority="6" operator="notEqual">
      <formula>N61</formula>
    </cfRule>
  </conditionalFormatting>
  <conditionalFormatting sqref="J62 J16">
    <cfRule type="containsBlanks" dxfId="343" priority="2">
      <formula>LEN(TRIM(J16))=0</formula>
    </cfRule>
    <cfRule type="cellIs" dxfId="342" priority="3" operator="notEqual">
      <formula>0</formula>
    </cfRule>
  </conditionalFormatting>
  <conditionalFormatting sqref="L69 N69">
    <cfRule type="cellIs" dxfId="341" priority="29" operator="notEqual">
      <formula>0</formula>
    </cfRule>
    <cfRule type="cellIs" dxfId="340" priority="30" operator="equal">
      <formula>0</formula>
    </cfRule>
  </conditionalFormatting>
  <conditionalFormatting sqref="F11:G11 N62 N17:N18 N11:N15 L16 F17:G17 N24:N30 N37:N45 N52:N55">
    <cfRule type="containsBlanks" dxfId="339" priority="25">
      <formula>LEN(TRIM(F11))=0</formula>
    </cfRule>
    <cfRule type="cellIs" dxfId="338" priority="26" operator="notEqual">
      <formula>0</formula>
    </cfRule>
  </conditionalFormatting>
  <conditionalFormatting sqref="N11">
    <cfRule type="cellIs" dxfId="337" priority="24" operator="notEqual">
      <formula>N20</formula>
    </cfRule>
  </conditionalFormatting>
  <conditionalFormatting sqref="O69">
    <cfRule type="cellIs" dxfId="336" priority="20" operator="notEqual">
      <formula>0</formula>
    </cfRule>
    <cfRule type="cellIs" dxfId="335" priority="21" operator="equal">
      <formula>0</formula>
    </cfRule>
  </conditionalFormatting>
  <conditionalFormatting sqref="K11:K15 K17:K18">
    <cfRule type="containsBlanks" dxfId="334" priority="18">
      <formula>LEN(TRIM(K11))=0</formula>
    </cfRule>
    <cfRule type="cellIs" dxfId="333" priority="19" operator="notEqual">
      <formula>0</formula>
    </cfRule>
  </conditionalFormatting>
  <conditionalFormatting sqref="K11:K15 K17:K18">
    <cfRule type="cellIs" dxfId="332" priority="17" operator="notEqual">
      <formula>K20</formula>
    </cfRule>
  </conditionalFormatting>
  <conditionalFormatting sqref="K16">
    <cfRule type="containsBlanks" dxfId="331" priority="15">
      <formula>LEN(TRIM(K16))=0</formula>
    </cfRule>
    <cfRule type="cellIs" dxfId="330" priority="16" operator="notEqual">
      <formula>0</formula>
    </cfRule>
  </conditionalFormatting>
  <conditionalFormatting sqref="K52 K37 K24">
    <cfRule type="cellIs" dxfId="329" priority="12" operator="notEqual">
      <formula>K33</formula>
    </cfRule>
  </conditionalFormatting>
  <conditionalFormatting sqref="K53:K55 K38:K45 K25:K30">
    <cfRule type="containsBlanks" dxfId="328" priority="10">
      <formula>LEN(TRIM(K25))=0</formula>
    </cfRule>
    <cfRule type="cellIs" dxfId="327" priority="11" operator="notEqual">
      <formula>0</formula>
    </cfRule>
  </conditionalFormatting>
  <conditionalFormatting sqref="K53:K55 K38:K45 K25:K30">
    <cfRule type="cellIs" dxfId="326" priority="9" operator="notEqual">
      <formula>K34</formula>
    </cfRule>
  </conditionalFormatting>
  <conditionalFormatting sqref="N24">
    <cfRule type="cellIs" dxfId="325" priority="8" operator="notEqual">
      <formula>N33</formula>
    </cfRule>
  </conditionalFormatting>
  <conditionalFormatting sqref="J69">
    <cfRule type="cellIs" dxfId="324" priority="4" operator="notEqual">
      <formula>0</formula>
    </cfRule>
    <cfRule type="cellIs" dxfId="323" priority="5" operator="equal">
      <formula>0</formula>
    </cfRule>
  </conditionalFormatting>
  <conditionalFormatting sqref="L62">
    <cfRule type="cellIs" dxfId="322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42578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42578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3.7109375" style="6" bestFit="1" customWidth="1"/>
    <col min="17" max="16384" width="11.140625" style="6"/>
  </cols>
  <sheetData>
    <row r="1" spans="1:16">
      <c r="B1" s="2"/>
      <c r="C1" s="408" t="s">
        <v>115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1489025.98</v>
      </c>
      <c r="G11" s="283"/>
      <c r="H11" s="45"/>
      <c r="I11" s="36"/>
      <c r="J11" s="266">
        <v>876307.86</v>
      </c>
      <c r="K11" s="223"/>
      <c r="L11" s="232">
        <v>876307.86</v>
      </c>
      <c r="M11" s="224"/>
      <c r="N11" s="223">
        <v>0</v>
      </c>
      <c r="O11" s="233">
        <v>876308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570580.50999999989</v>
      </c>
      <c r="K12" s="235">
        <v>0</v>
      </c>
      <c r="L12" s="236">
        <v>570580.50999999989</v>
      </c>
      <c r="M12" s="225"/>
      <c r="N12" s="50">
        <v>0</v>
      </c>
      <c r="O12" s="237">
        <v>570581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302118.95999999996</v>
      </c>
      <c r="K13" s="235">
        <v>0</v>
      </c>
      <c r="L13" s="236">
        <v>302118.95999999996</v>
      </c>
      <c r="M13" s="225"/>
      <c r="N13" s="50">
        <v>0</v>
      </c>
      <c r="O13" s="237">
        <v>302119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1500</v>
      </c>
      <c r="K14" s="235">
        <v>0</v>
      </c>
      <c r="L14" s="236">
        <v>1500</v>
      </c>
      <c r="M14" s="225"/>
      <c r="N14" s="50">
        <v>225326</v>
      </c>
      <c r="O14" s="237">
        <v>226826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9481.9699999999993</v>
      </c>
      <c r="K15" s="235">
        <v>0</v>
      </c>
      <c r="L15" s="236">
        <v>9481.9699999999993</v>
      </c>
      <c r="M15" s="225"/>
      <c r="N15" s="50">
        <v>0</v>
      </c>
      <c r="O15" s="237">
        <v>9482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301735.94</v>
      </c>
      <c r="G17" s="283"/>
      <c r="H17" s="55"/>
      <c r="I17" s="35"/>
      <c r="J17" s="234">
        <v>75669.110000000015</v>
      </c>
      <c r="K17" s="235">
        <v>0</v>
      </c>
      <c r="L17" s="236">
        <v>75669.110000000015</v>
      </c>
      <c r="M17" s="225"/>
      <c r="N17" s="50">
        <v>0</v>
      </c>
      <c r="O17" s="237">
        <v>75669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35487.629999999997</v>
      </c>
      <c r="K18" s="241">
        <v>-1192.76</v>
      </c>
      <c r="L18" s="242">
        <v>34294.869999999995</v>
      </c>
      <c r="M18" s="225"/>
      <c r="N18" s="58">
        <v>40235</v>
      </c>
      <c r="O18" s="243">
        <v>74530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1871146.0399999998</v>
      </c>
      <c r="K20" s="245">
        <v>-1193</v>
      </c>
      <c r="L20" s="246">
        <v>1869954</v>
      </c>
      <c r="M20" s="67"/>
      <c r="N20" s="245">
        <v>265561</v>
      </c>
      <c r="O20" s="247">
        <v>2135515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7947869.2500000009</v>
      </c>
      <c r="K24" s="223"/>
      <c r="L24" s="251">
        <v>7947869.2500000009</v>
      </c>
      <c r="M24" s="225"/>
      <c r="N24" s="223">
        <v>118212</v>
      </c>
      <c r="O24" s="233">
        <v>8066081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1445681.3199999998</v>
      </c>
      <c r="K25" s="235">
        <v>0</v>
      </c>
      <c r="L25" s="236">
        <v>1445681.3199999998</v>
      </c>
      <c r="M25" s="225"/>
      <c r="N25" s="50">
        <v>223934</v>
      </c>
      <c r="O25" s="237">
        <v>1669615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580549.87</v>
      </c>
      <c r="K26" s="235">
        <v>0</v>
      </c>
      <c r="L26" s="236">
        <v>580549.87</v>
      </c>
      <c r="M26" s="225"/>
      <c r="N26" s="50">
        <v>1938</v>
      </c>
      <c r="O26" s="237">
        <v>582488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807413.16</v>
      </c>
      <c r="K27" s="235">
        <v>0</v>
      </c>
      <c r="L27" s="236">
        <v>807413.16</v>
      </c>
      <c r="M27" s="225"/>
      <c r="N27" s="50">
        <v>42250</v>
      </c>
      <c r="O27" s="237">
        <v>849663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661984.96</v>
      </c>
      <c r="K28" s="235">
        <v>0</v>
      </c>
      <c r="L28" s="236">
        <v>661984.96</v>
      </c>
      <c r="M28" s="225"/>
      <c r="N28" s="50">
        <v>20463</v>
      </c>
      <c r="O28" s="237">
        <v>682448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1344447.26</v>
      </c>
      <c r="K29" s="235">
        <v>182.11</v>
      </c>
      <c r="L29" s="236">
        <v>1344629.37</v>
      </c>
      <c r="M29" s="225"/>
      <c r="N29" s="50">
        <v>2856</v>
      </c>
      <c r="O29" s="237">
        <v>1347485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923408.8899999999</v>
      </c>
      <c r="K30" s="241">
        <v>0</v>
      </c>
      <c r="L30" s="242">
        <v>923408.8899999999</v>
      </c>
      <c r="M30" s="225"/>
      <c r="N30" s="58">
        <v>0</v>
      </c>
      <c r="O30" s="243">
        <v>923409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13711354.709999999</v>
      </c>
      <c r="K32" s="245">
        <v>182.11</v>
      </c>
      <c r="L32" s="246">
        <v>13711536</v>
      </c>
      <c r="M32" s="252"/>
      <c r="N32" s="245">
        <v>409653</v>
      </c>
      <c r="O32" s="247">
        <v>14121189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-11840208.67</v>
      </c>
      <c r="K34" s="253">
        <v>-1375.1100000000001</v>
      </c>
      <c r="L34" s="254">
        <v>-11841582</v>
      </c>
      <c r="M34" s="67"/>
      <c r="N34" s="253">
        <v>-144092</v>
      </c>
      <c r="O34" s="255">
        <v>-11985674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8314478.9900000002</v>
      </c>
      <c r="K37" s="223">
        <v>0</v>
      </c>
      <c r="L37" s="232">
        <v>8314478.9900000002</v>
      </c>
      <c r="M37" s="49"/>
      <c r="N37" s="223">
        <v>0</v>
      </c>
      <c r="O37" s="233">
        <v>8314479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210900.75</v>
      </c>
      <c r="K38" s="235">
        <v>0</v>
      </c>
      <c r="L38" s="236">
        <v>210900.75</v>
      </c>
      <c r="M38" s="49"/>
      <c r="N38" s="80">
        <v>0</v>
      </c>
      <c r="O38" s="237">
        <v>210901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2219943.2799999998</v>
      </c>
      <c r="K39" s="235">
        <v>0</v>
      </c>
      <c r="L39" s="236">
        <v>2219943.2799999998</v>
      </c>
      <c r="M39" s="49"/>
      <c r="N39" s="80">
        <v>0</v>
      </c>
      <c r="O39" s="237">
        <v>2219943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79964.31</v>
      </c>
      <c r="K40" s="235">
        <v>0</v>
      </c>
      <c r="L40" s="236">
        <v>79964.31</v>
      </c>
      <c r="M40" s="49"/>
      <c r="N40" s="80">
        <v>288232</v>
      </c>
      <c r="O40" s="237">
        <v>368196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130212</v>
      </c>
      <c r="O42" s="237">
        <v>130212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-181.69</v>
      </c>
      <c r="K44" s="235">
        <v>0</v>
      </c>
      <c r="L44" s="236">
        <v>-181.69</v>
      </c>
      <c r="M44" s="49"/>
      <c r="N44" s="80">
        <v>0</v>
      </c>
      <c r="O44" s="237">
        <v>-182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10825105.640000001</v>
      </c>
      <c r="K47" s="253">
        <v>0</v>
      </c>
      <c r="L47" s="254">
        <v>10825105</v>
      </c>
      <c r="M47" s="59"/>
      <c r="N47" s="253">
        <v>418444</v>
      </c>
      <c r="O47" s="255">
        <v>11243549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-1015103.0299999993</v>
      </c>
      <c r="K50" s="253">
        <v>-1375.1100000000001</v>
      </c>
      <c r="L50" s="254">
        <v>-1016477</v>
      </c>
      <c r="M50" s="59"/>
      <c r="N50" s="253">
        <v>274352</v>
      </c>
      <c r="O50" s="255">
        <v>-742125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70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317471</v>
      </c>
      <c r="K52" s="223">
        <v>0</v>
      </c>
      <c r="L52" s="232">
        <v>317471</v>
      </c>
      <c r="M52" s="49"/>
      <c r="N52" s="223">
        <v>0</v>
      </c>
      <c r="O52" s="233">
        <v>317471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192356.63999999998</v>
      </c>
      <c r="K53" s="235">
        <v>0</v>
      </c>
      <c r="L53" s="236">
        <v>192356.63999999998</v>
      </c>
      <c r="M53" s="225"/>
      <c r="N53" s="50">
        <v>0</v>
      </c>
      <c r="O53" s="237">
        <v>192357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509827.64</v>
      </c>
      <c r="K57" s="245">
        <v>0</v>
      </c>
      <c r="L57" s="247">
        <v>509828</v>
      </c>
      <c r="M57" s="252"/>
      <c r="N57" s="245">
        <v>0</v>
      </c>
      <c r="O57" s="247">
        <v>509828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-505275.38999999932</v>
      </c>
      <c r="K59" s="253">
        <v>-1375.1100000000001</v>
      </c>
      <c r="L59" s="255">
        <v>-506649</v>
      </c>
      <c r="M59" s="92"/>
      <c r="N59" s="253">
        <v>274352</v>
      </c>
      <c r="O59" s="255">
        <v>-232297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25565917.149999999</v>
      </c>
      <c r="M61" s="49"/>
      <c r="N61" s="96">
        <v>3835123</v>
      </c>
      <c r="O61" s="234">
        <v>29401040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82">
        <v>-135999</v>
      </c>
      <c r="M62" s="49"/>
      <c r="N62" s="82"/>
      <c r="O62" s="240">
        <v>-135999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25429918</v>
      </c>
      <c r="M64" s="92"/>
      <c r="N64" s="90">
        <v>3835123</v>
      </c>
      <c r="O64" s="90">
        <v>29265041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24923269</v>
      </c>
      <c r="M66" s="92"/>
      <c r="N66" s="90">
        <v>4109475</v>
      </c>
      <c r="O66" s="90">
        <v>29032744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>
        <v>-24923269</v>
      </c>
      <c r="M71" s="115"/>
      <c r="N71" s="114">
        <v>506649</v>
      </c>
      <c r="O71" s="114"/>
      <c r="P71" s="114">
        <v>25658320</v>
      </c>
    </row>
    <row r="72" spans="1:16">
      <c r="B72" s="72"/>
      <c r="L72" s="114"/>
      <c r="M72" s="115"/>
      <c r="N72" s="116"/>
      <c r="O72" s="116"/>
      <c r="P72" s="116">
        <v>228402</v>
      </c>
    </row>
    <row r="73" spans="1:16">
      <c r="B73" s="72"/>
      <c r="L73" s="114">
        <v>13204887</v>
      </c>
      <c r="M73" s="115"/>
      <c r="N73" s="114" t="s">
        <v>329</v>
      </c>
      <c r="O73" s="114"/>
      <c r="P73" s="114">
        <v>228402</v>
      </c>
    </row>
    <row r="74" spans="1:16">
      <c r="B74" s="72"/>
      <c r="L74" s="114">
        <v>13204886.529999999</v>
      </c>
      <c r="M74" s="115"/>
      <c r="N74" s="114"/>
      <c r="O74" s="114"/>
      <c r="P74" s="114">
        <v>0.87000000104308128</v>
      </c>
    </row>
    <row r="75" spans="1:16">
      <c r="B75" s="72"/>
      <c r="L75" s="114">
        <v>0.47000000067055225</v>
      </c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>
        <v>13711536</v>
      </c>
      <c r="M78" s="115"/>
      <c r="N78" s="114" t="s">
        <v>330</v>
      </c>
      <c r="O78" s="114"/>
      <c r="P78" s="114"/>
    </row>
    <row r="79" spans="1:16">
      <c r="B79" s="72"/>
      <c r="L79" s="114">
        <v>13711536.4</v>
      </c>
      <c r="M79" s="115"/>
      <c r="N79" s="114"/>
      <c r="O79" s="114"/>
      <c r="P79" s="114"/>
    </row>
    <row r="80" spans="1:16">
      <c r="A80" s="12"/>
      <c r="B80" s="117"/>
      <c r="L80" s="114">
        <v>0.40000000037252903</v>
      </c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 t="s">
        <v>331</v>
      </c>
      <c r="M82" s="115"/>
      <c r="N82" s="114" t="s">
        <v>332</v>
      </c>
      <c r="O82" s="114" t="s">
        <v>333</v>
      </c>
      <c r="P82" s="114"/>
    </row>
    <row r="83" spans="1:16">
      <c r="B83" s="72"/>
      <c r="L83" s="114">
        <v>5763667.1499999994</v>
      </c>
      <c r="M83" s="115"/>
      <c r="N83" s="114">
        <v>7947869.2500000009</v>
      </c>
      <c r="O83" s="114"/>
      <c r="P83" s="114" t="s">
        <v>334</v>
      </c>
    </row>
    <row r="84" spans="1:16">
      <c r="B84" s="72"/>
      <c r="L84" s="114">
        <v>5763667.5699999994</v>
      </c>
      <c r="M84" s="115"/>
      <c r="N84" s="114">
        <v>7947869.2500000009</v>
      </c>
      <c r="O84" s="114"/>
      <c r="P84" s="114" t="s">
        <v>335</v>
      </c>
    </row>
    <row r="85" spans="1:16">
      <c r="B85" s="72"/>
      <c r="L85" s="114">
        <v>-0.41999999992549419</v>
      </c>
      <c r="M85" s="115"/>
      <c r="N85" s="114">
        <v>0</v>
      </c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N24">
    <cfRule type="cellIs" dxfId="321" priority="7" operator="notEqual">
      <formula>N33</formula>
    </cfRule>
  </conditionalFormatting>
  <conditionalFormatting sqref="L69 N69">
    <cfRule type="cellIs" dxfId="320" priority="28" operator="notEqual">
      <formula>0</formula>
    </cfRule>
    <cfRule type="cellIs" dxfId="319" priority="29" operator="equal">
      <formula>0</formula>
    </cfRule>
  </conditionalFormatting>
  <conditionalFormatting sqref="F11:G11 N62 L62 N17:N18 N11:N15 L16 F17:G17 N24:N30 N37:N45 N52:N55">
    <cfRule type="containsBlanks" dxfId="318" priority="24">
      <formula>LEN(TRIM(F11))=0</formula>
    </cfRule>
    <cfRule type="cellIs" dxfId="317" priority="25" operator="notEqual">
      <formula>0</formula>
    </cfRule>
  </conditionalFormatting>
  <conditionalFormatting sqref="N11">
    <cfRule type="cellIs" dxfId="316" priority="23" operator="notEqual">
      <formula>N20</formula>
    </cfRule>
  </conditionalFormatting>
  <conditionalFormatting sqref="O69">
    <cfRule type="cellIs" dxfId="315" priority="19" operator="notEqual">
      <formula>0</formula>
    </cfRule>
    <cfRule type="cellIs" dxfId="314" priority="20" operator="equal">
      <formula>0</formula>
    </cfRule>
  </conditionalFormatting>
  <conditionalFormatting sqref="K11:K15 K17:K18">
    <cfRule type="containsBlanks" dxfId="313" priority="17">
      <formula>LEN(TRIM(K11))=0</formula>
    </cfRule>
    <cfRule type="cellIs" dxfId="312" priority="18" operator="notEqual">
      <formula>0</formula>
    </cfRule>
  </conditionalFormatting>
  <conditionalFormatting sqref="K11:K15 K17:K18">
    <cfRule type="cellIs" dxfId="311" priority="16" operator="notEqual">
      <formula>K20</formula>
    </cfRule>
  </conditionalFormatting>
  <conditionalFormatting sqref="K16">
    <cfRule type="containsBlanks" dxfId="310" priority="14">
      <formula>LEN(TRIM(K16))=0</formula>
    </cfRule>
    <cfRule type="cellIs" dxfId="309" priority="15" operator="notEqual">
      <formula>0</formula>
    </cfRule>
  </conditionalFormatting>
  <conditionalFormatting sqref="K52 K37 K24">
    <cfRule type="containsBlanks" dxfId="308" priority="12">
      <formula>LEN(TRIM(K24))=0</formula>
    </cfRule>
    <cfRule type="cellIs" dxfId="307" priority="13" operator="notEqual">
      <formula>0</formula>
    </cfRule>
  </conditionalFormatting>
  <conditionalFormatting sqref="K52 K37 K24">
    <cfRule type="cellIs" dxfId="306" priority="11" operator="notEqual">
      <formula>K33</formula>
    </cfRule>
  </conditionalFormatting>
  <conditionalFormatting sqref="K53:K55 K38:K45 K25:K30">
    <cfRule type="containsBlanks" dxfId="305" priority="9">
      <formula>LEN(TRIM(K25))=0</formula>
    </cfRule>
    <cfRule type="cellIs" dxfId="304" priority="10" operator="notEqual">
      <formula>0</formula>
    </cfRule>
  </conditionalFormatting>
  <conditionalFormatting sqref="K53:K55 K38:K45 K25:K30">
    <cfRule type="cellIs" dxfId="303" priority="8" operator="notEqual">
      <formula>K34</formula>
    </cfRule>
  </conditionalFormatting>
  <conditionalFormatting sqref="N37">
    <cfRule type="cellIs" dxfId="302" priority="6" operator="notEqual">
      <formula>N46</formula>
    </cfRule>
  </conditionalFormatting>
  <conditionalFormatting sqref="N52">
    <cfRule type="cellIs" dxfId="301" priority="5" operator="notEqual">
      <formula>N61</formula>
    </cfRule>
  </conditionalFormatting>
  <conditionalFormatting sqref="J69">
    <cfRule type="cellIs" dxfId="300" priority="3" operator="notEqual">
      <formula>0</formula>
    </cfRule>
    <cfRule type="cellIs" dxfId="299" priority="4" operator="equal">
      <formula>0</formula>
    </cfRule>
  </conditionalFormatting>
  <conditionalFormatting sqref="J62 J16">
    <cfRule type="containsBlanks" dxfId="298" priority="1">
      <formula>LEN(TRIM(J16))=0</formula>
    </cfRule>
    <cfRule type="cellIs" dxfId="297" priority="2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116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2985001.38</v>
      </c>
      <c r="G11" s="283"/>
      <c r="H11" s="45"/>
      <c r="I11" s="36"/>
      <c r="J11" s="266">
        <v>8284814.6099999994</v>
      </c>
      <c r="K11" s="223">
        <v>0</v>
      </c>
      <c r="L11" s="232">
        <v>8284814.6099999994</v>
      </c>
      <c r="M11" s="224"/>
      <c r="N11" s="223">
        <v>0</v>
      </c>
      <c r="O11" s="233">
        <v>8284815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93.85</v>
      </c>
      <c r="K12" s="235">
        <v>3090.9</v>
      </c>
      <c r="L12" s="236">
        <v>3184.75</v>
      </c>
      <c r="M12" s="225"/>
      <c r="N12" s="50">
        <v>0</v>
      </c>
      <c r="O12" s="237">
        <v>3185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246439.98</v>
      </c>
      <c r="K13" s="235">
        <v>1911486.79</v>
      </c>
      <c r="L13" s="236">
        <v>2157926.77</v>
      </c>
      <c r="M13" s="225"/>
      <c r="N13" s="50">
        <v>0</v>
      </c>
      <c r="O13" s="237">
        <v>2157927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0</v>
      </c>
      <c r="K14" s="235">
        <v>661354.85</v>
      </c>
      <c r="L14" s="236">
        <v>661354.85</v>
      </c>
      <c r="M14" s="225"/>
      <c r="N14" s="50">
        <v>0</v>
      </c>
      <c r="O14" s="237">
        <v>661355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188127.25</v>
      </c>
      <c r="K15" s="235">
        <v>0</v>
      </c>
      <c r="L15" s="236">
        <v>188127.25</v>
      </c>
      <c r="M15" s="225"/>
      <c r="N15" s="50">
        <v>0</v>
      </c>
      <c r="O15" s="237">
        <v>188127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1235012.49</v>
      </c>
      <c r="K17" s="235">
        <v>0</v>
      </c>
      <c r="L17" s="236">
        <v>1235012.49</v>
      </c>
      <c r="M17" s="225"/>
      <c r="N17" s="50">
        <v>0</v>
      </c>
      <c r="O17" s="237">
        <v>1235012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536268.32000000007</v>
      </c>
      <c r="K18" s="241">
        <v>0</v>
      </c>
      <c r="L18" s="242">
        <v>536268.32000000007</v>
      </c>
      <c r="M18" s="225"/>
      <c r="N18" s="58">
        <v>625361</v>
      </c>
      <c r="O18" s="243">
        <v>1161629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10490756.5</v>
      </c>
      <c r="K20" s="245">
        <v>2575933</v>
      </c>
      <c r="L20" s="246">
        <v>13066689</v>
      </c>
      <c r="M20" s="67"/>
      <c r="N20" s="245">
        <v>625361</v>
      </c>
      <c r="O20" s="247">
        <v>13692050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25217218.57</v>
      </c>
      <c r="K24" s="223">
        <v>0</v>
      </c>
      <c r="L24" s="251">
        <v>25217218.57</v>
      </c>
      <c r="M24" s="225"/>
      <c r="N24" s="223">
        <v>0</v>
      </c>
      <c r="O24" s="233">
        <v>25217219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5286359.55</v>
      </c>
      <c r="K25" s="235">
        <v>0</v>
      </c>
      <c r="L25" s="236">
        <v>5286359.55</v>
      </c>
      <c r="M25" s="225"/>
      <c r="N25" s="50">
        <v>438800</v>
      </c>
      <c r="O25" s="237">
        <v>5725160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1762914.73</v>
      </c>
      <c r="K26" s="235">
        <v>0</v>
      </c>
      <c r="L26" s="236">
        <v>1762914.73</v>
      </c>
      <c r="M26" s="225"/>
      <c r="N26" s="50">
        <v>117958</v>
      </c>
      <c r="O26" s="237">
        <v>1880873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4643722.53</v>
      </c>
      <c r="K27" s="235">
        <v>0</v>
      </c>
      <c r="L27" s="236">
        <v>4643722.53</v>
      </c>
      <c r="M27" s="225"/>
      <c r="N27" s="50">
        <v>0</v>
      </c>
      <c r="O27" s="237">
        <v>4643723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3623589.28</v>
      </c>
      <c r="K28" s="235">
        <v>0</v>
      </c>
      <c r="L28" s="236">
        <v>3623589.28</v>
      </c>
      <c r="M28" s="225"/>
      <c r="N28" s="50">
        <v>2109452</v>
      </c>
      <c r="O28" s="237">
        <v>5733041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3190074.59</v>
      </c>
      <c r="K29" s="235">
        <v>0</v>
      </c>
      <c r="L29" s="236">
        <v>3190074.59</v>
      </c>
      <c r="M29" s="225"/>
      <c r="N29" s="50">
        <v>50220</v>
      </c>
      <c r="O29" s="237">
        <v>3240295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4570352.6900000004</v>
      </c>
      <c r="K30" s="241">
        <v>0</v>
      </c>
      <c r="L30" s="242">
        <v>4570352.6900000004</v>
      </c>
      <c r="M30" s="225"/>
      <c r="N30" s="58">
        <v>166733</v>
      </c>
      <c r="O30" s="243">
        <v>4737086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48294231.939999998</v>
      </c>
      <c r="K32" s="245">
        <v>0</v>
      </c>
      <c r="L32" s="246">
        <v>48294234</v>
      </c>
      <c r="M32" s="252"/>
      <c r="N32" s="245">
        <v>2883163</v>
      </c>
      <c r="O32" s="247">
        <v>51177397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-37803475.439999998</v>
      </c>
      <c r="K34" s="253">
        <v>2575933</v>
      </c>
      <c r="L34" s="254">
        <v>-35227545</v>
      </c>
      <c r="M34" s="67"/>
      <c r="N34" s="253">
        <v>-2257802</v>
      </c>
      <c r="O34" s="255">
        <v>-37485347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19003277.41</v>
      </c>
      <c r="K37" s="223">
        <v>0</v>
      </c>
      <c r="L37" s="232">
        <v>19003277.41</v>
      </c>
      <c r="M37" s="49"/>
      <c r="N37" s="223">
        <v>0</v>
      </c>
      <c r="O37" s="233">
        <v>19003277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7185870.120000001</v>
      </c>
      <c r="K38" s="235">
        <v>0</v>
      </c>
      <c r="L38" s="236">
        <v>7185870.120000001</v>
      </c>
      <c r="M38" s="49"/>
      <c r="N38" s="80">
        <v>0</v>
      </c>
      <c r="O38" s="237">
        <v>7185870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5700089.7299999995</v>
      </c>
      <c r="K39" s="235">
        <v>-2575932.54</v>
      </c>
      <c r="L39" s="236">
        <v>3124157.1899999995</v>
      </c>
      <c r="M39" s="49"/>
      <c r="N39" s="80">
        <v>631303</v>
      </c>
      <c r="O39" s="237">
        <v>3755460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253005.69999999995</v>
      </c>
      <c r="K40" s="235">
        <v>0</v>
      </c>
      <c r="L40" s="236">
        <v>253005.69999999995</v>
      </c>
      <c r="M40" s="49"/>
      <c r="N40" s="80">
        <v>1363130</v>
      </c>
      <c r="O40" s="237">
        <v>1616136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2484005</v>
      </c>
      <c r="O41" s="237">
        <v>2484005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46594</v>
      </c>
      <c r="O42" s="237">
        <v>46594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-31902.3</v>
      </c>
      <c r="K44" s="235">
        <v>0</v>
      </c>
      <c r="L44" s="236">
        <v>-31902.3</v>
      </c>
      <c r="M44" s="49"/>
      <c r="N44" s="80">
        <v>0</v>
      </c>
      <c r="O44" s="237">
        <v>-31902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32110340.66</v>
      </c>
      <c r="K47" s="253">
        <v>-2575932.54</v>
      </c>
      <c r="L47" s="254">
        <v>29534408</v>
      </c>
      <c r="M47" s="59"/>
      <c r="N47" s="253">
        <v>4525032</v>
      </c>
      <c r="O47" s="255">
        <v>34059440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-5693134.7799999975</v>
      </c>
      <c r="K50" s="253">
        <v>0.4599999999627471</v>
      </c>
      <c r="L50" s="254">
        <v>-5693137</v>
      </c>
      <c r="M50" s="59"/>
      <c r="N50" s="253">
        <v>2267230</v>
      </c>
      <c r="O50" s="255">
        <v>-3425907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1242363</v>
      </c>
      <c r="K52" s="223">
        <v>0</v>
      </c>
      <c r="L52" s="232">
        <v>1242363</v>
      </c>
      <c r="M52" s="49"/>
      <c r="N52" s="223">
        <v>0</v>
      </c>
      <c r="O52" s="233">
        <v>1242363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1526132.74</v>
      </c>
      <c r="K53" s="235">
        <v>0</v>
      </c>
      <c r="L53" s="236">
        <v>1526132.74</v>
      </c>
      <c r="M53" s="225"/>
      <c r="N53" s="50">
        <v>0</v>
      </c>
      <c r="O53" s="237">
        <v>1526133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246559</v>
      </c>
      <c r="O54" s="237">
        <v>246559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2768495.74</v>
      </c>
      <c r="K57" s="245">
        <v>0</v>
      </c>
      <c r="L57" s="247">
        <v>2768496</v>
      </c>
      <c r="M57" s="252"/>
      <c r="N57" s="245">
        <v>246559</v>
      </c>
      <c r="O57" s="247">
        <v>3015055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-2924639.0399999972</v>
      </c>
      <c r="K59" s="253">
        <v>0.4599999999627471</v>
      </c>
      <c r="L59" s="255">
        <v>-2924641</v>
      </c>
      <c r="M59" s="92"/>
      <c r="N59" s="253">
        <v>2513789</v>
      </c>
      <c r="O59" s="255">
        <v>-410852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114520419</v>
      </c>
      <c r="M61" s="49"/>
      <c r="N61" s="96">
        <v>48868591</v>
      </c>
      <c r="O61" s="234">
        <v>163389010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15674</v>
      </c>
      <c r="M62" s="49"/>
      <c r="N62" s="82"/>
      <c r="O62" s="240">
        <v>15674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114536093</v>
      </c>
      <c r="M64" s="92"/>
      <c r="N64" s="90">
        <v>48868591</v>
      </c>
      <c r="O64" s="90">
        <v>163404684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111611452</v>
      </c>
      <c r="M66" s="92"/>
      <c r="N66" s="90">
        <v>51382380</v>
      </c>
      <c r="O66" s="90">
        <v>162993832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-2</v>
      </c>
      <c r="O69" s="111">
        <v>-2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296" priority="13">
      <formula>LEN(TRIM(K24))=0</formula>
    </cfRule>
    <cfRule type="cellIs" dxfId="295" priority="14" operator="notEqual">
      <formula>0</formula>
    </cfRule>
  </conditionalFormatting>
  <conditionalFormatting sqref="K52 K37 K24">
    <cfRule type="cellIs" dxfId="294" priority="12" operator="notEqual">
      <formula>K33</formula>
    </cfRule>
  </conditionalFormatting>
  <conditionalFormatting sqref="K53:K55 K38:K45 K25:K30">
    <cfRule type="containsBlanks" dxfId="293" priority="10">
      <formula>LEN(TRIM(K25))=0</formula>
    </cfRule>
    <cfRule type="cellIs" dxfId="292" priority="11" operator="notEqual">
      <formula>0</formula>
    </cfRule>
  </conditionalFormatting>
  <conditionalFormatting sqref="N37">
    <cfRule type="cellIs" dxfId="291" priority="7" operator="notEqual">
      <formula>N46</formula>
    </cfRule>
  </conditionalFormatting>
  <conditionalFormatting sqref="L69 N69">
    <cfRule type="cellIs" dxfId="290" priority="29" operator="notEqual">
      <formula>0</formula>
    </cfRule>
    <cfRule type="cellIs" dxfId="289" priority="30" operator="equal">
      <formula>0</formula>
    </cfRule>
  </conditionalFormatting>
  <conditionalFormatting sqref="F11:G11 N62 N17:N18 N11:N15 L16 F17:G17 N24:N30 N37:N45 N52:N55">
    <cfRule type="containsBlanks" dxfId="288" priority="25">
      <formula>LEN(TRIM(F11))=0</formula>
    </cfRule>
    <cfRule type="cellIs" dxfId="287" priority="26" operator="notEqual">
      <formula>0</formula>
    </cfRule>
  </conditionalFormatting>
  <conditionalFormatting sqref="N11">
    <cfRule type="cellIs" dxfId="286" priority="24" operator="notEqual">
      <formula>N20</formula>
    </cfRule>
  </conditionalFormatting>
  <conditionalFormatting sqref="O69">
    <cfRule type="cellIs" dxfId="285" priority="20" operator="notEqual">
      <formula>0</formula>
    </cfRule>
    <cfRule type="cellIs" dxfId="284" priority="21" operator="equal">
      <formula>0</formula>
    </cfRule>
  </conditionalFormatting>
  <conditionalFormatting sqref="K11:K15 K17:K18">
    <cfRule type="containsBlanks" dxfId="283" priority="18">
      <formula>LEN(TRIM(K11))=0</formula>
    </cfRule>
    <cfRule type="cellIs" dxfId="282" priority="19" operator="notEqual">
      <formula>0</formula>
    </cfRule>
  </conditionalFormatting>
  <conditionalFormatting sqref="K11:K15 K17:K18">
    <cfRule type="cellIs" dxfId="281" priority="17" operator="notEqual">
      <formula>K20</formula>
    </cfRule>
  </conditionalFormatting>
  <conditionalFormatting sqref="K16">
    <cfRule type="containsBlanks" dxfId="280" priority="15">
      <formula>LEN(TRIM(K16))=0</formula>
    </cfRule>
    <cfRule type="cellIs" dxfId="279" priority="16" operator="notEqual">
      <formula>0</formula>
    </cfRule>
  </conditionalFormatting>
  <conditionalFormatting sqref="K53:K55 K38:K45 K25:K30">
    <cfRule type="cellIs" dxfId="278" priority="9" operator="notEqual">
      <formula>K34</formula>
    </cfRule>
  </conditionalFormatting>
  <conditionalFormatting sqref="N24">
    <cfRule type="cellIs" dxfId="277" priority="8" operator="notEqual">
      <formula>N33</formula>
    </cfRule>
  </conditionalFormatting>
  <conditionalFormatting sqref="N52">
    <cfRule type="cellIs" dxfId="276" priority="6" operator="notEqual">
      <formula>N61</formula>
    </cfRule>
  </conditionalFormatting>
  <conditionalFormatting sqref="J69">
    <cfRule type="cellIs" dxfId="275" priority="4" operator="notEqual">
      <formula>0</formula>
    </cfRule>
    <cfRule type="cellIs" dxfId="274" priority="5" operator="equal">
      <formula>0</formula>
    </cfRule>
  </conditionalFormatting>
  <conditionalFormatting sqref="J62 J16">
    <cfRule type="containsBlanks" dxfId="273" priority="2">
      <formula>LEN(TRIM(J16))=0</formula>
    </cfRule>
    <cfRule type="cellIs" dxfId="272" priority="3" operator="notEqual">
      <formula>0</formula>
    </cfRule>
  </conditionalFormatting>
  <conditionalFormatting sqref="L62">
    <cfRule type="cellIs" dxfId="271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27"/>
  <sheetViews>
    <sheetView tabSelected="1"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6" style="6" customWidth="1"/>
    <col min="7" max="7" width="15.28515625" style="6" customWidth="1"/>
    <col min="8" max="8" width="9.140625" style="6" hidden="1" customWidth="1"/>
    <col min="9" max="9" width="9.140625" style="11" hidden="1" customWidth="1"/>
    <col min="10" max="10" width="18" style="6" customWidth="1"/>
    <col min="11" max="11" width="0.7109375" style="11" customWidth="1"/>
    <col min="12" max="12" width="17.42578125" style="6" customWidth="1"/>
    <col min="13" max="13" width="18" style="6" customWidth="1"/>
    <col min="14" max="14" width="0.7109375" style="11" customWidth="1"/>
    <col min="15" max="15" width="17.42578125" style="6" customWidth="1"/>
    <col min="16" max="16" width="17" style="6" bestFit="1" customWidth="1"/>
    <col min="17" max="17" width="11.28515625" style="6" customWidth="1"/>
    <col min="18" max="18" width="24" style="10" hidden="1" customWidth="1"/>
    <col min="19" max="19" width="1.28515625" style="5" hidden="1" customWidth="1"/>
    <col min="20" max="20" width="18.85546875" style="5" hidden="1" customWidth="1"/>
    <col min="21" max="21" width="17.7109375" style="5" hidden="1" customWidth="1"/>
    <col min="22" max="22" width="18.7109375" style="5" hidden="1" customWidth="1"/>
    <col min="23" max="23" width="13.7109375" style="5" hidden="1" customWidth="1"/>
    <col min="24" max="24" width="18.7109375" style="227" bestFit="1" customWidth="1"/>
    <col min="25" max="16384" width="11.140625" style="6"/>
  </cols>
  <sheetData>
    <row r="1" spans="1:24">
      <c r="B1" s="2"/>
      <c r="C1" s="408" t="s">
        <v>129</v>
      </c>
      <c r="D1" s="408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3"/>
      <c r="R1" s="4"/>
    </row>
    <row r="2" spans="1:24">
      <c r="B2" s="2"/>
      <c r="C2" s="409" t="s">
        <v>0</v>
      </c>
      <c r="D2" s="409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7"/>
      <c r="R2" s="8"/>
    </row>
    <row r="3" spans="1:24" ht="12.75" customHeight="1">
      <c r="B3" s="2"/>
      <c r="C3" s="410" t="s">
        <v>1</v>
      </c>
      <c r="D3" s="410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412" t="s">
        <v>2</v>
      </c>
      <c r="Q3" s="10"/>
      <c r="R3" s="5"/>
      <c r="S3" s="280" t="s">
        <v>3</v>
      </c>
      <c r="T3" s="280"/>
      <c r="U3" s="280"/>
      <c r="V3" s="280"/>
      <c r="W3" s="227"/>
      <c r="X3" s="6"/>
    </row>
    <row r="4" spans="1:24">
      <c r="B4" s="2"/>
      <c r="C4" s="411" t="s">
        <v>309</v>
      </c>
      <c r="D4" s="411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413" t="s">
        <v>310</v>
      </c>
      <c r="Q4" s="10"/>
      <c r="R4" s="5"/>
      <c r="S4" s="280"/>
      <c r="T4" s="280"/>
      <c r="U4" s="280"/>
      <c r="V4" s="280"/>
      <c r="W4" s="227"/>
      <c r="X4" s="6"/>
    </row>
    <row r="5" spans="1:24">
      <c r="A5" s="12"/>
      <c r="B5" s="13"/>
      <c r="C5" s="14"/>
      <c r="D5" s="14"/>
      <c r="E5" s="14"/>
      <c r="F5" s="14"/>
      <c r="G5" s="14"/>
      <c r="H5" s="14"/>
      <c r="I5" s="15"/>
      <c r="J5" s="16"/>
      <c r="K5" s="17"/>
      <c r="L5" s="16"/>
      <c r="M5" s="16"/>
      <c r="N5" s="17"/>
      <c r="O5" s="16"/>
      <c r="P5" s="16"/>
      <c r="Q5" s="18"/>
      <c r="R5" s="19"/>
      <c r="T5" s="280"/>
      <c r="U5" s="280"/>
      <c r="V5" s="280"/>
      <c r="W5" s="280"/>
    </row>
    <row r="6" spans="1:24">
      <c r="C6" s="14"/>
      <c r="D6" s="14"/>
      <c r="E6" s="14"/>
      <c r="F6" s="14"/>
      <c r="G6" s="14"/>
      <c r="H6" s="14"/>
      <c r="I6" s="15"/>
      <c r="J6" s="286" t="s">
        <v>4</v>
      </c>
      <c r="K6" s="21"/>
      <c r="L6" s="22"/>
      <c r="M6" s="286" t="s">
        <v>4</v>
      </c>
      <c r="N6" s="21"/>
      <c r="O6" s="22" t="s">
        <v>5</v>
      </c>
      <c r="P6" s="22" t="s">
        <v>6</v>
      </c>
      <c r="Q6" s="23"/>
      <c r="R6" s="19"/>
      <c r="T6" s="280"/>
      <c r="U6" s="280"/>
      <c r="V6" s="280"/>
      <c r="W6" s="280"/>
    </row>
    <row r="7" spans="1:24">
      <c r="C7" s="14"/>
      <c r="D7" s="14"/>
      <c r="E7" s="14"/>
      <c r="F7" s="14"/>
      <c r="G7" s="14"/>
      <c r="H7" s="14"/>
      <c r="I7" s="15"/>
      <c r="J7" s="259" t="s">
        <v>306</v>
      </c>
      <c r="K7" s="25"/>
      <c r="L7" s="26" t="s">
        <v>302</v>
      </c>
      <c r="M7" s="24"/>
      <c r="N7" s="25"/>
      <c r="O7" s="26" t="str">
        <f>[4]SNP!$M$9</f>
        <v>Unit</v>
      </c>
      <c r="P7" s="26"/>
      <c r="Q7" s="27"/>
      <c r="R7" s="28" t="s">
        <v>7</v>
      </c>
      <c r="T7" s="280"/>
      <c r="U7" s="280"/>
      <c r="V7" s="280"/>
      <c r="W7" s="280"/>
    </row>
    <row r="8" spans="1:24">
      <c r="C8" s="29" t="s">
        <v>8</v>
      </c>
      <c r="D8" s="14"/>
      <c r="E8" s="14"/>
      <c r="F8" s="14"/>
      <c r="G8" s="14"/>
      <c r="H8" s="14"/>
      <c r="I8" s="15"/>
      <c r="J8" s="25"/>
      <c r="K8" s="25"/>
      <c r="L8" s="25"/>
      <c r="M8" s="25"/>
      <c r="N8" s="25"/>
      <c r="O8" s="25"/>
      <c r="P8" s="25"/>
      <c r="Q8" s="30"/>
      <c r="R8" s="31"/>
      <c r="T8" s="280"/>
      <c r="U8" s="280"/>
      <c r="V8" s="280"/>
      <c r="W8" s="280"/>
    </row>
    <row r="9" spans="1:24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7"/>
      <c r="K9" s="17"/>
      <c r="L9" s="17"/>
      <c r="M9" s="17"/>
      <c r="N9" s="17"/>
      <c r="O9" s="17"/>
      <c r="P9" s="17"/>
      <c r="Q9" s="18"/>
      <c r="R9" s="31"/>
      <c r="T9" s="282" t="s">
        <v>12</v>
      </c>
      <c r="U9" s="282"/>
      <c r="V9" s="282"/>
      <c r="W9" s="282"/>
    </row>
    <row r="10" spans="1:24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17"/>
      <c r="L10" s="35"/>
      <c r="M10" s="35"/>
      <c r="N10" s="17"/>
      <c r="O10" s="35"/>
      <c r="P10" s="35"/>
      <c r="Q10" s="37"/>
      <c r="R10" s="31"/>
      <c r="S10" s="38"/>
      <c r="T10" s="39" t="s">
        <v>4</v>
      </c>
      <c r="U10" s="40" t="s">
        <v>14</v>
      </c>
      <c r="V10" s="41" t="s">
        <v>15</v>
      </c>
      <c r="W10" s="42" t="s">
        <v>14</v>
      </c>
      <c r="X10" s="226"/>
    </row>
    <row r="11" spans="1:24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f>SUM(EASTERNFL:VALENCIA!F11:G11)</f>
        <v>444840723.49000007</v>
      </c>
      <c r="G11" s="283"/>
      <c r="H11" s="45"/>
      <c r="I11" s="36"/>
      <c r="J11" s="129">
        <f>SUM(EASTERNFL:VALENCIA!J11)</f>
        <v>603353196.47000003</v>
      </c>
      <c r="K11" s="129"/>
      <c r="L11" s="129">
        <f>SUM(EASTERNFL:VALENCIA!K11)</f>
        <v>-3031906.79</v>
      </c>
      <c r="M11" s="129">
        <f>SUM(EASTERNFL:VALENCIA!L11)</f>
        <v>600321289.68000007</v>
      </c>
      <c r="N11" s="129"/>
      <c r="O11" s="129">
        <f>SUM(EASTERNFL:VALENCIA!N11)</f>
        <v>0</v>
      </c>
      <c r="P11" s="129">
        <f>ROUND(O11,0)+ROUND(M11,0)</f>
        <v>600321290</v>
      </c>
      <c r="Q11" s="46"/>
      <c r="R11" s="31"/>
      <c r="S11" s="38"/>
      <c r="T11" s="47">
        <f>M11</f>
        <v>600321289.68000007</v>
      </c>
      <c r="U11" s="47">
        <f>ROUND(T11,0)-T11</f>
        <v>0.31999993324279785</v>
      </c>
      <c r="V11" s="47">
        <f>O11</f>
        <v>0</v>
      </c>
      <c r="W11" s="47">
        <f>ROUND(V11,0)-V11</f>
        <v>0</v>
      </c>
      <c r="X11" s="226"/>
    </row>
    <row r="12" spans="1:24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130">
        <f>SUM(EASTERNFL:VALENCIA!J12)</f>
        <v>96235633.530000016</v>
      </c>
      <c r="K12" s="130"/>
      <c r="L12" s="130">
        <f>SUM(EASTERNFL:VALENCIA!K12)</f>
        <v>-17030072.120000001</v>
      </c>
      <c r="M12" s="130">
        <f>SUM(EASTERNFL:VALENCIA!L12)</f>
        <v>79205561.410000026</v>
      </c>
      <c r="N12" s="130"/>
      <c r="O12" s="130">
        <f>SUM(EASTERNFL:VALENCIA!N12)</f>
        <v>86184.5</v>
      </c>
      <c r="P12" s="130">
        <f t="shared" ref="P12:P16" si="0">ROUND(O12,0)+ROUND(M12,0)</f>
        <v>79291746</v>
      </c>
      <c r="Q12" s="51"/>
      <c r="R12" s="31"/>
      <c r="S12" s="38"/>
      <c r="T12" s="47">
        <f t="shared" ref="T12:T18" si="1">M12</f>
        <v>79205561.410000026</v>
      </c>
      <c r="U12" s="47">
        <f t="shared" ref="U12:U18" si="2">ROUND(T12,0)-T12</f>
        <v>-0.4100000262260437</v>
      </c>
      <c r="V12" s="47">
        <f t="shared" ref="V12:V18" si="3">O12</f>
        <v>86184.5</v>
      </c>
      <c r="W12" s="47">
        <f t="shared" ref="W12:W18" si="4">ROUND(V12,0)-V12</f>
        <v>0.5</v>
      </c>
      <c r="X12" s="226"/>
    </row>
    <row r="13" spans="1:24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130">
        <f>SUM(EASTERNFL:VALENCIA!J13)</f>
        <v>43619486.609999999</v>
      </c>
      <c r="K13" s="130"/>
      <c r="L13" s="130">
        <f>SUM(EASTERNFL:VALENCIA!K13)</f>
        <v>-2640029.21</v>
      </c>
      <c r="M13" s="130">
        <f>SUM(EASTERNFL:VALENCIA!L13)</f>
        <v>40979457.399999999</v>
      </c>
      <c r="N13" s="130"/>
      <c r="O13" s="130">
        <f>SUM(EASTERNFL:VALENCIA!N13)</f>
        <v>825254.28</v>
      </c>
      <c r="P13" s="130">
        <f t="shared" si="0"/>
        <v>41804711</v>
      </c>
      <c r="Q13" s="51"/>
      <c r="R13" s="31"/>
      <c r="S13" s="38"/>
      <c r="T13" s="47">
        <f t="shared" si="1"/>
        <v>40979457.399999999</v>
      </c>
      <c r="U13" s="47">
        <f t="shared" si="2"/>
        <v>-0.39999999850988388</v>
      </c>
      <c r="V13" s="47">
        <f t="shared" si="3"/>
        <v>825254.28</v>
      </c>
      <c r="W13" s="47">
        <f t="shared" si="4"/>
        <v>-0.28000000002793968</v>
      </c>
      <c r="X13" s="226"/>
    </row>
    <row r="14" spans="1:24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130">
        <f>SUM(EASTERNFL:VALENCIA!J14)</f>
        <v>37545011.370000005</v>
      </c>
      <c r="K14" s="130"/>
      <c r="L14" s="130">
        <f>SUM(EASTERNFL:VALENCIA!K14)</f>
        <v>877641.05</v>
      </c>
      <c r="M14" s="130">
        <f>SUM(EASTERNFL:VALENCIA!L14)</f>
        <v>38422652.420000002</v>
      </c>
      <c r="N14" s="130"/>
      <c r="O14" s="130">
        <f>SUM(EASTERNFL:VALENCIA!N14)</f>
        <v>22263292.620000001</v>
      </c>
      <c r="P14" s="130">
        <f t="shared" si="0"/>
        <v>60685945</v>
      </c>
      <c r="Q14" s="51"/>
      <c r="R14" s="31"/>
      <c r="S14" s="38"/>
      <c r="T14" s="47">
        <f t="shared" si="1"/>
        <v>38422652.420000002</v>
      </c>
      <c r="U14" s="47">
        <f t="shared" si="2"/>
        <v>-0.42000000178813934</v>
      </c>
      <c r="V14" s="47">
        <f t="shared" si="3"/>
        <v>22263292.620000001</v>
      </c>
      <c r="W14" s="47">
        <f t="shared" si="4"/>
        <v>0.37999999895691872</v>
      </c>
      <c r="X14" s="226"/>
    </row>
    <row r="15" spans="1:24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130">
        <f>SUM(EASTERNFL:VALENCIA!J15)</f>
        <v>10350572.930000002</v>
      </c>
      <c r="K15" s="130"/>
      <c r="L15" s="130">
        <f>SUM(EASTERNFL:VALENCIA!K15)</f>
        <v>5808935</v>
      </c>
      <c r="M15" s="130">
        <f>SUM(EASTERNFL:VALENCIA!L15)</f>
        <v>16159507.930000002</v>
      </c>
      <c r="N15" s="130"/>
      <c r="O15" s="130">
        <f>SUM(EASTERNFL:VALENCIA!N15)</f>
        <v>0</v>
      </c>
      <c r="P15" s="130">
        <f t="shared" si="0"/>
        <v>16159508</v>
      </c>
      <c r="Q15" s="51"/>
      <c r="R15" s="31"/>
      <c r="S15" s="38"/>
      <c r="T15" s="47">
        <f t="shared" si="1"/>
        <v>16159507.930000002</v>
      </c>
      <c r="U15" s="47">
        <f t="shared" si="2"/>
        <v>6.9999998435378075E-2</v>
      </c>
      <c r="V15" s="47">
        <f t="shared" si="3"/>
        <v>0</v>
      </c>
      <c r="W15" s="47">
        <f t="shared" si="4"/>
        <v>0</v>
      </c>
      <c r="X15" s="226"/>
    </row>
    <row r="16" spans="1:24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130">
        <f>SUM(EASTERNFL:VALENCIA!J16)</f>
        <v>0</v>
      </c>
      <c r="K16" s="130"/>
      <c r="L16" s="130">
        <f>SUM(EASTERNFL:VALENCIA!K16)</f>
        <v>0</v>
      </c>
      <c r="M16" s="130">
        <f>SUM(EASTERNFL:VALENCIA!L16)</f>
        <v>0</v>
      </c>
      <c r="N16" s="130"/>
      <c r="O16" s="130">
        <f>SUM(EASTERNFL:VALENCIA!N16)</f>
        <v>0</v>
      </c>
      <c r="P16" s="130">
        <f t="shared" si="0"/>
        <v>0</v>
      </c>
      <c r="Q16" s="37"/>
      <c r="R16" s="31"/>
      <c r="S16" s="38"/>
      <c r="T16" s="47"/>
      <c r="U16" s="47"/>
      <c r="V16" s="47"/>
      <c r="W16" s="47"/>
      <c r="X16" s="226"/>
    </row>
    <row r="17" spans="1:24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f>SUM(EASTERNFL:VALENCIA!F17:G17)</f>
        <v>15311395.99</v>
      </c>
      <c r="G17" s="283"/>
      <c r="H17" s="55"/>
      <c r="I17" s="35"/>
      <c r="J17" s="130">
        <f>SUM(EASTERNFL:VALENCIA!J17)</f>
        <v>74536218.710000008</v>
      </c>
      <c r="K17" s="130"/>
      <c r="L17" s="130">
        <f>SUM(EASTERNFL:VALENCIA!K17)</f>
        <v>-5909807.9299999997</v>
      </c>
      <c r="M17" s="130">
        <f>SUM(EASTERNFL:VALENCIA!L17)</f>
        <v>68626410.780000016</v>
      </c>
      <c r="N17" s="130"/>
      <c r="O17" s="130">
        <f>SUM(EASTERNFL:VALENCIA!N17)</f>
        <v>6014878</v>
      </c>
      <c r="P17" s="130">
        <f t="shared" ref="P17:P18" si="5">ROUND(O17,0)+ROUND(M17,0)</f>
        <v>74641289</v>
      </c>
      <c r="Q17" s="51"/>
      <c r="R17" s="31"/>
      <c r="S17" s="38"/>
      <c r="T17" s="47">
        <f t="shared" si="1"/>
        <v>68626410.780000016</v>
      </c>
      <c r="U17" s="47">
        <f t="shared" si="2"/>
        <v>0.21999998390674591</v>
      </c>
      <c r="V17" s="47">
        <f t="shared" si="3"/>
        <v>6014878</v>
      </c>
      <c r="W17" s="47">
        <f t="shared" si="4"/>
        <v>0</v>
      </c>
      <c r="X17" s="226"/>
    </row>
    <row r="18" spans="1:24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131">
        <f>SUM(EASTERNFL:VALENCIA!J18)</f>
        <v>24667833.800000004</v>
      </c>
      <c r="K18" s="131"/>
      <c r="L18" s="131">
        <f>SUM(EASTERNFL:VALENCIA!K18)</f>
        <v>804550.22</v>
      </c>
      <c r="M18" s="131">
        <f>SUM(EASTERNFL:VALENCIA!L18)</f>
        <v>25472384.020000007</v>
      </c>
      <c r="N18" s="131"/>
      <c r="O18" s="131">
        <f>SUM(EASTERNFL:VALENCIA!N18)</f>
        <v>59509473.07</v>
      </c>
      <c r="P18" s="131">
        <f t="shared" si="5"/>
        <v>84981857</v>
      </c>
      <c r="Q18" s="51"/>
      <c r="R18" s="31"/>
      <c r="S18" s="38"/>
      <c r="T18" s="47">
        <f t="shared" si="1"/>
        <v>25472384.020000007</v>
      </c>
      <c r="U18" s="47">
        <f t="shared" si="2"/>
        <v>-2.0000007003545761E-2</v>
      </c>
      <c r="V18" s="47">
        <f t="shared" si="3"/>
        <v>59509473.07</v>
      </c>
      <c r="W18" s="47">
        <f t="shared" si="4"/>
        <v>-7.0000000298023224E-2</v>
      </c>
      <c r="X18" s="226"/>
    </row>
    <row r="19" spans="1:24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60"/>
      <c r="L19" s="60"/>
      <c r="M19" s="59"/>
      <c r="N19" s="60"/>
      <c r="O19" s="60"/>
      <c r="P19" s="60"/>
      <c r="Q19" s="61"/>
      <c r="R19" s="31"/>
      <c r="S19" s="62"/>
      <c r="T19" s="63"/>
      <c r="U19" s="63"/>
      <c r="V19" s="63"/>
      <c r="W19" s="63"/>
      <c r="X19" s="226"/>
    </row>
    <row r="20" spans="1:24" s="43" customForma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66">
        <f t="array" ref="J20">SUM(ROUND(J11:J18,0))</f>
        <v>890307954</v>
      </c>
      <c r="K20" s="67"/>
      <c r="L20" s="66">
        <f t="array" ref="L20">SUM(ROUND(L11:L18,0))</f>
        <v>-21120690</v>
      </c>
      <c r="M20" s="66">
        <f t="array" ref="M20">SUM(ROUND(M11:M18,0))</f>
        <v>869187263</v>
      </c>
      <c r="N20" s="67"/>
      <c r="O20" s="66">
        <f t="array" ref="O20">SUM(ROUND(O11:O18,0))</f>
        <v>88699083</v>
      </c>
      <c r="P20" s="66">
        <f t="array" ref="P20">SUM(ROUND(P11:P18,0))</f>
        <v>957886346</v>
      </c>
      <c r="Q20" s="68"/>
      <c r="R20" s="31"/>
      <c r="S20" s="38"/>
      <c r="T20" s="69">
        <f>SUM(T11:T18)</f>
        <v>869187263.63999999</v>
      </c>
      <c r="U20" s="69">
        <f>M20-T20</f>
        <v>-0.63999998569488525</v>
      </c>
      <c r="V20" s="69">
        <f>SUM(V11:V18)</f>
        <v>88699082.469999999</v>
      </c>
      <c r="W20" s="69">
        <f>O20-V20</f>
        <v>0.5300000011920929</v>
      </c>
      <c r="X20" s="226"/>
    </row>
    <row r="21" spans="1:24" s="43" customFormat="1">
      <c r="A21" s="52"/>
      <c r="B21" s="56"/>
      <c r="C21" s="14"/>
      <c r="D21" s="14"/>
      <c r="E21" s="14"/>
      <c r="F21" s="14"/>
      <c r="G21" s="14"/>
      <c r="H21" s="14"/>
      <c r="I21" s="15"/>
      <c r="J21" s="17"/>
      <c r="K21" s="17"/>
      <c r="L21" s="17"/>
      <c r="M21" s="17"/>
      <c r="N21" s="17"/>
      <c r="O21" s="17"/>
      <c r="P21" s="17"/>
      <c r="Q21" s="18"/>
      <c r="R21" s="31"/>
      <c r="S21" s="38"/>
      <c r="T21" s="47"/>
      <c r="U21" s="47"/>
      <c r="V21" s="47"/>
      <c r="W21" s="47"/>
      <c r="X21" s="226"/>
    </row>
    <row r="22" spans="1:24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16"/>
      <c r="K22" s="17"/>
      <c r="L22" s="16"/>
      <c r="M22" s="16"/>
      <c r="N22" s="17"/>
      <c r="O22" s="16"/>
      <c r="P22" s="16"/>
      <c r="Q22" s="18"/>
      <c r="R22" s="31"/>
      <c r="S22" s="38"/>
      <c r="T22" s="47">
        <f t="shared" ref="T22:T30" si="6">M22</f>
        <v>0</v>
      </c>
      <c r="U22" s="47">
        <f t="shared" ref="U22:U30" si="7">ROUND(T22,0)-T22</f>
        <v>0</v>
      </c>
      <c r="V22" s="47">
        <f t="shared" ref="V22:V30" si="8">O22</f>
        <v>0</v>
      </c>
      <c r="W22" s="47">
        <f t="shared" ref="W22:W30" si="9">ROUND(V22,0)-V22</f>
        <v>0</v>
      </c>
      <c r="X22" s="226"/>
    </row>
    <row r="23" spans="1:24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16"/>
      <c r="K23" s="17"/>
      <c r="L23" s="16"/>
      <c r="M23" s="16"/>
      <c r="N23" s="17"/>
      <c r="O23" s="16"/>
      <c r="P23" s="16"/>
      <c r="Q23" s="18"/>
      <c r="R23" s="31"/>
      <c r="S23" s="38"/>
      <c r="T23" s="47">
        <f t="shared" si="6"/>
        <v>0</v>
      </c>
      <c r="U23" s="47">
        <f t="shared" si="7"/>
        <v>0</v>
      </c>
      <c r="V23" s="47">
        <f t="shared" si="8"/>
        <v>0</v>
      </c>
      <c r="W23" s="47">
        <f t="shared" si="9"/>
        <v>0</v>
      </c>
      <c r="X23" s="226"/>
    </row>
    <row r="24" spans="1:24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129">
        <f>SUM(EASTERNFL:VALENCIA!J24)</f>
        <v>1951418489.3</v>
      </c>
      <c r="K24" s="129"/>
      <c r="L24" s="129">
        <f>SUM(EASTERNFL:VALENCIA!K24)</f>
        <v>-2</v>
      </c>
      <c r="M24" s="129">
        <f>SUM(EASTERNFL:VALENCIA!L24)</f>
        <v>1951418487.3</v>
      </c>
      <c r="N24" s="129"/>
      <c r="O24" s="129">
        <f>SUM(EASTERNFL:VALENCIA!N24)</f>
        <v>10379986.560000001</v>
      </c>
      <c r="P24" s="130">
        <f t="shared" ref="P24:P30" si="10">ROUND(O24,0)+ROUND(M24,0)</f>
        <v>1961798474</v>
      </c>
      <c r="Q24" s="51"/>
      <c r="R24" s="31"/>
      <c r="S24" s="38"/>
      <c r="T24" s="47">
        <v>1755184891.4100001</v>
      </c>
      <c r="U24" s="47">
        <f>M24-T24</f>
        <v>196233595.88999987</v>
      </c>
      <c r="V24" s="47">
        <f t="shared" si="8"/>
        <v>10379986.560000001</v>
      </c>
      <c r="W24" s="47">
        <f t="shared" si="9"/>
        <v>0.43999999947845936</v>
      </c>
      <c r="X24" s="226"/>
    </row>
    <row r="25" spans="1:24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130">
        <f>SUM(EASTERNFL:VALENCIA!J25)</f>
        <v>575479499.28000009</v>
      </c>
      <c r="K25" s="130"/>
      <c r="L25" s="130">
        <f>SUM(EASTERNFL:VALENCIA!K25)</f>
        <v>-17363997.440000001</v>
      </c>
      <c r="M25" s="130">
        <f>SUM(EASTERNFL:VALENCIA!L25)</f>
        <v>558115501.84000003</v>
      </c>
      <c r="N25" s="130"/>
      <c r="O25" s="130">
        <f>SUM(EASTERNFL:VALENCIA!N25)</f>
        <v>35501167.899999999</v>
      </c>
      <c r="P25" s="130">
        <f t="shared" si="10"/>
        <v>593616670</v>
      </c>
      <c r="Q25" s="51"/>
      <c r="R25" s="31"/>
      <c r="S25" s="38"/>
      <c r="T25" s="47">
        <f t="shared" si="6"/>
        <v>558115501.84000003</v>
      </c>
      <c r="U25" s="47">
        <f t="shared" si="7"/>
        <v>0.15999996662139893</v>
      </c>
      <c r="V25" s="47">
        <f t="shared" si="8"/>
        <v>35501167.899999999</v>
      </c>
      <c r="W25" s="47">
        <f t="shared" si="9"/>
        <v>0.10000000149011612</v>
      </c>
      <c r="X25" s="226"/>
    </row>
    <row r="26" spans="1:24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130">
        <f>SUM(EASTERNFL:VALENCIA!J26)</f>
        <v>84827825.670000002</v>
      </c>
      <c r="K26" s="130"/>
      <c r="L26" s="130">
        <f>SUM(EASTERNFL:VALENCIA!K26)</f>
        <v>-0.46</v>
      </c>
      <c r="M26" s="130">
        <f>SUM(EASTERNFL:VALENCIA!L26)</f>
        <v>84827825.209999993</v>
      </c>
      <c r="N26" s="130"/>
      <c r="O26" s="130">
        <f>SUM(EASTERNFL:VALENCIA!N26)</f>
        <v>191176</v>
      </c>
      <c r="P26" s="130">
        <f t="shared" si="10"/>
        <v>85019001</v>
      </c>
      <c r="Q26" s="51"/>
      <c r="R26" s="31"/>
      <c r="S26" s="38"/>
      <c r="T26" s="47">
        <f t="shared" si="6"/>
        <v>84827825.209999993</v>
      </c>
      <c r="U26" s="47">
        <f t="shared" si="7"/>
        <v>-0.20999999344348907</v>
      </c>
      <c r="V26" s="47">
        <f t="shared" si="8"/>
        <v>191176</v>
      </c>
      <c r="W26" s="47">
        <f t="shared" si="9"/>
        <v>0</v>
      </c>
      <c r="X26" s="226"/>
    </row>
    <row r="27" spans="1:24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130">
        <f>SUM(EASTERNFL:VALENCIA!J27)</f>
        <v>216501534.64000002</v>
      </c>
      <c r="K27" s="130"/>
      <c r="L27" s="130">
        <f>SUM(EASTERNFL:VALENCIA!K27)</f>
        <v>-1705544.9</v>
      </c>
      <c r="M27" s="130">
        <f>SUM(EASTERNFL:VALENCIA!L27)</f>
        <v>214795989.74000004</v>
      </c>
      <c r="N27" s="130"/>
      <c r="O27" s="130">
        <f>SUM(EASTERNFL:VALENCIA!N27)</f>
        <v>20535246.629999999</v>
      </c>
      <c r="P27" s="130">
        <f t="shared" si="10"/>
        <v>235331237</v>
      </c>
      <c r="Q27" s="51"/>
      <c r="R27" s="31"/>
      <c r="S27" s="38"/>
      <c r="T27" s="47">
        <f t="shared" si="6"/>
        <v>214795989.74000004</v>
      </c>
      <c r="U27" s="47">
        <f t="shared" si="7"/>
        <v>0.25999996066093445</v>
      </c>
      <c r="V27" s="47">
        <f t="shared" si="8"/>
        <v>20535246.629999999</v>
      </c>
      <c r="W27" s="47">
        <f t="shared" si="9"/>
        <v>0.37000000104308128</v>
      </c>
      <c r="X27" s="226"/>
    </row>
    <row r="28" spans="1:24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130">
        <f>SUM(EASTERNFL:VALENCIA!J28)</f>
        <v>181069577.58079001</v>
      </c>
      <c r="K28" s="130"/>
      <c r="L28" s="130">
        <f>SUM(EASTERNFL:VALENCIA!K28)</f>
        <v>2058444.06</v>
      </c>
      <c r="M28" s="130">
        <f>SUM(EASTERNFL:VALENCIA!L28)</f>
        <v>183128021.64079002</v>
      </c>
      <c r="N28" s="130"/>
      <c r="O28" s="130">
        <f>SUM(EASTERNFL:VALENCIA!N28)</f>
        <v>36238371.93</v>
      </c>
      <c r="P28" s="130">
        <f t="shared" si="10"/>
        <v>219366394</v>
      </c>
      <c r="Q28" s="51"/>
      <c r="R28" s="31"/>
      <c r="S28" s="38"/>
      <c r="T28" s="47">
        <f t="shared" si="6"/>
        <v>183128021.64079002</v>
      </c>
      <c r="U28" s="47">
        <f t="shared" si="7"/>
        <v>0.35920998454093933</v>
      </c>
      <c r="V28" s="47">
        <f t="shared" si="8"/>
        <v>36238371.93</v>
      </c>
      <c r="W28" s="47">
        <f t="shared" si="9"/>
        <v>7.0000000298023224E-2</v>
      </c>
      <c r="X28" s="226"/>
    </row>
    <row r="29" spans="1:24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130">
        <f>SUM(EASTERNFL:VALENCIA!J29)</f>
        <v>231943673.09</v>
      </c>
      <c r="K29" s="130"/>
      <c r="L29" s="130">
        <f>SUM(EASTERNFL:VALENCIA!K29)</f>
        <v>126974.76</v>
      </c>
      <c r="M29" s="130">
        <f>SUM(EASTERNFL:VALENCIA!L29)</f>
        <v>232070647.84999999</v>
      </c>
      <c r="N29" s="130"/>
      <c r="O29" s="130">
        <f>SUM(EASTERNFL:VALENCIA!N29)</f>
        <v>1306504.2699999998</v>
      </c>
      <c r="P29" s="130">
        <f t="shared" si="10"/>
        <v>233377152</v>
      </c>
      <c r="Q29" s="51"/>
      <c r="R29" s="31"/>
      <c r="S29" s="38"/>
      <c r="T29" s="47">
        <f t="shared" si="6"/>
        <v>232070647.84999999</v>
      </c>
      <c r="U29" s="47">
        <f t="shared" si="7"/>
        <v>0.15000000596046448</v>
      </c>
      <c r="V29" s="47">
        <f t="shared" si="8"/>
        <v>1306504.2699999998</v>
      </c>
      <c r="W29" s="47">
        <f t="shared" si="9"/>
        <v>-0.26999999978579581</v>
      </c>
      <c r="X29" s="226"/>
    </row>
    <row r="30" spans="1:24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131">
        <f>SUM(EASTERNFL:VALENCIA!J30)</f>
        <v>189236542.62999997</v>
      </c>
      <c r="K30" s="131"/>
      <c r="L30" s="131">
        <f>SUM(EASTERNFL:VALENCIA!K30)</f>
        <v>1.08</v>
      </c>
      <c r="M30" s="131">
        <f>SUM(EASTERNFL:VALENCIA!L30)</f>
        <v>189236543.70999998</v>
      </c>
      <c r="N30" s="131"/>
      <c r="O30" s="131">
        <f>SUM(EASTERNFL:VALENCIA!N30)</f>
        <v>2094626.17</v>
      </c>
      <c r="P30" s="131">
        <f t="shared" si="10"/>
        <v>191331170</v>
      </c>
      <c r="Q30" s="51"/>
      <c r="R30" s="31"/>
      <c r="S30" s="38"/>
      <c r="T30" s="47">
        <f t="shared" si="6"/>
        <v>189236543.70999998</v>
      </c>
      <c r="U30" s="47">
        <f t="shared" si="7"/>
        <v>0.29000002145767212</v>
      </c>
      <c r="V30" s="47">
        <f t="shared" si="8"/>
        <v>2094626.17</v>
      </c>
      <c r="W30" s="47">
        <f t="shared" si="9"/>
        <v>-0.16999999992549419</v>
      </c>
      <c r="X30" s="226"/>
    </row>
    <row r="31" spans="1:24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73"/>
      <c r="K31" s="73"/>
      <c r="L31" s="73"/>
      <c r="M31" s="73"/>
      <c r="N31" s="73"/>
      <c r="O31" s="73"/>
      <c r="P31" s="73"/>
      <c r="Q31" s="74"/>
      <c r="R31" s="31"/>
      <c r="S31" s="38"/>
      <c r="T31" s="63"/>
      <c r="U31" s="63"/>
      <c r="V31" s="63"/>
      <c r="W31" s="63"/>
      <c r="X31" s="226"/>
    </row>
    <row r="32" spans="1:24" s="43" customForma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66">
        <f t="array" ref="J32">SUM(ROUND(J24:J30,0))</f>
        <v>3430477143</v>
      </c>
      <c r="K32" s="59"/>
      <c r="L32" s="66">
        <f t="array" ref="L32">SUM(ROUND(L24:L30,0))</f>
        <v>-16884124</v>
      </c>
      <c r="M32" s="66">
        <f t="array" ref="M32">SUM(ROUND(M24:M30,0))</f>
        <v>3413593018</v>
      </c>
      <c r="N32" s="59"/>
      <c r="O32" s="66">
        <f t="array" ref="O32">SUM(ROUND(O24:O30,0))</f>
        <v>106247080</v>
      </c>
      <c r="P32" s="66">
        <f t="array" ref="P32">SUM(ROUND(P24:P30,0))</f>
        <v>3519840098</v>
      </c>
      <c r="Q32" s="68"/>
      <c r="R32" s="31"/>
      <c r="S32" s="38"/>
      <c r="T32" s="75">
        <f>SUM(T22:T30)</f>
        <v>3217359421.4007902</v>
      </c>
      <c r="U32" s="69">
        <f>M32-T32</f>
        <v>196233596.59920979</v>
      </c>
      <c r="V32" s="69">
        <f>SUM(V22:V30)</f>
        <v>106247079.46000001</v>
      </c>
      <c r="W32" s="69">
        <f>O32-V32</f>
        <v>0.53999999165534973</v>
      </c>
      <c r="X32" s="226"/>
    </row>
    <row r="33" spans="1:24" s="43" customFormat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59"/>
      <c r="L33" s="59"/>
      <c r="M33" s="59"/>
      <c r="N33" s="59"/>
      <c r="O33" s="59"/>
      <c r="P33" s="59"/>
      <c r="Q33" s="77"/>
      <c r="R33" s="31"/>
      <c r="S33" s="38"/>
      <c r="T33" s="63"/>
      <c r="U33" s="47"/>
      <c r="V33" s="47"/>
      <c r="W33" s="47"/>
      <c r="X33" s="226"/>
    </row>
    <row r="34" spans="1:24" s="43" customFormat="1">
      <c r="A34" s="1"/>
      <c r="B34" s="72"/>
      <c r="C34" s="14"/>
      <c r="D34" s="65" t="str">
        <f>IF(M34&lt;0,IF(O34&gt;0,"Operating Income (Loss)","Operating Loss"),IF(M34&gt;0,IF(O34&gt;=0,"Operating Income","Operating Income (Loss)"),IF(O34&lt;0,"Operating Loss",IF(O34&gt;0,"Operating Income","Operating Income (Loss)"))))</f>
        <v>Operating Loss</v>
      </c>
      <c r="E34" s="35"/>
      <c r="F34" s="14"/>
      <c r="G34" s="14"/>
      <c r="H34" s="14"/>
      <c r="I34" s="15"/>
      <c r="J34" s="66">
        <f>J20-J32</f>
        <v>-2540169189</v>
      </c>
      <c r="K34" s="67"/>
      <c r="L34" s="66">
        <f>L20-L32</f>
        <v>-4236566</v>
      </c>
      <c r="M34" s="66">
        <f>M20-M32</f>
        <v>-2544405755</v>
      </c>
      <c r="N34" s="67"/>
      <c r="O34" s="66">
        <f>O20-O32</f>
        <v>-17547997</v>
      </c>
      <c r="P34" s="66">
        <f>P20-P32</f>
        <v>-2561953752</v>
      </c>
      <c r="Q34" s="68"/>
      <c r="R34" s="31"/>
      <c r="S34" s="38"/>
      <c r="T34" s="69">
        <f>T20-T32</f>
        <v>-2348172157.7607903</v>
      </c>
      <c r="U34" s="69">
        <f>M34-T34</f>
        <v>-196233597.23920965</v>
      </c>
      <c r="V34" s="69">
        <f>V20-V32</f>
        <v>-17547996.99000001</v>
      </c>
      <c r="W34" s="69">
        <f>O34-V34</f>
        <v>-9.9999904632568359E-3</v>
      </c>
      <c r="X34" s="226"/>
    </row>
    <row r="35" spans="1:24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78"/>
      <c r="K35" s="78"/>
      <c r="L35" s="78"/>
      <c r="M35" s="78"/>
      <c r="N35" s="78"/>
      <c r="O35" s="78"/>
      <c r="P35" s="78"/>
      <c r="Q35" s="79"/>
      <c r="R35" s="31"/>
      <c r="S35" s="38"/>
      <c r="T35" s="47"/>
      <c r="U35" s="47"/>
      <c r="V35" s="47"/>
      <c r="W35" s="47"/>
      <c r="X35" s="226"/>
    </row>
    <row r="36" spans="1:24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16"/>
      <c r="K36" s="17"/>
      <c r="L36" s="16"/>
      <c r="M36" s="16"/>
      <c r="N36" s="17"/>
      <c r="O36" s="16"/>
      <c r="P36" s="16"/>
      <c r="Q36" s="18"/>
      <c r="R36" s="31"/>
      <c r="S36" s="38"/>
      <c r="T36" s="47"/>
      <c r="U36" s="47"/>
      <c r="V36" s="47"/>
      <c r="W36" s="47"/>
      <c r="X36" s="226"/>
    </row>
    <row r="37" spans="1:24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129">
        <f>SUM(EASTERNFL:VALENCIA!J37)</f>
        <v>1223129337.2000003</v>
      </c>
      <c r="K37" s="129"/>
      <c r="L37" s="129">
        <f>SUM(EASTERNFL:VALENCIA!K37)</f>
        <v>-6231824.1600000001</v>
      </c>
      <c r="M37" s="129">
        <f>SUM(EASTERNFL:VALENCIA!L37)</f>
        <v>1216897513.0400002</v>
      </c>
      <c r="N37" s="129"/>
      <c r="O37" s="129">
        <f>SUM(EASTERNFL:VALENCIA!N37)</f>
        <v>118979</v>
      </c>
      <c r="P37" s="80">
        <f t="shared" ref="P37:P45" si="11">ROUND(O37,0)+ROUND(M37,0)</f>
        <v>1217016492</v>
      </c>
      <c r="Q37" s="81"/>
      <c r="R37" s="31"/>
      <c r="S37" s="38"/>
      <c r="T37" s="47">
        <f t="shared" ref="T37:T45" si="12">M37</f>
        <v>1216897513.0400002</v>
      </c>
      <c r="U37" s="47">
        <f t="shared" ref="U37:U45" si="13">ROUND(T37,0)-T37</f>
        <v>-4.0000200271606445E-2</v>
      </c>
      <c r="V37" s="47">
        <f t="shared" ref="V37:V45" si="14">O37</f>
        <v>118979</v>
      </c>
      <c r="W37" s="47">
        <f t="shared" ref="W37:W45" si="15">ROUND(V37,0)-V37</f>
        <v>0</v>
      </c>
      <c r="X37" s="226"/>
    </row>
    <row r="38" spans="1:24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130">
        <f>SUM(EASTERNFL:VALENCIA!J38)</f>
        <v>575631930.86999989</v>
      </c>
      <c r="K38" s="130"/>
      <c r="L38" s="130">
        <f>SUM(EASTERNFL:VALENCIA!K38)</f>
        <v>322059823.29000002</v>
      </c>
      <c r="M38" s="130">
        <f>SUM(EASTERNFL:VALENCIA!L38)</f>
        <v>897691754.16000009</v>
      </c>
      <c r="N38" s="130"/>
      <c r="O38" s="130">
        <f>SUM(EASTERNFL:VALENCIA!N38)</f>
        <v>0</v>
      </c>
      <c r="P38" s="80">
        <f t="shared" si="11"/>
        <v>897691754</v>
      </c>
      <c r="Q38" s="81"/>
      <c r="R38" s="31"/>
      <c r="S38" s="38"/>
      <c r="T38" s="47">
        <f t="shared" si="12"/>
        <v>897691754.16000009</v>
      </c>
      <c r="U38" s="47">
        <f t="shared" si="13"/>
        <v>-0.16000008583068848</v>
      </c>
      <c r="V38" s="47">
        <f t="shared" si="14"/>
        <v>0</v>
      </c>
      <c r="W38" s="47">
        <f t="shared" si="15"/>
        <v>0</v>
      </c>
      <c r="X38" s="226"/>
    </row>
    <row r="39" spans="1:24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130">
        <f>SUM(EASTERNFL:VALENCIA!J39)</f>
        <v>433249492.92999995</v>
      </c>
      <c r="K39" s="130"/>
      <c r="L39" s="130">
        <f>SUM(EASTERNFL:VALENCIA!K39)</f>
        <v>-312551222.44999999</v>
      </c>
      <c r="M39" s="130">
        <f>SUM(EASTERNFL:VALENCIA!L39)</f>
        <v>120698270.47999999</v>
      </c>
      <c r="N39" s="130"/>
      <c r="O39" s="130">
        <f>SUM(EASTERNFL:VALENCIA!N39)</f>
        <v>8854615</v>
      </c>
      <c r="P39" s="80">
        <f t="shared" si="11"/>
        <v>129552885</v>
      </c>
      <c r="Q39" s="81"/>
      <c r="R39" s="31"/>
      <c r="S39" s="38"/>
      <c r="T39" s="47">
        <f t="shared" si="12"/>
        <v>120698270.47999999</v>
      </c>
      <c r="U39" s="47">
        <f t="shared" si="13"/>
        <v>-0.47999998927116394</v>
      </c>
      <c r="V39" s="47">
        <f t="shared" si="14"/>
        <v>8854615</v>
      </c>
      <c r="W39" s="47">
        <f t="shared" si="15"/>
        <v>0</v>
      </c>
      <c r="X39" s="226"/>
    </row>
    <row r="40" spans="1:24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130">
        <f>SUM(EASTERNFL:VALENCIA!J40)</f>
        <v>27926892.329999998</v>
      </c>
      <c r="K40" s="130"/>
      <c r="L40" s="130">
        <f>SUM(EASTERNFL:VALENCIA!K40)</f>
        <v>-330913.11</v>
      </c>
      <c r="M40" s="130">
        <f>SUM(EASTERNFL:VALENCIA!L40)</f>
        <v>27595979.219999999</v>
      </c>
      <c r="N40" s="130"/>
      <c r="O40" s="130">
        <f>SUM(EASTERNFL:VALENCIA!N40)</f>
        <v>51935638.539999999</v>
      </c>
      <c r="P40" s="80">
        <f t="shared" si="11"/>
        <v>79531618</v>
      </c>
      <c r="Q40" s="81"/>
      <c r="R40" s="31"/>
      <c r="S40" s="38"/>
      <c r="T40" s="47">
        <f t="shared" si="12"/>
        <v>27595979.219999999</v>
      </c>
      <c r="U40" s="47">
        <f t="shared" si="13"/>
        <v>-0.2199999988079071</v>
      </c>
      <c r="V40" s="47">
        <f t="shared" si="14"/>
        <v>51935638.539999999</v>
      </c>
      <c r="W40" s="47">
        <f t="shared" si="15"/>
        <v>0.46000000089406967</v>
      </c>
      <c r="X40" s="226"/>
    </row>
    <row r="41" spans="1:24" s="43" customFormat="1">
      <c r="A41" s="12" t="s">
        <v>66</v>
      </c>
      <c r="B41" s="72" t="s">
        <v>64</v>
      </c>
      <c r="C41" s="36" t="str">
        <f>IF(M41&lt;0,IF(O41&gt;0,"Net Gain (Loss) on Investments","Net Loss on Investments"),IF(M41&gt;0,IF(O41&gt;=0,"Net Gain on Investments","Net Gain (Loss) on Investments"),IF(O41&lt;0,"Net Loss on Investments",IF(O41&gt;0,"Net Gain on Investments","Net Gain (Loss) on Investments"))))</f>
        <v>Net Gain on Investments</v>
      </c>
      <c r="D41" s="35"/>
      <c r="E41" s="14"/>
      <c r="F41" s="14"/>
      <c r="G41" s="35"/>
      <c r="H41" s="14"/>
      <c r="I41" s="15"/>
      <c r="J41" s="130">
        <f>SUM(EASTERNFL:VALENCIA!J41)</f>
        <v>6659297.75</v>
      </c>
      <c r="K41" s="130"/>
      <c r="L41" s="130">
        <f>SUM(EASTERNFL:VALENCIA!K41)</f>
        <v>29487.64</v>
      </c>
      <c r="M41" s="130">
        <f>SUM(EASTERNFL:VALENCIA!L41)</f>
        <v>6688785.3900000006</v>
      </c>
      <c r="N41" s="130"/>
      <c r="O41" s="130">
        <f>SUM(EASTERNFL:VALENCIA!N41)</f>
        <v>45368962.899999999</v>
      </c>
      <c r="P41" s="80">
        <f t="shared" si="11"/>
        <v>52057748</v>
      </c>
      <c r="Q41" s="81"/>
      <c r="R41" s="31"/>
      <c r="S41" s="38"/>
      <c r="T41" s="47">
        <f t="shared" si="12"/>
        <v>6688785.3900000006</v>
      </c>
      <c r="U41" s="47">
        <f t="shared" si="13"/>
        <v>-0.39000000059604645</v>
      </c>
      <c r="V41" s="47">
        <f t="shared" si="14"/>
        <v>45368962.899999999</v>
      </c>
      <c r="W41" s="47">
        <f t="shared" si="15"/>
        <v>0.10000000149011612</v>
      </c>
      <c r="X41" s="226"/>
    </row>
    <row r="42" spans="1:24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130">
        <f>SUM(EASTERNFL:VALENCIA!J42)</f>
        <v>477261.98</v>
      </c>
      <c r="K42" s="130"/>
      <c r="L42" s="130">
        <f>SUM(EASTERNFL:VALENCIA!K42)</f>
        <v>1367390.78</v>
      </c>
      <c r="M42" s="130">
        <f>SUM(EASTERNFL:VALENCIA!L42)</f>
        <v>1844652.7600000002</v>
      </c>
      <c r="N42" s="130"/>
      <c r="O42" s="130">
        <f>SUM(EASTERNFL:VALENCIA!N42)</f>
        <v>3846868</v>
      </c>
      <c r="P42" s="80">
        <f t="shared" si="11"/>
        <v>5691521</v>
      </c>
      <c r="Q42" s="81"/>
      <c r="R42" s="31"/>
      <c r="S42" s="38"/>
      <c r="T42" s="47">
        <f t="shared" si="12"/>
        <v>1844652.7600000002</v>
      </c>
      <c r="U42" s="47">
        <f t="shared" si="13"/>
        <v>0.23999999975785613</v>
      </c>
      <c r="V42" s="47">
        <f t="shared" si="14"/>
        <v>3846868</v>
      </c>
      <c r="W42" s="47">
        <f t="shared" si="15"/>
        <v>0</v>
      </c>
      <c r="X42" s="226"/>
    </row>
    <row r="43" spans="1:24" s="43" customFormat="1">
      <c r="A43" s="12" t="s">
        <v>69</v>
      </c>
      <c r="B43" s="72" t="s">
        <v>70</v>
      </c>
      <c r="C43" s="36" t="str">
        <f>IF(M43&lt;0,IF(O43&gt;0,"Gain (Loss) on Disposal of Capital Assets","Loss on Disposal of Capital Assets"),IF(M43&gt;0,IF(O43&gt;=0,"Gain on Disposal of Capital Assets","Gain (Loss) on Disposal of Capital Assets"),IF(O43&lt;0,"Loss on Disposal of Capital Assets",IF(O43&gt;0,"Gain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130">
        <f>SUM(EASTERNFL:VALENCIA!J43)</f>
        <v>1517906.13</v>
      </c>
      <c r="K43" s="130"/>
      <c r="L43" s="130">
        <f>SUM(EASTERNFL:VALENCIA!K43)</f>
        <v>-0.08</v>
      </c>
      <c r="M43" s="130">
        <f>SUM(EASTERNFL:VALENCIA!L43)</f>
        <v>1517906.0499999998</v>
      </c>
      <c r="N43" s="130"/>
      <c r="O43" s="130">
        <f>SUM(EASTERNFL:VALENCIA!N43)</f>
        <v>9792618</v>
      </c>
      <c r="P43" s="80">
        <f t="shared" si="11"/>
        <v>11310524</v>
      </c>
      <c r="Q43" s="81"/>
      <c r="R43" s="31"/>
      <c r="S43" s="38"/>
      <c r="T43" s="47">
        <f t="shared" si="12"/>
        <v>1517906.0499999998</v>
      </c>
      <c r="U43" s="47">
        <f t="shared" si="13"/>
        <v>-4.9999999813735485E-2</v>
      </c>
      <c r="V43" s="47">
        <f t="shared" si="14"/>
        <v>9792618</v>
      </c>
      <c r="W43" s="47">
        <f t="shared" si="15"/>
        <v>0</v>
      </c>
      <c r="X43" s="226"/>
    </row>
    <row r="44" spans="1:24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130">
        <f>SUM(EASTERNFL:VALENCIA!J44)</f>
        <v>-7413152.1200000001</v>
      </c>
      <c r="K44" s="130"/>
      <c r="L44" s="130">
        <f>SUM(EASTERNFL:VALENCIA!K44)</f>
        <v>-282434.67</v>
      </c>
      <c r="M44" s="130">
        <f>SUM(EASTERNFL:VALENCIA!L44)</f>
        <v>-7695586.79</v>
      </c>
      <c r="N44" s="130"/>
      <c r="O44" s="130">
        <f>SUM(EASTERNFL:VALENCIA!N44)</f>
        <v>-905879</v>
      </c>
      <c r="P44" s="80">
        <f t="shared" si="11"/>
        <v>-8601466</v>
      </c>
      <c r="Q44" s="81"/>
      <c r="R44" s="31"/>
      <c r="S44" s="38"/>
      <c r="T44" s="47">
        <f t="shared" si="12"/>
        <v>-7695586.79</v>
      </c>
      <c r="U44" s="47">
        <f t="shared" si="13"/>
        <v>-0.2099999999627471</v>
      </c>
      <c r="V44" s="47">
        <f t="shared" si="14"/>
        <v>-905879</v>
      </c>
      <c r="W44" s="47">
        <f t="shared" si="15"/>
        <v>0</v>
      </c>
      <c r="X44" s="226"/>
    </row>
    <row r="45" spans="1:24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131">
        <f>SUM(EASTERNFL:VALENCIA!J45)</f>
        <v>0</v>
      </c>
      <c r="K45" s="131"/>
      <c r="L45" s="131">
        <f>SUM(EASTERNFL:VALENCIA!K45)</f>
        <v>-3838414.1</v>
      </c>
      <c r="M45" s="131">
        <f>SUM(EASTERNFL:VALENCIA!L45)</f>
        <v>-3838414.1</v>
      </c>
      <c r="N45" s="131"/>
      <c r="O45" s="131">
        <f>SUM(EASTERNFL:VALENCIA!N45)</f>
        <v>0</v>
      </c>
      <c r="P45" s="82">
        <f t="shared" si="11"/>
        <v>-3838414</v>
      </c>
      <c r="Q45" s="81"/>
      <c r="R45" s="31"/>
      <c r="S45" s="38"/>
      <c r="T45" s="47">
        <f t="shared" si="12"/>
        <v>-3838414.1</v>
      </c>
      <c r="U45" s="47">
        <f t="shared" si="13"/>
        <v>0.10000000009313226</v>
      </c>
      <c r="V45" s="47">
        <f t="shared" si="14"/>
        <v>0</v>
      </c>
      <c r="W45" s="47">
        <f t="shared" si="15"/>
        <v>0</v>
      </c>
      <c r="X45" s="226"/>
    </row>
    <row r="46" spans="1:24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83"/>
      <c r="K46" s="84"/>
      <c r="L46" s="83"/>
      <c r="M46" s="83"/>
      <c r="N46" s="84"/>
      <c r="O46" s="83"/>
      <c r="P46" s="83"/>
      <c r="Q46" s="85"/>
      <c r="R46" s="31"/>
      <c r="S46" s="38"/>
      <c r="T46" s="63"/>
      <c r="U46" s="63"/>
      <c r="V46" s="63"/>
      <c r="W46" s="63"/>
      <c r="X46" s="226"/>
    </row>
    <row r="47" spans="1:24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66">
        <f t="array" ref="J47">SUM(ROUND(J37:J45,0))</f>
        <v>2261178967</v>
      </c>
      <c r="K47" s="59"/>
      <c r="L47" s="66">
        <f t="array" ref="L47">SUM(ROUND(L37:L45,0))</f>
        <v>221894</v>
      </c>
      <c r="M47" s="66">
        <f t="array" ref="M47">SUM(ROUND(M37:M45,0))</f>
        <v>2261400859</v>
      </c>
      <c r="N47" s="59"/>
      <c r="O47" s="66">
        <f t="array" ref="O47">SUM(ROUND(O37:O45,0))</f>
        <v>119011803</v>
      </c>
      <c r="P47" s="66">
        <f t="array" ref="P47">SUM(ROUND(P37:P45,0))</f>
        <v>2380412662</v>
      </c>
      <c r="Q47" s="68"/>
      <c r="R47" s="31"/>
      <c r="S47" s="38"/>
      <c r="T47" s="69">
        <f>SUM(T37:T45)</f>
        <v>2261400860.2100005</v>
      </c>
      <c r="U47" s="69">
        <f>M47-T47</f>
        <v>-1.2100005149841309</v>
      </c>
      <c r="V47" s="69">
        <f>SUM(V37:V45)</f>
        <v>119011802.44</v>
      </c>
      <c r="W47" s="69">
        <f>O47-V47</f>
        <v>0.56000000238418579</v>
      </c>
      <c r="X47" s="226"/>
    </row>
    <row r="48" spans="1:24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59"/>
      <c r="M48" s="59"/>
      <c r="N48" s="59"/>
      <c r="O48" s="59"/>
      <c r="P48" s="59"/>
      <c r="Q48" s="77"/>
      <c r="R48" s="31"/>
      <c r="S48" s="88"/>
      <c r="T48" s="47"/>
      <c r="U48" s="47"/>
      <c r="V48" s="47"/>
      <c r="W48" s="47"/>
      <c r="X48" s="226"/>
    </row>
    <row r="49" spans="1:24" s="43" customFormat="1">
      <c r="A49" s="52"/>
      <c r="B49" s="53"/>
      <c r="C49" s="65" t="str">
        <f>IF(M50&lt;0,IF(O50&gt;0,"Income (Loss) Before Other Revenues,","Loss Before Other Revenues,"),IF(M50&gt;0,IF(O50&gt;=0,"Income Before Other Revenues,","Income (Loss) Before Other Revenues,"),IF(O59&lt;0,"Loss Before Other Revenues,",IF(O59&gt;0,"Income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35"/>
      <c r="K49" s="35"/>
      <c r="L49" s="35"/>
      <c r="M49" s="35"/>
      <c r="N49" s="35"/>
      <c r="O49" s="35"/>
      <c r="P49" s="35"/>
      <c r="Q49" s="37"/>
      <c r="R49" s="31"/>
      <c r="S49" s="38"/>
      <c r="T49" s="75"/>
      <c r="U49" s="47"/>
      <c r="V49" s="47"/>
      <c r="W49" s="47"/>
      <c r="X49" s="226"/>
    </row>
    <row r="50" spans="1:24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66">
        <f>J34+J47</f>
        <v>-278990222</v>
      </c>
      <c r="K50" s="59"/>
      <c r="L50" s="66">
        <f>L34+L47</f>
        <v>-4014672</v>
      </c>
      <c r="M50" s="66">
        <f>M34+M47</f>
        <v>-283004896</v>
      </c>
      <c r="N50" s="59"/>
      <c r="O50" s="66">
        <f>O34+O47</f>
        <v>101463806</v>
      </c>
      <c r="P50" s="66">
        <f>P34+P47</f>
        <v>-181541090</v>
      </c>
      <c r="Q50" s="68"/>
      <c r="R50" s="31"/>
      <c r="S50" s="38"/>
      <c r="T50" s="69">
        <f>T34+T47</f>
        <v>-86771297.550789833</v>
      </c>
      <c r="U50" s="69">
        <f>M50-T50</f>
        <v>-196233598.44921017</v>
      </c>
      <c r="V50" s="69">
        <f>V34+V47</f>
        <v>101463805.44999999</v>
      </c>
      <c r="W50" s="69">
        <f>O50-V50</f>
        <v>0.55000001192092896</v>
      </c>
      <c r="X50" s="226"/>
    </row>
    <row r="51" spans="1:24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17"/>
      <c r="K51" s="17"/>
      <c r="L51" s="17"/>
      <c r="M51" s="17"/>
      <c r="N51" s="17"/>
      <c r="O51" s="17"/>
      <c r="P51" s="17"/>
      <c r="Q51" s="18"/>
      <c r="R51" s="31"/>
      <c r="S51" s="38"/>
      <c r="T51" s="47"/>
      <c r="U51" s="47"/>
      <c r="V51" s="47"/>
      <c r="W51" s="47"/>
      <c r="X51" s="226"/>
    </row>
    <row r="52" spans="1:24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129">
        <f>SUM(EASTERNFL:VALENCIA!J52)</f>
        <v>131914885.16</v>
      </c>
      <c r="K52" s="129"/>
      <c r="L52" s="129">
        <f>SUM(EASTERNFL:VALENCIA!K52)</f>
        <v>737922</v>
      </c>
      <c r="M52" s="129">
        <f>SUM(EASTERNFL:VALENCIA!L52)</f>
        <v>132652807.16</v>
      </c>
      <c r="N52" s="129"/>
      <c r="O52" s="129">
        <f>SUM(EASTERNFL:VALENCIA!N52)</f>
        <v>53072</v>
      </c>
      <c r="P52" s="80">
        <f t="shared" ref="P52:P55" si="16">ROUND(O52,0)+ROUND(M52,0)</f>
        <v>132705879</v>
      </c>
      <c r="Q52" s="81"/>
      <c r="R52" s="31"/>
      <c r="S52" s="38"/>
      <c r="T52" s="47">
        <f t="shared" ref="T52:T55" si="17">M52</f>
        <v>132652807.16</v>
      </c>
      <c r="U52" s="47">
        <f t="shared" ref="U52:U55" si="18">ROUND(T52,0)-T52</f>
        <v>-0.15999999642372131</v>
      </c>
      <c r="V52" s="47">
        <f t="shared" ref="V52:V55" si="19">O52</f>
        <v>53072</v>
      </c>
      <c r="W52" s="47">
        <f t="shared" ref="W52:W55" si="20">ROUND(V52,0)-V52</f>
        <v>0</v>
      </c>
      <c r="X52" s="226"/>
    </row>
    <row r="53" spans="1:24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130">
        <f>SUM(EASTERNFL:VALENCIA!J53)</f>
        <v>109382378.78</v>
      </c>
      <c r="K53" s="130"/>
      <c r="L53" s="130">
        <f>SUM(EASTERNFL:VALENCIA!K53)</f>
        <v>3025137.9400000004</v>
      </c>
      <c r="M53" s="130">
        <f>SUM(EASTERNFL:VALENCIA!L53)</f>
        <v>112407516.71999998</v>
      </c>
      <c r="N53" s="130"/>
      <c r="O53" s="130">
        <f>SUM(EASTERNFL:VALENCIA!N53)</f>
        <v>63500</v>
      </c>
      <c r="P53" s="50">
        <f t="shared" si="16"/>
        <v>112471017</v>
      </c>
      <c r="Q53" s="51"/>
      <c r="R53" s="31"/>
      <c r="S53" s="38"/>
      <c r="T53" s="75">
        <f t="shared" si="17"/>
        <v>112407516.71999998</v>
      </c>
      <c r="U53" s="75">
        <f t="shared" si="18"/>
        <v>0.28000001609325409</v>
      </c>
      <c r="V53" s="75">
        <f t="shared" si="19"/>
        <v>63500</v>
      </c>
      <c r="W53" s="75">
        <f t="shared" si="20"/>
        <v>0</v>
      </c>
      <c r="X53" s="226"/>
    </row>
    <row r="54" spans="1:24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130">
        <f>SUM(EASTERNFL:VALENCIA!J54)</f>
        <v>3589948.73</v>
      </c>
      <c r="K54" s="130"/>
      <c r="L54" s="130">
        <f>SUM(EASTERNFL:VALENCIA!K54)</f>
        <v>0</v>
      </c>
      <c r="M54" s="130">
        <f>SUM(EASTERNFL:VALENCIA!L54)</f>
        <v>3589948.73</v>
      </c>
      <c r="N54" s="130"/>
      <c r="O54" s="130">
        <f>SUM(EASTERNFL:VALENCIA!N54)</f>
        <v>4713586</v>
      </c>
      <c r="P54" s="89">
        <f t="shared" si="16"/>
        <v>8303535</v>
      </c>
      <c r="Q54" s="51"/>
      <c r="R54" s="31"/>
      <c r="T54" s="75">
        <f t="shared" si="17"/>
        <v>3589948.73</v>
      </c>
      <c r="U54" s="75">
        <f t="shared" si="18"/>
        <v>0.27000000001862645</v>
      </c>
      <c r="V54" s="75">
        <f t="shared" si="19"/>
        <v>4713586</v>
      </c>
      <c r="W54" s="75">
        <f t="shared" si="20"/>
        <v>0</v>
      </c>
      <c r="X54" s="226"/>
    </row>
    <row r="55" spans="1:24">
      <c r="A55" s="52" t="s">
        <v>86</v>
      </c>
      <c r="B55" s="53" t="s">
        <v>84</v>
      </c>
      <c r="C55" s="76" t="str">
        <f>IF(M55&lt;0,IF(O55&gt;0,"Other Revenues (Expenses)","Other Expenses"),IF(M55&gt;0,IF(O55&gt;=0,"Other Revenues","Other Revenues (Expenses)"),IF(O55&lt;0,"Other Expenses",IF(O55&gt;0,"Other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131">
        <f>SUM(EASTERNFL:VALENCIA!J55)</f>
        <v>0</v>
      </c>
      <c r="K55" s="131"/>
      <c r="L55" s="131">
        <f>SUM(EASTERNFL:VALENCIA!K55)</f>
        <v>1056620.43</v>
      </c>
      <c r="M55" s="131">
        <f>SUM(EASTERNFL:VALENCIA!L55)</f>
        <v>1056620.43</v>
      </c>
      <c r="N55" s="131"/>
      <c r="O55" s="131">
        <f>SUM(EASTERNFL:VALENCIA!N55)</f>
        <v>-1258960</v>
      </c>
      <c r="P55" s="58">
        <f t="shared" si="16"/>
        <v>-202340</v>
      </c>
      <c r="Q55" s="51"/>
      <c r="R55" s="31"/>
      <c r="T55" s="69">
        <f t="shared" si="17"/>
        <v>1056620.43</v>
      </c>
      <c r="U55" s="69">
        <f t="shared" si="18"/>
        <v>-0.42999999993480742</v>
      </c>
      <c r="V55" s="75">
        <f t="shared" si="19"/>
        <v>-1258960</v>
      </c>
      <c r="W55" s="69">
        <f t="shared" si="20"/>
        <v>0</v>
      </c>
      <c r="X55" s="226"/>
    </row>
    <row r="56" spans="1:24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84"/>
      <c r="L56" s="83"/>
      <c r="M56" s="83"/>
      <c r="N56" s="84"/>
      <c r="O56" s="83"/>
      <c r="P56" s="83"/>
      <c r="Q56" s="85"/>
      <c r="R56" s="31"/>
      <c r="T56" s="47"/>
      <c r="U56" s="47"/>
      <c r="V56" s="63"/>
      <c r="W56" s="47"/>
      <c r="X56" s="226"/>
    </row>
    <row r="57" spans="1:24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90">
        <f t="array" ref="J57">SUM(ROUND(J52:J55,0))</f>
        <v>244887213</v>
      </c>
      <c r="K57" s="59"/>
      <c r="L57" s="90">
        <f t="array" ref="L57">SUM(ROUND(L52:L55,0))</f>
        <v>4819680</v>
      </c>
      <c r="M57" s="90">
        <f t="array" ref="M57">SUM(ROUND(M52:M55,0))</f>
        <v>249706893</v>
      </c>
      <c r="N57" s="59"/>
      <c r="O57" s="90">
        <f t="array" ref="O57">SUM(ROUND(O52:O55,0))</f>
        <v>3571198</v>
      </c>
      <c r="P57" s="90">
        <f t="array" ref="P57">SUM(ROUND(P52:P55,0))</f>
        <v>253278091</v>
      </c>
      <c r="Q57" s="91"/>
      <c r="R57" s="31"/>
      <c r="T57" s="69">
        <f>SUM(T52:T55)</f>
        <v>249706893.03999999</v>
      </c>
      <c r="U57" s="69">
        <f>M57-T57</f>
        <v>-3.9999991655349731E-2</v>
      </c>
      <c r="V57" s="69">
        <f>SUM(V52:V55)</f>
        <v>3571198</v>
      </c>
      <c r="W57" s="69">
        <f>O57-V57</f>
        <v>0</v>
      </c>
      <c r="X57" s="226"/>
    </row>
    <row r="58" spans="1:24">
      <c r="A58" s="52"/>
      <c r="B58" s="53"/>
      <c r="C58" s="29"/>
      <c r="D58" s="35"/>
      <c r="E58" s="35"/>
      <c r="F58" s="14"/>
      <c r="G58" s="14"/>
      <c r="H58" s="14"/>
      <c r="I58" s="15"/>
      <c r="J58" s="59"/>
      <c r="K58" s="59"/>
      <c r="L58" s="59"/>
      <c r="M58" s="59"/>
      <c r="N58" s="59"/>
      <c r="O58" s="59"/>
      <c r="P58" s="59"/>
      <c r="Q58" s="77"/>
      <c r="R58" s="31"/>
      <c r="T58" s="47"/>
      <c r="U58" s="47"/>
      <c r="V58" s="47"/>
      <c r="W58" s="47"/>
      <c r="X58" s="226"/>
    </row>
    <row r="59" spans="1:24">
      <c r="A59" s="70"/>
      <c r="B59" s="53"/>
      <c r="C59" s="65" t="str">
        <f>IF(M59&lt;0,IF(O59&gt;0,"Increase (Decrease) in Net Position","Decrease in Net Position"),IF(M59&gt;0,IF(O59&gt;=0,"Increase in Net Position","Increase (Decrease) in Net Position"),IF(O59&lt;0,"Decrease in Net Position",IF(O59&gt;0,"Increase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90">
        <f>J50+J57</f>
        <v>-34103009</v>
      </c>
      <c r="K59" s="92"/>
      <c r="L59" s="90">
        <f>L50+L57</f>
        <v>805008</v>
      </c>
      <c r="M59" s="90">
        <f>M50+M57</f>
        <v>-33298003</v>
      </c>
      <c r="N59" s="92"/>
      <c r="O59" s="90">
        <f>O50+O57</f>
        <v>105035004</v>
      </c>
      <c r="P59" s="90">
        <f>P50+P57</f>
        <v>71737001</v>
      </c>
      <c r="Q59" s="91"/>
      <c r="R59" s="31"/>
      <c r="T59" s="69">
        <f>T50+T57</f>
        <v>162935595.48921016</v>
      </c>
      <c r="U59" s="69">
        <f>T59-M59</f>
        <v>196233598.48921016</v>
      </c>
      <c r="V59" s="69">
        <f>V50+V57</f>
        <v>105035003.44999999</v>
      </c>
      <c r="W59" s="69">
        <f>O59-V59</f>
        <v>0.55000001192092896</v>
      </c>
      <c r="X59" s="226"/>
    </row>
    <row r="60" spans="1:24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94"/>
      <c r="L60" s="94"/>
      <c r="M60" s="94"/>
      <c r="N60" s="94"/>
      <c r="O60" s="94"/>
      <c r="P60" s="94"/>
      <c r="Q60" s="95"/>
      <c r="R60" s="31"/>
      <c r="T60" s="47"/>
      <c r="U60" s="47"/>
      <c r="V60" s="47"/>
      <c r="W60" s="47"/>
      <c r="X60" s="226"/>
    </row>
    <row r="61" spans="1:24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>
        <f>SUM(EASTERNFL:VALENCIA!I61)</f>
        <v>0</v>
      </c>
      <c r="K61" s="96"/>
      <c r="L61" s="96">
        <f>SUM(EASTERNFL:VALENCIA!K61)</f>
        <v>0</v>
      </c>
      <c r="M61" s="96">
        <f>SUM(EASTERNFL:VALENCIA!L61)</f>
        <v>4999691380.8400002</v>
      </c>
      <c r="N61" s="96"/>
      <c r="O61" s="96">
        <f>SUM(EASTERNFL:VALENCIA!N61)</f>
        <v>1143009734</v>
      </c>
      <c r="P61" s="89">
        <f t="shared" ref="P61" si="21">ROUND(O61,0)+ROUND(M61,0)</f>
        <v>6142701115</v>
      </c>
      <c r="Q61" s="97"/>
      <c r="R61" s="31"/>
      <c r="T61" s="47">
        <f t="shared" ref="T61:T62" si="22">M61</f>
        <v>4999691380.8400002</v>
      </c>
      <c r="U61" s="47">
        <f t="shared" ref="U61:U62" si="23">ROUND(T61,0)-T61</f>
        <v>0.15999984741210938</v>
      </c>
      <c r="V61" s="47">
        <f t="shared" ref="V61:V62" si="24">O61</f>
        <v>1143009734</v>
      </c>
      <c r="W61" s="47">
        <f t="shared" ref="W61:W62" si="25">ROUND(V61,0)-V61</f>
        <v>0</v>
      </c>
      <c r="X61" s="226"/>
    </row>
    <row r="62" spans="1:24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96">
        <f>SUM(EASTERNFL:VALENCIA!I62)</f>
        <v>0</v>
      </c>
      <c r="K62" s="96"/>
      <c r="L62" s="96">
        <f>SUM(EASTERNFL:VALENCIA!K62)</f>
        <v>0</v>
      </c>
      <c r="M62" s="96">
        <f>SUM(EASTERNFL:VALENCIA!L62)</f>
        <v>-41352142.069999993</v>
      </c>
      <c r="N62" s="96"/>
      <c r="O62" s="96">
        <f>SUM(EASTERNFL:VALENCIA!N62)</f>
        <v>-991809</v>
      </c>
      <c r="P62" s="82">
        <f>ROUND(O62,0)+ROUND(M62,0)</f>
        <v>-42343951</v>
      </c>
      <c r="Q62" s="81"/>
      <c r="R62" s="31"/>
      <c r="T62" s="69">
        <f t="shared" si="22"/>
        <v>-41352142.069999993</v>
      </c>
      <c r="U62" s="69">
        <f t="shared" si="23"/>
        <v>6.9999992847442627E-2</v>
      </c>
      <c r="V62" s="69">
        <f t="shared" si="24"/>
        <v>-991809</v>
      </c>
      <c r="W62" s="69">
        <f t="shared" si="25"/>
        <v>0</v>
      </c>
      <c r="X62" s="226"/>
    </row>
    <row r="63" spans="1:24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92"/>
      <c r="K63" s="99"/>
      <c r="L63" s="99"/>
      <c r="M63" s="92"/>
      <c r="N63" s="99"/>
      <c r="O63" s="99"/>
      <c r="P63" s="99"/>
      <c r="Q63" s="100"/>
      <c r="R63" s="31"/>
      <c r="S63" s="62"/>
      <c r="T63" s="47"/>
      <c r="U63" s="47"/>
      <c r="V63" s="47"/>
      <c r="W63" s="47"/>
      <c r="X63" s="226"/>
    </row>
    <row r="64" spans="1:24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184"/>
      <c r="L64" s="260"/>
      <c r="M64" s="90">
        <f t="array" ref="M64">SUM(ROUND(M61:M62,0))</f>
        <v>4958339239</v>
      </c>
      <c r="N64" s="92"/>
      <c r="O64" s="90">
        <f t="array" ref="O64">SUM(ROUND(O61:O62,0))</f>
        <v>1142017925</v>
      </c>
      <c r="P64" s="90">
        <f t="array" ref="P64">SUM(ROUND(P61:P62,0))</f>
        <v>6100357164</v>
      </c>
      <c r="Q64" s="91"/>
      <c r="R64" s="31"/>
      <c r="S64" s="62"/>
      <c r="T64" s="75">
        <f>SUM(T61:T62)</f>
        <v>4958339238.7700005</v>
      </c>
      <c r="U64" s="47">
        <f>M64-T64</f>
        <v>0.22999954223632813</v>
      </c>
      <c r="V64" s="75">
        <f>SUM(V61:V62)</f>
        <v>1142017925</v>
      </c>
      <c r="W64" s="47">
        <f>O64-V64</f>
        <v>0</v>
      </c>
      <c r="X64" s="226"/>
    </row>
    <row r="65" spans="1:24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60"/>
      <c r="L65" s="60"/>
      <c r="M65" s="102"/>
      <c r="N65" s="60"/>
      <c r="O65" s="60"/>
      <c r="P65" s="60"/>
      <c r="Q65" s="61"/>
      <c r="R65" s="31"/>
      <c r="S65" s="62"/>
      <c r="T65" s="47"/>
      <c r="U65" s="47"/>
      <c r="V65" s="47"/>
      <c r="W65" s="47"/>
      <c r="X65" s="226"/>
    </row>
    <row r="66" spans="1:24" ht="13.5" thickBot="1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61"/>
      <c r="K66" s="105"/>
      <c r="L66" s="261"/>
      <c r="M66" s="104">
        <f>M59+M64</f>
        <v>4925041236</v>
      </c>
      <c r="N66" s="105"/>
      <c r="O66" s="104">
        <f>O59+O64</f>
        <v>1247052929</v>
      </c>
      <c r="P66" s="104">
        <f>P59+P64</f>
        <v>6172094165</v>
      </c>
      <c r="Q66" s="46"/>
      <c r="R66" s="31"/>
      <c r="T66" s="106">
        <f>T64+T59</f>
        <v>5121274834.2592106</v>
      </c>
      <c r="U66" s="106">
        <f>M66-T66</f>
        <v>-196233598.25921059</v>
      </c>
      <c r="V66" s="106">
        <f>V64+V59</f>
        <v>1247052928.45</v>
      </c>
      <c r="W66" s="106">
        <f>O66-V66</f>
        <v>0.54999995231628418</v>
      </c>
      <c r="X66" s="226"/>
    </row>
    <row r="67" spans="1:24" ht="13.5" thickTop="1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07"/>
      <c r="N67" s="15"/>
      <c r="O67" s="107"/>
      <c r="P67" s="107"/>
      <c r="Q67" s="108"/>
      <c r="X67" s="226"/>
    </row>
    <row r="68" spans="1:24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35"/>
      <c r="N68" s="87"/>
      <c r="O68" s="35"/>
      <c r="P68" s="35"/>
      <c r="Q68" s="37"/>
      <c r="X68" s="226"/>
    </row>
    <row r="69" spans="1:24">
      <c r="B69" s="72"/>
      <c r="I69" s="6"/>
      <c r="M69" s="109">
        <f>M66-'FCS SNP'!M124</f>
        <v>-4</v>
      </c>
      <c r="N69" s="110"/>
      <c r="O69" s="111">
        <f>O66-'FCS SNP'!O124</f>
        <v>-2</v>
      </c>
      <c r="P69" s="111">
        <f>P66-'FCS SNP'!P124</f>
        <v>-6</v>
      </c>
      <c r="Q69" s="112"/>
      <c r="X69" s="226"/>
    </row>
    <row r="70" spans="1:24" ht="12.75" hidden="1" customHeight="1">
      <c r="B70" s="72"/>
      <c r="I70" s="113" t="s">
        <v>97</v>
      </c>
      <c r="J70" s="114"/>
      <c r="K70" s="115"/>
      <c r="L70" s="114"/>
      <c r="M70" s="114"/>
      <c r="N70" s="115"/>
      <c r="O70" s="114"/>
      <c r="P70" s="114"/>
      <c r="Q70" s="114"/>
      <c r="R70" s="31"/>
    </row>
    <row r="71" spans="1:24" ht="12.75" hidden="1" customHeight="1">
      <c r="B71" s="72"/>
      <c r="J71" s="114"/>
      <c r="K71" s="115"/>
      <c r="L71" s="114"/>
      <c r="M71" s="114"/>
      <c r="N71" s="115"/>
      <c r="O71" s="114"/>
      <c r="P71" s="114"/>
      <c r="Q71" s="114"/>
      <c r="R71" s="31"/>
    </row>
    <row r="72" spans="1:24" ht="12.75" hidden="1" customHeight="1">
      <c r="B72" s="72"/>
      <c r="J72" s="114"/>
      <c r="K72" s="115"/>
      <c r="L72" s="116"/>
      <c r="M72" s="114"/>
      <c r="N72" s="115"/>
      <c r="O72" s="116"/>
      <c r="P72" s="116"/>
      <c r="Q72" s="116"/>
      <c r="R72" s="31"/>
    </row>
    <row r="73" spans="1:24" ht="12.75" hidden="1" customHeight="1">
      <c r="B73" s="72"/>
      <c r="J73" s="114"/>
      <c r="K73" s="115"/>
      <c r="L73" s="114"/>
      <c r="M73" s="114"/>
      <c r="N73" s="115"/>
      <c r="O73" s="114"/>
      <c r="P73" s="114"/>
      <c r="Q73" s="114"/>
      <c r="R73" s="31"/>
    </row>
    <row r="74" spans="1:24" ht="12.75" hidden="1" customHeight="1">
      <c r="B74" s="72"/>
      <c r="J74" s="114"/>
      <c r="K74" s="115"/>
      <c r="L74" s="114"/>
      <c r="M74" s="114"/>
      <c r="N74" s="115"/>
      <c r="O74" s="114"/>
      <c r="P74" s="114"/>
      <c r="Q74" s="114"/>
      <c r="R74" s="31"/>
    </row>
    <row r="75" spans="1:24" ht="12.75" hidden="1" customHeight="1">
      <c r="B75" s="72"/>
      <c r="J75" s="114"/>
      <c r="K75" s="115"/>
      <c r="L75" s="114"/>
      <c r="M75" s="114"/>
      <c r="N75" s="115"/>
      <c r="O75" s="114"/>
      <c r="P75" s="114"/>
      <c r="Q75" s="114"/>
      <c r="R75" s="31"/>
    </row>
    <row r="76" spans="1:24" ht="12.75" hidden="1" customHeight="1">
      <c r="A76" s="12"/>
      <c r="B76" s="117"/>
      <c r="J76" s="114"/>
      <c r="K76" s="115"/>
      <c r="L76" s="114"/>
      <c r="M76" s="114"/>
      <c r="N76" s="115"/>
      <c r="O76" s="114"/>
      <c r="P76" s="114"/>
      <c r="Q76" s="114"/>
      <c r="R76" s="31"/>
    </row>
    <row r="77" spans="1:24" ht="12.75" hidden="1" customHeight="1">
      <c r="B77" s="72"/>
      <c r="J77" s="114"/>
      <c r="K77" s="115"/>
      <c r="L77" s="114"/>
      <c r="M77" s="114"/>
      <c r="N77" s="115"/>
      <c r="O77" s="114"/>
      <c r="P77" s="114"/>
      <c r="Q77" s="114"/>
      <c r="R77" s="31"/>
    </row>
    <row r="78" spans="1:24" ht="12.75" hidden="1" customHeight="1">
      <c r="A78" s="12"/>
      <c r="B78" s="117"/>
      <c r="J78" s="114"/>
      <c r="K78" s="115"/>
      <c r="L78" s="114"/>
      <c r="M78" s="114"/>
      <c r="N78" s="115"/>
      <c r="O78" s="114"/>
      <c r="P78" s="114"/>
      <c r="Q78" s="114"/>
      <c r="R78" s="31"/>
    </row>
    <row r="79" spans="1:24" ht="12.75" hidden="1" customHeight="1">
      <c r="B79" s="72"/>
      <c r="J79" s="114"/>
      <c r="K79" s="115"/>
      <c r="L79" s="114"/>
      <c r="M79" s="114"/>
      <c r="N79" s="115"/>
      <c r="O79" s="114"/>
      <c r="P79" s="114"/>
      <c r="Q79" s="114"/>
      <c r="R79" s="31"/>
    </row>
    <row r="80" spans="1:24" ht="12.75" hidden="1" customHeight="1">
      <c r="A80" s="12"/>
      <c r="B80" s="117"/>
      <c r="J80" s="114"/>
      <c r="K80" s="115"/>
      <c r="L80" s="114"/>
      <c r="M80" s="114"/>
      <c r="N80" s="115"/>
      <c r="O80" s="114"/>
      <c r="P80" s="114"/>
      <c r="Q80" s="114"/>
      <c r="R80" s="31"/>
    </row>
    <row r="81" spans="1:18" ht="12.75" hidden="1" customHeight="1">
      <c r="B81" s="72"/>
      <c r="J81" s="114"/>
      <c r="K81" s="115"/>
      <c r="L81" s="114"/>
      <c r="M81" s="114"/>
      <c r="N81" s="115"/>
      <c r="O81" s="114"/>
      <c r="P81" s="114"/>
      <c r="Q81" s="114"/>
      <c r="R81" s="31"/>
    </row>
    <row r="82" spans="1:18" ht="12.75" hidden="1" customHeight="1">
      <c r="B82" s="72"/>
      <c r="J82" s="114"/>
      <c r="K82" s="115"/>
      <c r="L82" s="114"/>
      <c r="M82" s="114"/>
      <c r="N82" s="115"/>
      <c r="O82" s="114"/>
      <c r="P82" s="114"/>
      <c r="Q82" s="114"/>
      <c r="R82" s="31"/>
    </row>
    <row r="83" spans="1:18" ht="12.75" hidden="1" customHeight="1">
      <c r="B83" s="72"/>
      <c r="J83" s="114"/>
      <c r="K83" s="115"/>
      <c r="L83" s="114"/>
      <c r="M83" s="114"/>
      <c r="N83" s="115"/>
      <c r="O83" s="114"/>
      <c r="P83" s="114"/>
      <c r="Q83" s="114"/>
      <c r="R83" s="31"/>
    </row>
    <row r="84" spans="1:18" ht="12.75" hidden="1" customHeight="1">
      <c r="B84" s="72"/>
      <c r="J84" s="114"/>
      <c r="K84" s="115"/>
      <c r="L84" s="114"/>
      <c r="M84" s="114"/>
      <c r="N84" s="115"/>
      <c r="O84" s="114"/>
      <c r="P84" s="114"/>
      <c r="Q84" s="114"/>
      <c r="R84" s="31"/>
    </row>
    <row r="85" spans="1:18" ht="12.75" hidden="1" customHeight="1">
      <c r="B85" s="72"/>
      <c r="J85" s="114"/>
      <c r="K85" s="115"/>
      <c r="L85" s="114"/>
      <c r="M85" s="114"/>
      <c r="N85" s="115"/>
      <c r="O85" s="114"/>
      <c r="P85" s="114"/>
      <c r="Q85" s="114"/>
      <c r="R85" s="31"/>
    </row>
    <row r="86" spans="1:18" ht="12.75" hidden="1" customHeight="1">
      <c r="B86" s="72"/>
      <c r="J86" s="114"/>
      <c r="K86" s="115"/>
      <c r="L86" s="114"/>
      <c r="M86" s="114"/>
      <c r="N86" s="115"/>
      <c r="O86" s="114"/>
      <c r="P86" s="114"/>
      <c r="Q86" s="114"/>
      <c r="R86" s="31"/>
    </row>
    <row r="87" spans="1:18" ht="12.75" hidden="1" customHeight="1">
      <c r="B87" s="72"/>
      <c r="J87" s="114"/>
      <c r="K87" s="115"/>
      <c r="L87" s="114"/>
      <c r="M87" s="114"/>
      <c r="N87" s="115"/>
      <c r="O87" s="114"/>
      <c r="P87" s="114"/>
      <c r="Q87" s="114"/>
      <c r="R87" s="31"/>
    </row>
    <row r="88" spans="1:18" ht="12.75" hidden="1" customHeight="1">
      <c r="B88" s="72"/>
      <c r="J88" s="114"/>
      <c r="K88" s="115"/>
      <c r="L88" s="114"/>
      <c r="M88" s="114"/>
      <c r="N88" s="115"/>
      <c r="O88" s="114"/>
      <c r="P88" s="114"/>
      <c r="Q88" s="114"/>
      <c r="R88" s="31"/>
    </row>
    <row r="89" spans="1:18" ht="12.75" hidden="1" customHeight="1">
      <c r="B89" s="72"/>
      <c r="J89" s="114"/>
      <c r="K89" s="115"/>
      <c r="L89" s="114"/>
      <c r="M89" s="114"/>
      <c r="N89" s="115"/>
      <c r="O89" s="114"/>
      <c r="P89" s="114"/>
      <c r="Q89" s="114"/>
      <c r="R89" s="31"/>
    </row>
    <row r="90" spans="1:18" ht="12.75" hidden="1" customHeight="1">
      <c r="B90" s="72"/>
      <c r="J90" s="114"/>
      <c r="K90" s="115"/>
      <c r="L90" s="114"/>
      <c r="M90" s="114"/>
      <c r="N90" s="115"/>
      <c r="O90" s="114"/>
      <c r="P90" s="114"/>
      <c r="Q90" s="114"/>
      <c r="R90" s="31"/>
    </row>
    <row r="91" spans="1:18" ht="12.75" hidden="1" customHeight="1">
      <c r="B91" s="72"/>
      <c r="J91" s="114"/>
      <c r="K91" s="115"/>
      <c r="L91" s="114"/>
      <c r="M91" s="114"/>
      <c r="N91" s="115"/>
      <c r="O91" s="114"/>
      <c r="P91" s="114"/>
      <c r="Q91" s="114"/>
      <c r="R91" s="31"/>
    </row>
    <row r="92" spans="1:18" ht="12.75" hidden="1" customHeight="1">
      <c r="B92" s="72"/>
      <c r="J92" s="114"/>
      <c r="K92" s="115"/>
      <c r="L92" s="114"/>
      <c r="M92" s="114"/>
      <c r="N92" s="115"/>
      <c r="O92" s="114"/>
      <c r="P92" s="114"/>
      <c r="Q92" s="114"/>
      <c r="R92" s="31"/>
    </row>
    <row r="93" spans="1:18" ht="12.75" hidden="1" customHeight="1">
      <c r="B93" s="72"/>
      <c r="J93" s="114"/>
      <c r="K93" s="115"/>
      <c r="L93" s="114"/>
      <c r="M93" s="114"/>
      <c r="N93" s="115"/>
      <c r="O93" s="114"/>
      <c r="P93" s="114"/>
      <c r="Q93" s="114"/>
      <c r="R93" s="31"/>
    </row>
    <row r="94" spans="1:18" ht="12.75" hidden="1" customHeight="1">
      <c r="A94" s="12"/>
      <c r="B94" s="117"/>
      <c r="J94" s="114"/>
      <c r="K94" s="115"/>
      <c r="L94" s="114"/>
      <c r="M94" s="114"/>
      <c r="N94" s="115"/>
      <c r="O94" s="114"/>
      <c r="P94" s="114"/>
      <c r="Q94" s="114"/>
      <c r="R94" s="31"/>
    </row>
    <row r="95" spans="1:18" ht="12.75" hidden="1" customHeight="1">
      <c r="B95" s="72"/>
    </row>
    <row r="96" spans="1:18" ht="12.75" hidden="1" customHeight="1">
      <c r="A96" s="12"/>
      <c r="B96" s="117"/>
      <c r="L96" s="222">
        <v>5230094526</v>
      </c>
      <c r="O96" s="222">
        <v>5230094526</v>
      </c>
      <c r="P96" s="222">
        <v>936981570</v>
      </c>
    </row>
    <row r="97" spans="1:24" ht="12.75" hidden="1" customHeight="1">
      <c r="B97" s="72"/>
      <c r="E97" s="6" t="s">
        <v>98</v>
      </c>
    </row>
    <row r="98" spans="1:24" ht="15" hidden="1" customHeight="1">
      <c r="A98" s="12"/>
      <c r="B98" s="117"/>
      <c r="E98" s="118" t="s">
        <v>4</v>
      </c>
      <c r="F98" s="118" t="s">
        <v>99</v>
      </c>
      <c r="G98" s="118" t="s">
        <v>100</v>
      </c>
    </row>
    <row r="99" spans="1:24" s="119" customFormat="1" ht="23.25" hidden="1" customHeight="1">
      <c r="B99" s="120"/>
      <c r="E99" s="121" t="s">
        <v>101</v>
      </c>
      <c r="F99" s="122">
        <v>271263829</v>
      </c>
      <c r="G99" s="122">
        <v>67702476</v>
      </c>
      <c r="I99" s="123"/>
      <c r="J99" s="124"/>
      <c r="K99" s="125"/>
      <c r="L99" s="124"/>
      <c r="M99" s="124"/>
      <c r="N99" s="125"/>
      <c r="O99" s="124"/>
      <c r="P99" s="124"/>
      <c r="R99" s="123"/>
      <c r="X99" s="228"/>
    </row>
    <row r="100" spans="1:24" s="119" customFormat="1" ht="28.5" hidden="1" customHeight="1">
      <c r="A100" s="126"/>
      <c r="B100" s="127"/>
      <c r="E100" s="121" t="s">
        <v>102</v>
      </c>
      <c r="F100" s="122">
        <v>57164516</v>
      </c>
      <c r="G100" s="122">
        <v>16159940</v>
      </c>
      <c r="I100" s="123"/>
      <c r="K100" s="123"/>
      <c r="N100" s="123"/>
      <c r="R100" s="123"/>
      <c r="X100" s="228"/>
    </row>
    <row r="101" spans="1:24" s="119" customFormat="1" ht="36.75" hidden="1" customHeight="1">
      <c r="B101" s="128"/>
      <c r="E101" s="121" t="s">
        <v>103</v>
      </c>
      <c r="F101" s="122">
        <v>84636022</v>
      </c>
      <c r="G101" s="122">
        <v>77689489</v>
      </c>
      <c r="I101" s="123"/>
      <c r="K101" s="123"/>
      <c r="N101" s="123"/>
      <c r="R101" s="123"/>
      <c r="X101" s="228"/>
    </row>
    <row r="102" spans="1:24" s="119" customFormat="1" ht="22.5" hidden="1" customHeight="1">
      <c r="B102" s="128"/>
      <c r="E102" s="121" t="s">
        <v>104</v>
      </c>
      <c r="F102" s="122">
        <v>178313250</v>
      </c>
      <c r="G102" s="122">
        <v>18229963</v>
      </c>
      <c r="I102" s="123"/>
      <c r="K102" s="123"/>
      <c r="N102" s="123"/>
      <c r="R102" s="123"/>
      <c r="X102" s="228"/>
    </row>
    <row r="103" spans="1:24" s="119" customFormat="1" ht="37.5" hidden="1" customHeight="1">
      <c r="B103" s="128"/>
      <c r="E103" s="121" t="s">
        <v>105</v>
      </c>
      <c r="F103" s="122">
        <v>138549912</v>
      </c>
      <c r="G103" s="122">
        <v>16886342</v>
      </c>
      <c r="I103" s="123"/>
      <c r="K103" s="123"/>
      <c r="N103" s="123"/>
      <c r="R103" s="123"/>
      <c r="X103" s="228"/>
    </row>
    <row r="104" spans="1:24" s="119" customFormat="1" ht="22.5" hidden="1" customHeight="1">
      <c r="B104" s="128"/>
      <c r="E104" s="121" t="s">
        <v>106</v>
      </c>
      <c r="F104" s="122">
        <v>155349975</v>
      </c>
      <c r="G104" s="122">
        <v>42422129</v>
      </c>
      <c r="I104" s="123"/>
      <c r="K104" s="123"/>
      <c r="N104" s="123"/>
      <c r="R104" s="123"/>
      <c r="X104" s="228"/>
    </row>
    <row r="105" spans="1:24" s="119" customFormat="1" ht="22.5" hidden="1" customHeight="1">
      <c r="B105" s="128"/>
      <c r="E105" s="121" t="s">
        <v>107</v>
      </c>
      <c r="F105" s="122">
        <v>47023434</v>
      </c>
      <c r="G105" s="122">
        <v>12776164</v>
      </c>
      <c r="I105" s="123"/>
      <c r="K105" s="123"/>
      <c r="N105" s="123"/>
      <c r="R105" s="123"/>
      <c r="X105" s="228"/>
    </row>
    <row r="106" spans="1:24" s="119" customFormat="1" ht="33.75" hidden="1" customHeight="1">
      <c r="B106" s="128"/>
      <c r="E106" s="121" t="s">
        <v>108</v>
      </c>
      <c r="F106" s="122">
        <v>27715534</v>
      </c>
      <c r="G106" s="122">
        <v>3209017</v>
      </c>
      <c r="I106" s="123"/>
      <c r="K106" s="123"/>
      <c r="N106" s="123"/>
      <c r="R106" s="123"/>
      <c r="X106" s="228"/>
    </row>
    <row r="107" spans="1:24" s="119" customFormat="1" ht="33.75" hidden="1" customHeight="1">
      <c r="B107" s="128"/>
      <c r="E107" s="121" t="s">
        <v>109</v>
      </c>
      <c r="F107" s="122">
        <v>268313866</v>
      </c>
      <c r="G107" s="122">
        <v>42085117</v>
      </c>
      <c r="I107" s="123"/>
      <c r="K107" s="123"/>
      <c r="N107" s="123"/>
      <c r="R107" s="123"/>
      <c r="X107" s="228"/>
    </row>
    <row r="108" spans="1:24" s="119" customFormat="1" ht="31.5" hidden="1" customHeight="1">
      <c r="B108" s="128"/>
      <c r="E108" s="121" t="s">
        <v>110</v>
      </c>
      <c r="F108" s="122">
        <v>108200702</v>
      </c>
      <c r="G108" s="122">
        <v>26638060</v>
      </c>
      <c r="I108" s="123"/>
      <c r="K108" s="123"/>
      <c r="N108" s="123"/>
      <c r="R108" s="123"/>
      <c r="X108" s="228"/>
    </row>
    <row r="109" spans="1:24" s="119" customFormat="1" ht="33.75" hidden="1" customHeight="1">
      <c r="B109" s="128"/>
      <c r="E109" s="121" t="s">
        <v>111</v>
      </c>
      <c r="F109" s="122">
        <v>226239781</v>
      </c>
      <c r="G109" s="122">
        <v>4548319</v>
      </c>
      <c r="I109" s="123"/>
      <c r="K109" s="123"/>
      <c r="N109" s="123"/>
      <c r="R109" s="123"/>
      <c r="X109" s="228"/>
    </row>
    <row r="110" spans="1:24" s="119" customFormat="1" ht="28.5" hidden="1" customHeight="1">
      <c r="B110" s="128"/>
      <c r="E110" s="121" t="s">
        <v>112</v>
      </c>
      <c r="F110" s="122">
        <v>264633925</v>
      </c>
      <c r="G110" s="122">
        <v>63678246</v>
      </c>
      <c r="I110" s="123"/>
      <c r="K110" s="123"/>
      <c r="N110" s="123"/>
      <c r="R110" s="123"/>
      <c r="X110" s="228"/>
    </row>
    <row r="111" spans="1:24" s="119" customFormat="1" ht="22.5" hidden="1" customHeight="1">
      <c r="B111" s="128"/>
      <c r="E111" s="121" t="s">
        <v>113</v>
      </c>
      <c r="F111" s="122">
        <v>65618556</v>
      </c>
      <c r="G111" s="122">
        <v>12918923</v>
      </c>
      <c r="I111" s="123"/>
      <c r="K111" s="123"/>
      <c r="N111" s="123"/>
      <c r="R111" s="123"/>
      <c r="X111" s="228"/>
    </row>
    <row r="112" spans="1:24" s="119" customFormat="1" ht="22.5" hidden="1" customHeight="1">
      <c r="B112" s="128"/>
      <c r="E112" s="121" t="s">
        <v>114</v>
      </c>
      <c r="F112" s="122">
        <v>1269721671</v>
      </c>
      <c r="G112" s="122">
        <v>120257059</v>
      </c>
      <c r="I112" s="123"/>
      <c r="K112" s="123"/>
      <c r="N112" s="123"/>
      <c r="R112" s="123"/>
      <c r="X112" s="228"/>
    </row>
    <row r="113" spans="1:24" s="119" customFormat="1" ht="33.75" hidden="1" customHeight="1">
      <c r="B113" s="128"/>
      <c r="E113" s="121" t="s">
        <v>115</v>
      </c>
      <c r="F113" s="122">
        <v>29342688.870000001</v>
      </c>
      <c r="G113" s="122">
        <v>3323254</v>
      </c>
      <c r="I113" s="123"/>
      <c r="K113" s="123"/>
      <c r="N113" s="123"/>
      <c r="R113" s="123"/>
      <c r="X113" s="228"/>
    </row>
    <row r="114" spans="1:24" s="119" customFormat="1" ht="33.75" hidden="1" customHeight="1">
      <c r="B114" s="128"/>
      <c r="E114" s="121" t="s">
        <v>116</v>
      </c>
      <c r="F114" s="122">
        <v>135222307</v>
      </c>
      <c r="G114" s="122">
        <v>39072622</v>
      </c>
      <c r="I114" s="123"/>
      <c r="K114" s="123"/>
      <c r="N114" s="123"/>
      <c r="R114" s="123"/>
      <c r="X114" s="228"/>
    </row>
    <row r="115" spans="1:24" s="119" customFormat="1" ht="22.5" hidden="1" customHeight="1">
      <c r="B115" s="128"/>
      <c r="E115" s="121" t="s">
        <v>117</v>
      </c>
      <c r="F115" s="122">
        <v>255277834</v>
      </c>
      <c r="G115" s="122">
        <v>27754013</v>
      </c>
      <c r="I115" s="123"/>
      <c r="K115" s="123"/>
      <c r="N115" s="123"/>
      <c r="R115" s="123"/>
      <c r="X115" s="228"/>
    </row>
    <row r="116" spans="1:24" s="119" customFormat="1" ht="33.75" hidden="1" customHeight="1">
      <c r="B116" s="128"/>
      <c r="E116" s="121" t="s">
        <v>118</v>
      </c>
      <c r="F116" s="122">
        <v>179735294</v>
      </c>
      <c r="G116" s="122">
        <v>37452461</v>
      </c>
      <c r="I116" s="123"/>
      <c r="K116" s="123"/>
      <c r="N116" s="123"/>
      <c r="R116" s="123"/>
      <c r="X116" s="228"/>
    </row>
    <row r="117" spans="1:24" s="119" customFormat="1" ht="22.5" hidden="1" customHeight="1">
      <c r="B117" s="128"/>
      <c r="E117" s="121" t="s">
        <v>119</v>
      </c>
      <c r="F117" s="122">
        <v>66529838</v>
      </c>
      <c r="G117" s="122">
        <v>20302624</v>
      </c>
      <c r="I117" s="123"/>
      <c r="K117" s="123"/>
      <c r="N117" s="123"/>
      <c r="R117" s="123"/>
      <c r="X117" s="228"/>
    </row>
    <row r="118" spans="1:24" s="119" customFormat="1" ht="24.75" hidden="1" customHeight="1">
      <c r="B118" s="128"/>
      <c r="E118" s="121" t="s">
        <v>120</v>
      </c>
      <c r="F118" s="122">
        <v>84007505</v>
      </c>
      <c r="G118" s="122">
        <v>31015320</v>
      </c>
      <c r="I118" s="123"/>
      <c r="K118" s="123"/>
      <c r="N118" s="123"/>
      <c r="R118" s="123"/>
      <c r="X118" s="228"/>
    </row>
    <row r="119" spans="1:24" s="119" customFormat="1" ht="30" hidden="1" customHeight="1">
      <c r="B119" s="128"/>
      <c r="E119" s="121" t="s">
        <v>121</v>
      </c>
      <c r="F119" s="122">
        <v>129042623</v>
      </c>
      <c r="G119" s="122">
        <v>41653530</v>
      </c>
      <c r="I119" s="123"/>
      <c r="K119" s="123"/>
      <c r="N119" s="123"/>
      <c r="R119" s="123"/>
      <c r="X119" s="228"/>
    </row>
    <row r="120" spans="1:24" s="119" customFormat="1" ht="33.75" hidden="1" customHeight="1">
      <c r="B120" s="128"/>
      <c r="E120" s="121" t="s">
        <v>122</v>
      </c>
      <c r="F120" s="122">
        <v>202172039</v>
      </c>
      <c r="G120" s="122">
        <v>17149490</v>
      </c>
      <c r="I120" s="123"/>
      <c r="K120" s="123"/>
      <c r="N120" s="123"/>
      <c r="R120" s="123"/>
      <c r="X120" s="228"/>
    </row>
    <row r="121" spans="1:24" s="119" customFormat="1" ht="29.25" hidden="1" customHeight="1">
      <c r="B121" s="128"/>
      <c r="E121" s="121" t="s">
        <v>123</v>
      </c>
      <c r="F121" s="122">
        <v>71887178</v>
      </c>
      <c r="G121" s="122">
        <v>10634447</v>
      </c>
      <c r="I121" s="123"/>
      <c r="K121" s="123"/>
      <c r="N121" s="123"/>
      <c r="R121" s="123"/>
      <c r="X121" s="228"/>
    </row>
    <row r="122" spans="1:24" s="119" customFormat="1" ht="36" hidden="1" customHeight="1">
      <c r="B122" s="128"/>
      <c r="E122" s="121" t="s">
        <v>124</v>
      </c>
      <c r="F122" s="122">
        <v>62958436</v>
      </c>
      <c r="G122" s="122">
        <v>3900646</v>
      </c>
      <c r="I122" s="123"/>
      <c r="K122" s="123"/>
      <c r="N122" s="123"/>
      <c r="R122" s="123"/>
      <c r="X122" s="228"/>
    </row>
    <row r="123" spans="1:24" s="119" customFormat="1" ht="34.5" hidden="1" customHeight="1">
      <c r="B123" s="128"/>
      <c r="E123" s="121" t="s">
        <v>125</v>
      </c>
      <c r="F123" s="122">
        <v>301288329</v>
      </c>
      <c r="G123" s="122">
        <v>53055689</v>
      </c>
      <c r="I123" s="123"/>
      <c r="K123" s="123"/>
      <c r="N123" s="123"/>
      <c r="R123" s="123"/>
      <c r="X123" s="228"/>
    </row>
    <row r="124" spans="1:24" s="119" customFormat="1" ht="33.75" hidden="1" customHeight="1">
      <c r="B124" s="128"/>
      <c r="E124" s="121" t="s">
        <v>126</v>
      </c>
      <c r="F124" s="122">
        <v>103913799</v>
      </c>
      <c r="G124" s="122">
        <v>42926247</v>
      </c>
      <c r="I124" s="123"/>
      <c r="K124" s="123"/>
      <c r="N124" s="123"/>
      <c r="R124" s="123"/>
      <c r="X124" s="228"/>
    </row>
    <row r="125" spans="1:24" s="119" customFormat="1" ht="33.75" hidden="1" customHeight="1">
      <c r="B125" s="128"/>
      <c r="E125" s="121" t="s">
        <v>127</v>
      </c>
      <c r="F125" s="122">
        <v>137981256</v>
      </c>
      <c r="G125" s="122">
        <v>15579598</v>
      </c>
      <c r="I125" s="123"/>
      <c r="K125" s="123"/>
      <c r="N125" s="123"/>
      <c r="R125" s="123"/>
      <c r="X125" s="228"/>
    </row>
    <row r="126" spans="1:24" s="119" customFormat="1" ht="27.75" hidden="1" customHeight="1">
      <c r="B126" s="128"/>
      <c r="E126" s="121" t="s">
        <v>128</v>
      </c>
      <c r="F126" s="122">
        <v>307990426</v>
      </c>
      <c r="G126" s="122">
        <v>67960385</v>
      </c>
      <c r="I126" s="123"/>
      <c r="K126" s="123"/>
      <c r="N126" s="123"/>
      <c r="R126" s="123"/>
      <c r="X126" s="228"/>
    </row>
    <row r="127" spans="1:24" ht="12.75" hidden="1" customHeight="1">
      <c r="F127" s="132">
        <f>SUM(F99:F126)</f>
        <v>5230094525.8699999</v>
      </c>
      <c r="G127" s="132">
        <f>SUM(G99:G126)</f>
        <v>936981570</v>
      </c>
    </row>
  </sheetData>
  <sheetProtection formatColumns="0" formatRows="0"/>
  <conditionalFormatting sqref="M69 O69">
    <cfRule type="cellIs" dxfId="785" priority="43" operator="notEqual">
      <formula>0</formula>
    </cfRule>
    <cfRule type="cellIs" dxfId="784" priority="44" operator="equal">
      <formula>0</formula>
    </cfRule>
  </conditionalFormatting>
  <conditionalFormatting sqref="F11:G11 F17:G17 M11:O18">
    <cfRule type="containsBlanks" dxfId="783" priority="39">
      <formula>LEN(TRIM(F11))=0</formula>
    </cfRule>
    <cfRule type="cellIs" dxfId="782" priority="40" operator="notEqual">
      <formula>0</formula>
    </cfRule>
  </conditionalFormatting>
  <conditionalFormatting sqref="M11:O18">
    <cfRule type="cellIs" dxfId="781" priority="38" operator="notEqual">
      <formula>M20</formula>
    </cfRule>
  </conditionalFormatting>
  <conditionalFormatting sqref="W20 U20 U32 W32 W34 U34 U47 W47 W50 U50 U59 W59 W57 U57 U64 W64 W66 U66">
    <cfRule type="cellIs" dxfId="780" priority="41" operator="notBetween">
      <formula>-0.5</formula>
      <formula>0.5</formula>
    </cfRule>
    <cfRule type="cellIs" dxfId="779" priority="42" operator="between">
      <formula>-0.5</formula>
      <formula>0.5</formula>
    </cfRule>
  </conditionalFormatting>
  <conditionalFormatting sqref="V20 V32 V34 V47 V50 V57 V59 V64 V66">
    <cfRule type="expression" dxfId="778" priority="45">
      <formula>ROUND($V20,0)&lt;&gt;$O20</formula>
    </cfRule>
    <cfRule type="expression" dxfId="777" priority="46">
      <formula>ROUND($V20,0)=$O20</formula>
    </cfRule>
  </conditionalFormatting>
  <conditionalFormatting sqref="T20 T32 T34 T47 T50 T59 T57 T64 T66">
    <cfRule type="expression" dxfId="776" priority="47">
      <formula>ROUND($T20,0)&lt;&gt;$M20</formula>
    </cfRule>
  </conditionalFormatting>
  <conditionalFormatting sqref="T20 T32 T34 T47 T50 T57 T59 T64 T66">
    <cfRule type="expression" dxfId="775" priority="48">
      <formula>ROUND($T20,0)=$M20</formula>
    </cfRule>
  </conditionalFormatting>
  <conditionalFormatting sqref="V57">
    <cfRule type="expression" dxfId="774" priority="36">
      <formula>ROUND($T57,0)&lt;&gt;$M57</formula>
    </cfRule>
  </conditionalFormatting>
  <conditionalFormatting sqref="V57">
    <cfRule type="expression" dxfId="773" priority="35">
      <formula>ROUND($T57,0)=$M57</formula>
    </cfRule>
  </conditionalFormatting>
  <conditionalFormatting sqref="P69">
    <cfRule type="cellIs" dxfId="772" priority="33" operator="notEqual">
      <formula>0</formula>
    </cfRule>
    <cfRule type="cellIs" dxfId="771" priority="34" operator="equal">
      <formula>0</formula>
    </cfRule>
  </conditionalFormatting>
  <conditionalFormatting sqref="P24:P30 P37:P45 P62 P52:P55 P11:P18">
    <cfRule type="containsBlanks" dxfId="770" priority="31">
      <formula>LEN(TRIM(P11))=0</formula>
    </cfRule>
    <cfRule type="cellIs" dxfId="769" priority="32" operator="notEqual">
      <formula>0</formula>
    </cfRule>
  </conditionalFormatting>
  <conditionalFormatting sqref="P11">
    <cfRule type="cellIs" dxfId="768" priority="30" operator="notEqual">
      <formula>P20</formula>
    </cfRule>
  </conditionalFormatting>
  <conditionalFormatting sqref="P61">
    <cfRule type="containsBlanks" dxfId="767" priority="26">
      <formula>LEN(TRIM(P61))=0</formula>
    </cfRule>
    <cfRule type="cellIs" dxfId="766" priority="27" operator="notEqual">
      <formula>0</formula>
    </cfRule>
  </conditionalFormatting>
  <conditionalFormatting sqref="J11:L18">
    <cfRule type="containsBlanks" dxfId="765" priority="22">
      <formula>LEN(TRIM(J11))=0</formula>
    </cfRule>
    <cfRule type="cellIs" dxfId="764" priority="23" operator="notEqual">
      <formula>0</formula>
    </cfRule>
  </conditionalFormatting>
  <conditionalFormatting sqref="J11:L18">
    <cfRule type="cellIs" dxfId="763" priority="21" operator="notEqual">
      <formula>J20</formula>
    </cfRule>
  </conditionalFormatting>
  <conditionalFormatting sqref="M24:O30">
    <cfRule type="containsBlanks" dxfId="762" priority="17">
      <formula>LEN(TRIM(M24))=0</formula>
    </cfRule>
    <cfRule type="cellIs" dxfId="761" priority="18" operator="notEqual">
      <formula>0</formula>
    </cfRule>
  </conditionalFormatting>
  <conditionalFormatting sqref="M24:O30">
    <cfRule type="cellIs" dxfId="760" priority="16" operator="notEqual">
      <formula>M33</formula>
    </cfRule>
  </conditionalFormatting>
  <conditionalFormatting sqref="J24:L30">
    <cfRule type="containsBlanks" dxfId="759" priority="14">
      <formula>LEN(TRIM(J24))=0</formula>
    </cfRule>
    <cfRule type="cellIs" dxfId="758" priority="15" operator="notEqual">
      <formula>0</formula>
    </cfRule>
  </conditionalFormatting>
  <conditionalFormatting sqref="J24:L30">
    <cfRule type="cellIs" dxfId="757" priority="13" operator="notEqual">
      <formula>J33</formula>
    </cfRule>
  </conditionalFormatting>
  <conditionalFormatting sqref="M37:O45">
    <cfRule type="containsBlanks" dxfId="756" priority="11">
      <formula>LEN(TRIM(M37))=0</formula>
    </cfRule>
    <cfRule type="cellIs" dxfId="755" priority="12" operator="notEqual">
      <formula>0</formula>
    </cfRule>
  </conditionalFormatting>
  <conditionalFormatting sqref="M37:O45">
    <cfRule type="cellIs" dxfId="754" priority="10" operator="notEqual">
      <formula>M46</formula>
    </cfRule>
  </conditionalFormatting>
  <conditionalFormatting sqref="J37:L45">
    <cfRule type="containsBlanks" dxfId="753" priority="8">
      <formula>LEN(TRIM(J37))=0</formula>
    </cfRule>
    <cfRule type="cellIs" dxfId="752" priority="9" operator="notEqual">
      <formula>0</formula>
    </cfRule>
  </conditionalFormatting>
  <conditionalFormatting sqref="J37:L45">
    <cfRule type="cellIs" dxfId="751" priority="7" operator="notEqual">
      <formula>J46</formula>
    </cfRule>
  </conditionalFormatting>
  <conditionalFormatting sqref="M52:O55">
    <cfRule type="containsBlanks" dxfId="750" priority="5">
      <formula>LEN(TRIM(M52))=0</formula>
    </cfRule>
    <cfRule type="cellIs" dxfId="749" priority="6" operator="notEqual">
      <formula>0</formula>
    </cfRule>
  </conditionalFormatting>
  <conditionalFormatting sqref="M52:O55">
    <cfRule type="cellIs" dxfId="748" priority="4" operator="notEqual">
      <formula>M61</formula>
    </cfRule>
  </conditionalFormatting>
  <conditionalFormatting sqref="J52:L55">
    <cfRule type="containsBlanks" dxfId="747" priority="2">
      <formula>LEN(TRIM(J52))=0</formula>
    </cfRule>
    <cfRule type="cellIs" dxfId="746" priority="3" operator="notEqual">
      <formula>0</formula>
    </cfRule>
  </conditionalFormatting>
  <conditionalFormatting sqref="J52:L55">
    <cfRule type="cellIs" dxfId="745" priority="1" operator="notEqual">
      <formula>J61</formula>
    </cfRule>
  </conditionalFormatting>
  <printOptions horizontalCentered="1"/>
  <pageMargins left="0.7" right="0.7" top="0.75" bottom="0.75" header="0.5" footer="0.5"/>
  <pageSetup scale="65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117</v>
      </c>
      <c r="D1" s="408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408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410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411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31096633.829999998</v>
      </c>
      <c r="G11" s="283"/>
      <c r="H11" s="45"/>
      <c r="I11" s="36"/>
      <c r="J11" s="266">
        <v>36640968.259999998</v>
      </c>
      <c r="K11" s="223">
        <v>0</v>
      </c>
      <c r="L11" s="232">
        <v>36640968.259999998</v>
      </c>
      <c r="M11" s="224"/>
      <c r="N11" s="223">
        <v>0</v>
      </c>
      <c r="O11" s="233">
        <v>36640968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4248930.03</v>
      </c>
      <c r="K12" s="235">
        <v>0</v>
      </c>
      <c r="L12" s="236">
        <v>4248930.03</v>
      </c>
      <c r="M12" s="225"/>
      <c r="N12" s="50">
        <v>0</v>
      </c>
      <c r="O12" s="237">
        <v>4248930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942079.7</v>
      </c>
      <c r="K13" s="235">
        <v>0</v>
      </c>
      <c r="L13" s="236">
        <v>942079.7</v>
      </c>
      <c r="M13" s="225"/>
      <c r="N13" s="50">
        <v>0</v>
      </c>
      <c r="O13" s="237">
        <v>942080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6295348.8899999997</v>
      </c>
      <c r="K14" s="235">
        <v>0</v>
      </c>
      <c r="L14" s="236">
        <v>6295348.8899999997</v>
      </c>
      <c r="M14" s="225"/>
      <c r="N14" s="50">
        <v>1539510</v>
      </c>
      <c r="O14" s="237">
        <v>7834859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1626458.4</v>
      </c>
      <c r="K15" s="235">
        <v>0</v>
      </c>
      <c r="L15" s="236">
        <v>1626458.4</v>
      </c>
      <c r="M15" s="225"/>
      <c r="N15" s="50">
        <v>0</v>
      </c>
      <c r="O15" s="237">
        <v>1626458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1731202.4000000001</v>
      </c>
      <c r="K17" s="235">
        <v>0</v>
      </c>
      <c r="L17" s="236">
        <v>1731202.4000000001</v>
      </c>
      <c r="M17" s="225"/>
      <c r="N17" s="50">
        <v>0</v>
      </c>
      <c r="O17" s="237">
        <v>1731202</v>
      </c>
      <c r="P17" s="51"/>
    </row>
    <row r="18" spans="1:16" s="43" customFormat="1" ht="12" customHeigh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1210675.31</v>
      </c>
      <c r="K18" s="241">
        <v>0</v>
      </c>
      <c r="L18" s="242">
        <v>1210675.31</v>
      </c>
      <c r="M18" s="225"/>
      <c r="N18" s="58">
        <v>981805</v>
      </c>
      <c r="O18" s="243">
        <v>2192480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52695662.990000002</v>
      </c>
      <c r="K20" s="245">
        <v>0</v>
      </c>
      <c r="L20" s="246">
        <v>52695662</v>
      </c>
      <c r="M20" s="67"/>
      <c r="N20" s="245">
        <v>2521315</v>
      </c>
      <c r="O20" s="247">
        <v>55216977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116854467.47000006</v>
      </c>
      <c r="K24" s="223">
        <v>0</v>
      </c>
      <c r="L24" s="251">
        <v>116854467.47000006</v>
      </c>
      <c r="M24" s="225"/>
      <c r="N24" s="223">
        <v>0</v>
      </c>
      <c r="O24" s="233">
        <v>116854467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39877177.299999997</v>
      </c>
      <c r="K25" s="235">
        <v>0</v>
      </c>
      <c r="L25" s="236">
        <v>39877177.299999997</v>
      </c>
      <c r="M25" s="225"/>
      <c r="N25" s="50">
        <v>1702389</v>
      </c>
      <c r="O25" s="237">
        <v>41579566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3130361.17</v>
      </c>
      <c r="K26" s="235">
        <v>0</v>
      </c>
      <c r="L26" s="236">
        <v>3130361.17</v>
      </c>
      <c r="M26" s="225"/>
      <c r="N26" s="50">
        <v>0</v>
      </c>
      <c r="O26" s="237">
        <v>3130361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9961200.3300000001</v>
      </c>
      <c r="K27" s="235">
        <v>0</v>
      </c>
      <c r="L27" s="236">
        <v>9961200.3300000001</v>
      </c>
      <c r="M27" s="225"/>
      <c r="N27" s="50">
        <v>0</v>
      </c>
      <c r="O27" s="237">
        <v>9961200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9060458.1999999993</v>
      </c>
      <c r="K28" s="235">
        <v>0</v>
      </c>
      <c r="L28" s="236">
        <v>9060458.1999999993</v>
      </c>
      <c r="M28" s="225"/>
      <c r="N28" s="50">
        <v>2361308</v>
      </c>
      <c r="O28" s="237">
        <v>11421766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11278528.58</v>
      </c>
      <c r="K29" s="235">
        <v>0</v>
      </c>
      <c r="L29" s="236">
        <v>11278528.58</v>
      </c>
      <c r="M29" s="225"/>
      <c r="N29" s="50">
        <v>0</v>
      </c>
      <c r="O29" s="237">
        <v>11278529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13930060.060000001</v>
      </c>
      <c r="K30" s="241">
        <v>0</v>
      </c>
      <c r="L30" s="242">
        <v>13930060.060000001</v>
      </c>
      <c r="M30" s="225"/>
      <c r="N30" s="58">
        <v>0</v>
      </c>
      <c r="O30" s="243">
        <v>13930060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204092253.11000004</v>
      </c>
      <c r="K32" s="245">
        <v>0</v>
      </c>
      <c r="L32" s="246">
        <v>204092252</v>
      </c>
      <c r="M32" s="252"/>
      <c r="N32" s="245">
        <v>4063697</v>
      </c>
      <c r="O32" s="247">
        <v>208155949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-151396590.12000003</v>
      </c>
      <c r="K34" s="253">
        <v>0</v>
      </c>
      <c r="L34" s="254">
        <v>-151396590</v>
      </c>
      <c r="M34" s="67"/>
      <c r="N34" s="253">
        <v>-1542382</v>
      </c>
      <c r="O34" s="255">
        <v>-152938972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62741967.07</v>
      </c>
      <c r="K37" s="223">
        <v>0</v>
      </c>
      <c r="L37" s="232">
        <v>62741967.07</v>
      </c>
      <c r="M37" s="49"/>
      <c r="N37" s="223">
        <v>0</v>
      </c>
      <c r="O37" s="233">
        <v>62741967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52362565.469999999</v>
      </c>
      <c r="K38" s="235">
        <v>0</v>
      </c>
      <c r="L38" s="236">
        <v>52362565.469999999</v>
      </c>
      <c r="M38" s="49"/>
      <c r="N38" s="80">
        <v>0</v>
      </c>
      <c r="O38" s="237">
        <v>52362565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12000365.690000001</v>
      </c>
      <c r="K39" s="235">
        <v>0</v>
      </c>
      <c r="L39" s="236">
        <v>12000365.690000001</v>
      </c>
      <c r="M39" s="49"/>
      <c r="N39" s="80">
        <v>107920</v>
      </c>
      <c r="O39" s="237">
        <v>12108286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771047.63</v>
      </c>
      <c r="K40" s="235">
        <v>0</v>
      </c>
      <c r="L40" s="236">
        <v>771047.63</v>
      </c>
      <c r="M40" s="49"/>
      <c r="N40" s="80">
        <v>4592716</v>
      </c>
      <c r="O40" s="237">
        <v>5363764</v>
      </c>
      <c r="P40" s="81"/>
    </row>
    <row r="41" spans="1:16" s="43" customFormat="1">
      <c r="A41" s="12" t="s">
        <v>66</v>
      </c>
      <c r="B41" s="72" t="s">
        <v>64</v>
      </c>
      <c r="C41" s="256" t="s">
        <v>320</v>
      </c>
      <c r="D41" s="257"/>
      <c r="E41" s="258"/>
      <c r="F41" s="258"/>
      <c r="G41" s="35"/>
      <c r="H41" s="14"/>
      <c r="I41" s="15"/>
      <c r="J41" s="234">
        <v>-132232.76</v>
      </c>
      <c r="K41" s="235">
        <v>0</v>
      </c>
      <c r="L41" s="236">
        <v>-132232.76</v>
      </c>
      <c r="M41" s="49"/>
      <c r="N41" s="80">
        <v>0</v>
      </c>
      <c r="O41" s="237">
        <v>-132233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62303.22</v>
      </c>
      <c r="K42" s="235">
        <v>0</v>
      </c>
      <c r="L42" s="236">
        <v>62303.22</v>
      </c>
      <c r="M42" s="49"/>
      <c r="N42" s="80">
        <v>0</v>
      </c>
      <c r="O42" s="237">
        <v>62303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595000</v>
      </c>
      <c r="K43" s="235">
        <v>0</v>
      </c>
      <c r="L43" s="236">
        <v>595000</v>
      </c>
      <c r="M43" s="49"/>
      <c r="N43" s="80">
        <v>0</v>
      </c>
      <c r="O43" s="237">
        <v>595000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-566160.26</v>
      </c>
      <c r="K44" s="235">
        <v>0</v>
      </c>
      <c r="L44" s="236">
        <v>-566160.26</v>
      </c>
      <c r="M44" s="49"/>
      <c r="N44" s="80">
        <v>0</v>
      </c>
      <c r="O44" s="237">
        <v>-566160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127834856.05999997</v>
      </c>
      <c r="K47" s="253">
        <v>0</v>
      </c>
      <c r="L47" s="254">
        <v>127834856</v>
      </c>
      <c r="M47" s="59"/>
      <c r="N47" s="253">
        <v>4700636</v>
      </c>
      <c r="O47" s="255">
        <v>132535492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-23561734.060000062</v>
      </c>
      <c r="K50" s="253">
        <v>0</v>
      </c>
      <c r="L50" s="254">
        <v>-23561734</v>
      </c>
      <c r="M50" s="59"/>
      <c r="N50" s="253">
        <v>3158254</v>
      </c>
      <c r="O50" s="255">
        <v>-20403480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70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7653894</v>
      </c>
      <c r="K52" s="223">
        <v>0</v>
      </c>
      <c r="L52" s="232">
        <v>7653894</v>
      </c>
      <c r="M52" s="49"/>
      <c r="N52" s="223">
        <v>0</v>
      </c>
      <c r="O52" s="233">
        <v>7653894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6603655.9199999999</v>
      </c>
      <c r="K53" s="235">
        <v>0</v>
      </c>
      <c r="L53" s="236">
        <v>6603655.9199999999</v>
      </c>
      <c r="M53" s="225"/>
      <c r="N53" s="50">
        <v>0</v>
      </c>
      <c r="O53" s="237">
        <v>6603656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14257549.92</v>
      </c>
      <c r="K57" s="245">
        <v>0</v>
      </c>
      <c r="L57" s="247">
        <v>14257550</v>
      </c>
      <c r="M57" s="252"/>
      <c r="N57" s="245">
        <v>0</v>
      </c>
      <c r="O57" s="247">
        <v>14257550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-9304184.1400000621</v>
      </c>
      <c r="K59" s="253">
        <v>0</v>
      </c>
      <c r="L59" s="255">
        <v>-9304184</v>
      </c>
      <c r="M59" s="92"/>
      <c r="N59" s="253">
        <v>3158254</v>
      </c>
      <c r="O59" s="255">
        <v>-6145930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240662076</v>
      </c>
      <c r="M61" s="49"/>
      <c r="N61" s="96">
        <v>33484300</v>
      </c>
      <c r="O61" s="234">
        <v>274146376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241">
        <v>-378444</v>
      </c>
      <c r="M62" s="49"/>
      <c r="N62" s="82"/>
      <c r="O62" s="240">
        <v>-378444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240283632</v>
      </c>
      <c r="M64" s="92"/>
      <c r="N64" s="90">
        <v>33484300</v>
      </c>
      <c r="O64" s="90">
        <v>273767932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230979448</v>
      </c>
      <c r="M66" s="92"/>
      <c r="N66" s="90">
        <v>36642554</v>
      </c>
      <c r="O66" s="90">
        <v>267622002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-1</v>
      </c>
      <c r="M69" s="110"/>
      <c r="N69" s="111">
        <v>0</v>
      </c>
      <c r="O69" s="111"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11:K15 K17:K18">
    <cfRule type="containsBlanks" dxfId="270" priority="20">
      <formula>LEN(TRIM(K11))=0</formula>
    </cfRule>
    <cfRule type="cellIs" dxfId="269" priority="21" operator="notEqual">
      <formula>0</formula>
    </cfRule>
  </conditionalFormatting>
  <conditionalFormatting sqref="K11:K15 K17:K18">
    <cfRule type="cellIs" dxfId="268" priority="19" operator="notEqual">
      <formula>K20</formula>
    </cfRule>
  </conditionalFormatting>
  <conditionalFormatting sqref="L62">
    <cfRule type="cellIs" dxfId="267" priority="1" operator="notEqual">
      <formula>L71</formula>
    </cfRule>
  </conditionalFormatting>
  <conditionalFormatting sqref="L69 N69">
    <cfRule type="cellIs" dxfId="266" priority="31" operator="notEqual">
      <formula>0</formula>
    </cfRule>
    <cfRule type="cellIs" dxfId="265" priority="32" operator="equal">
      <formula>0</formula>
    </cfRule>
  </conditionalFormatting>
  <conditionalFormatting sqref="F11:G11 N62 N17:N18 N11:N15 L16 F17:G17 N24:N30 N37:N45 N52:N55">
    <cfRule type="containsBlanks" dxfId="264" priority="27">
      <formula>LEN(TRIM(F11))=0</formula>
    </cfRule>
    <cfRule type="cellIs" dxfId="263" priority="28" operator="notEqual">
      <formula>0</formula>
    </cfRule>
  </conditionalFormatting>
  <conditionalFormatting sqref="N11">
    <cfRule type="cellIs" dxfId="262" priority="26" operator="notEqual">
      <formula>N20</formula>
    </cfRule>
  </conditionalFormatting>
  <conditionalFormatting sqref="O69">
    <cfRule type="cellIs" dxfId="261" priority="22" operator="notEqual">
      <formula>0</formula>
    </cfRule>
    <cfRule type="cellIs" dxfId="260" priority="23" operator="equal">
      <formula>0</formula>
    </cfRule>
  </conditionalFormatting>
  <conditionalFormatting sqref="K16">
    <cfRule type="containsBlanks" dxfId="259" priority="17">
      <formula>LEN(TRIM(K16))=0</formula>
    </cfRule>
    <cfRule type="cellIs" dxfId="258" priority="18" operator="notEqual">
      <formula>0</formula>
    </cfRule>
  </conditionalFormatting>
  <conditionalFormatting sqref="K52 K37 K24">
    <cfRule type="containsBlanks" dxfId="257" priority="15">
      <formula>LEN(TRIM(K24))=0</formula>
    </cfRule>
    <cfRule type="cellIs" dxfId="256" priority="16" operator="notEqual">
      <formula>0</formula>
    </cfRule>
  </conditionalFormatting>
  <conditionalFormatting sqref="K52 K37 K24">
    <cfRule type="cellIs" dxfId="255" priority="14" operator="notEqual">
      <formula>K33</formula>
    </cfRule>
  </conditionalFormatting>
  <conditionalFormatting sqref="K53:K55 K38:K45 K25:K30">
    <cfRule type="containsBlanks" dxfId="254" priority="12">
      <formula>LEN(TRIM(K25))=0</formula>
    </cfRule>
    <cfRule type="cellIs" dxfId="253" priority="13" operator="notEqual">
      <formula>0</formula>
    </cfRule>
  </conditionalFormatting>
  <conditionalFormatting sqref="K53:K55 K38:K45 K25:K30">
    <cfRule type="cellIs" dxfId="252" priority="11" operator="notEqual">
      <formula>K34</formula>
    </cfRule>
  </conditionalFormatting>
  <conditionalFormatting sqref="N24">
    <cfRule type="cellIs" dxfId="251" priority="10" operator="notEqual">
      <formula>N33</formula>
    </cfRule>
  </conditionalFormatting>
  <conditionalFormatting sqref="N37">
    <cfRule type="cellIs" dxfId="250" priority="9" operator="notEqual">
      <formula>N46</formula>
    </cfRule>
  </conditionalFormatting>
  <conditionalFormatting sqref="N52">
    <cfRule type="cellIs" dxfId="249" priority="8" operator="notEqual">
      <formula>N61</formula>
    </cfRule>
  </conditionalFormatting>
  <conditionalFormatting sqref="J69">
    <cfRule type="cellIs" dxfId="248" priority="6" operator="notEqual">
      <formula>0</formula>
    </cfRule>
    <cfRule type="cellIs" dxfId="247" priority="7" operator="equal">
      <formula>0</formula>
    </cfRule>
  </conditionalFormatting>
  <conditionalFormatting sqref="J62 J16">
    <cfRule type="containsBlanks" dxfId="246" priority="4">
      <formula>LEN(TRIM(J16))=0</formula>
    </cfRule>
    <cfRule type="cellIs" dxfId="245" priority="5" operator="notEqual">
      <formula>0</formula>
    </cfRule>
  </conditionalFormatting>
  <conditionalFormatting sqref="L62">
    <cfRule type="containsBlanks" dxfId="244" priority="2">
      <formula>LEN(TRIM(L62))=0</formula>
    </cfRule>
    <cfRule type="cellIs" dxfId="243" priority="3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307</v>
      </c>
      <c r="D1" s="408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408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410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411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9870740.9800000004</v>
      </c>
      <c r="G11" s="283"/>
      <c r="H11" s="45"/>
      <c r="I11" s="36"/>
      <c r="J11" s="266">
        <v>11540249.270000001</v>
      </c>
      <c r="K11" s="223">
        <v>0</v>
      </c>
      <c r="L11" s="232">
        <v>11540249.270000001</v>
      </c>
      <c r="M11" s="224"/>
      <c r="N11" s="223">
        <v>0</v>
      </c>
      <c r="O11" s="233">
        <v>11540249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800974.59</v>
      </c>
      <c r="K12" s="235">
        <v>0</v>
      </c>
      <c r="L12" s="236">
        <v>800974.59</v>
      </c>
      <c r="M12" s="225"/>
      <c r="N12" s="50">
        <v>0</v>
      </c>
      <c r="O12" s="237">
        <v>800975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98445.069999999992</v>
      </c>
      <c r="K13" s="235">
        <v>0</v>
      </c>
      <c r="L13" s="236">
        <v>98445.069999999992</v>
      </c>
      <c r="M13" s="225"/>
      <c r="N13" s="50">
        <v>70000</v>
      </c>
      <c r="O13" s="237">
        <v>168445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0</v>
      </c>
      <c r="K14" s="235">
        <v>0</v>
      </c>
      <c r="L14" s="236">
        <v>0</v>
      </c>
      <c r="M14" s="225"/>
      <c r="N14" s="50">
        <v>470839</v>
      </c>
      <c r="O14" s="237">
        <v>470839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12490</v>
      </c>
      <c r="K15" s="235">
        <v>0</v>
      </c>
      <c r="L15" s="236">
        <v>12490</v>
      </c>
      <c r="M15" s="225"/>
      <c r="N15" s="50">
        <v>0</v>
      </c>
      <c r="O15" s="237">
        <v>12490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1977135.47</v>
      </c>
      <c r="G17" s="283"/>
      <c r="H17" s="55"/>
      <c r="I17" s="35"/>
      <c r="J17" s="234">
        <v>3090276.5900000003</v>
      </c>
      <c r="K17" s="235">
        <v>0</v>
      </c>
      <c r="L17" s="236">
        <v>3090276.5900000003</v>
      </c>
      <c r="M17" s="225"/>
      <c r="N17" s="50">
        <v>0</v>
      </c>
      <c r="O17" s="237">
        <v>3090277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359064.42</v>
      </c>
      <c r="K18" s="241">
        <v>0</v>
      </c>
      <c r="L18" s="242">
        <v>359064.42</v>
      </c>
      <c r="M18" s="225"/>
      <c r="N18" s="58">
        <v>461325</v>
      </c>
      <c r="O18" s="243">
        <v>820389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15901499.940000001</v>
      </c>
      <c r="K20" s="245">
        <v>0</v>
      </c>
      <c r="L20" s="246">
        <v>15901500</v>
      </c>
      <c r="M20" s="67"/>
      <c r="N20" s="245">
        <v>1002164</v>
      </c>
      <c r="O20" s="247">
        <v>16903664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39527357.490000002</v>
      </c>
      <c r="K24" s="223">
        <v>0</v>
      </c>
      <c r="L24" s="251">
        <v>39527357.490000002</v>
      </c>
      <c r="M24" s="225"/>
      <c r="N24" s="223">
        <v>432094.33</v>
      </c>
      <c r="O24" s="233">
        <v>39959451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13351665.059999997</v>
      </c>
      <c r="K25" s="235">
        <v>0</v>
      </c>
      <c r="L25" s="236">
        <v>13351665.059999997</v>
      </c>
      <c r="M25" s="225"/>
      <c r="N25" s="50">
        <v>1410594</v>
      </c>
      <c r="O25" s="237">
        <v>14762259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1734741.7200000002</v>
      </c>
      <c r="K26" s="235">
        <v>0</v>
      </c>
      <c r="L26" s="236">
        <v>1734741.7200000002</v>
      </c>
      <c r="M26" s="225"/>
      <c r="N26" s="50">
        <v>0</v>
      </c>
      <c r="O26" s="237">
        <v>1734742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5649592.6200000001</v>
      </c>
      <c r="K27" s="235">
        <v>0</v>
      </c>
      <c r="L27" s="236">
        <v>5649592.6200000001</v>
      </c>
      <c r="M27" s="225"/>
      <c r="N27" s="50">
        <v>121572.29</v>
      </c>
      <c r="O27" s="237">
        <v>5771165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3006231.37</v>
      </c>
      <c r="K28" s="235">
        <v>0</v>
      </c>
      <c r="L28" s="236">
        <v>3006231.37</v>
      </c>
      <c r="M28" s="225"/>
      <c r="N28" s="50">
        <v>37294.76</v>
      </c>
      <c r="O28" s="237">
        <v>3043526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10234085.119999999</v>
      </c>
      <c r="K29" s="235">
        <v>0</v>
      </c>
      <c r="L29" s="236">
        <v>10234085.119999999</v>
      </c>
      <c r="M29" s="225"/>
      <c r="N29" s="50">
        <v>42544.72</v>
      </c>
      <c r="O29" s="237">
        <v>10276630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9002948.7899999991</v>
      </c>
      <c r="K30" s="241">
        <v>0</v>
      </c>
      <c r="L30" s="242">
        <v>9002948.7899999991</v>
      </c>
      <c r="M30" s="225"/>
      <c r="N30" s="58">
        <v>501</v>
      </c>
      <c r="O30" s="243">
        <v>9003450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82506622.169999987</v>
      </c>
      <c r="K32" s="245">
        <v>0</v>
      </c>
      <c r="L32" s="246">
        <v>82506622</v>
      </c>
      <c r="M32" s="252"/>
      <c r="N32" s="245">
        <v>2044601</v>
      </c>
      <c r="O32" s="247">
        <v>84551223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-66605122.229999989</v>
      </c>
      <c r="K34" s="253">
        <v>0</v>
      </c>
      <c r="L34" s="254">
        <v>-66605122</v>
      </c>
      <c r="M34" s="67"/>
      <c r="N34" s="253">
        <v>-1042437</v>
      </c>
      <c r="O34" s="255">
        <v>-67647559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30869953.010000002</v>
      </c>
      <c r="K37" s="223">
        <v>0</v>
      </c>
      <c r="L37" s="232">
        <v>30869953.010000002</v>
      </c>
      <c r="M37" s="49"/>
      <c r="N37" s="223">
        <v>0</v>
      </c>
      <c r="O37" s="233">
        <v>30869953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22914049.649999999</v>
      </c>
      <c r="K38" s="235">
        <v>0</v>
      </c>
      <c r="L38" s="236">
        <v>22914049.649999999</v>
      </c>
      <c r="M38" s="49"/>
      <c r="N38" s="80">
        <v>0</v>
      </c>
      <c r="O38" s="237">
        <v>22914050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3073986.99</v>
      </c>
      <c r="K39" s="235">
        <v>3000</v>
      </c>
      <c r="L39" s="236">
        <v>3076986.99</v>
      </c>
      <c r="M39" s="49"/>
      <c r="N39" s="80">
        <v>0</v>
      </c>
      <c r="O39" s="237">
        <v>3076987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331241.56000000006</v>
      </c>
      <c r="K40" s="235">
        <v>0</v>
      </c>
      <c r="L40" s="236">
        <v>331241.56000000006</v>
      </c>
      <c r="M40" s="49"/>
      <c r="N40" s="80">
        <v>837037</v>
      </c>
      <c r="O40" s="237">
        <v>1168279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3542888</v>
      </c>
      <c r="O41" s="237">
        <v>3542888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18387.160000000033</v>
      </c>
      <c r="K42" s="235">
        <v>0</v>
      </c>
      <c r="L42" s="236">
        <v>18387.160000000033</v>
      </c>
      <c r="M42" s="49"/>
      <c r="N42" s="80">
        <v>0</v>
      </c>
      <c r="O42" s="237">
        <v>18387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803513.2</v>
      </c>
      <c r="K43" s="235">
        <v>0</v>
      </c>
      <c r="L43" s="236">
        <v>803513.2</v>
      </c>
      <c r="M43" s="49"/>
      <c r="N43" s="80">
        <v>0</v>
      </c>
      <c r="O43" s="237">
        <v>803513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-125808.08</v>
      </c>
      <c r="K44" s="235">
        <v>0</v>
      </c>
      <c r="L44" s="236">
        <v>-125808.08</v>
      </c>
      <c r="M44" s="49"/>
      <c r="N44" s="80">
        <v>0</v>
      </c>
      <c r="O44" s="237">
        <v>-125808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/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57885323.490000002</v>
      </c>
      <c r="K47" s="253">
        <v>3000</v>
      </c>
      <c r="L47" s="254">
        <v>57888324</v>
      </c>
      <c r="M47" s="59"/>
      <c r="N47" s="253">
        <v>4379925</v>
      </c>
      <c r="O47" s="255">
        <v>62268249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-8719798.7399999872</v>
      </c>
      <c r="K50" s="253">
        <v>3000</v>
      </c>
      <c r="L50" s="254">
        <v>-8716798</v>
      </c>
      <c r="M50" s="59"/>
      <c r="N50" s="253">
        <v>3337488</v>
      </c>
      <c r="O50" s="255">
        <v>-5379310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3601485</v>
      </c>
      <c r="K52" s="223">
        <v>0</v>
      </c>
      <c r="L52" s="232">
        <v>3601485</v>
      </c>
      <c r="M52" s="49"/>
      <c r="N52" s="223">
        <v>0</v>
      </c>
      <c r="O52" s="233">
        <v>3601485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2661971.0900000003</v>
      </c>
      <c r="K53" s="235">
        <v>0</v>
      </c>
      <c r="L53" s="236">
        <v>2661971.0900000003</v>
      </c>
      <c r="M53" s="225"/>
      <c r="N53" s="50">
        <v>0</v>
      </c>
      <c r="O53" s="237">
        <v>2661971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110315</v>
      </c>
      <c r="O54" s="237">
        <v>110315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6263456.0899999999</v>
      </c>
      <c r="K57" s="245">
        <v>0</v>
      </c>
      <c r="L57" s="247">
        <v>6263456</v>
      </c>
      <c r="M57" s="252"/>
      <c r="N57" s="245">
        <v>110315</v>
      </c>
      <c r="O57" s="247">
        <v>6373771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-2456342.6499999873</v>
      </c>
      <c r="K59" s="253">
        <v>3000</v>
      </c>
      <c r="L59" s="255">
        <v>-2453342</v>
      </c>
      <c r="M59" s="92"/>
      <c r="N59" s="253">
        <v>3447803</v>
      </c>
      <c r="O59" s="255">
        <v>994461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185718318</v>
      </c>
      <c r="M61" s="49"/>
      <c r="N61" s="96">
        <v>47941818</v>
      </c>
      <c r="O61" s="234">
        <v>233660136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-179367.87</v>
      </c>
      <c r="M62" s="49"/>
      <c r="N62" s="82"/>
      <c r="O62" s="240">
        <v>-179368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185538950</v>
      </c>
      <c r="M64" s="92"/>
      <c r="N64" s="90">
        <v>47941818</v>
      </c>
      <c r="O64" s="90">
        <v>233480768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183085608</v>
      </c>
      <c r="M66" s="92"/>
      <c r="N66" s="90">
        <v>51389621</v>
      </c>
      <c r="O66" s="90">
        <v>234475229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-3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242" priority="13">
      <formula>LEN(TRIM(K24))=0</formula>
    </cfRule>
    <cfRule type="cellIs" dxfId="241" priority="14" operator="notEqual">
      <formula>0</formula>
    </cfRule>
  </conditionalFormatting>
  <conditionalFormatting sqref="K52 K37 K24">
    <cfRule type="cellIs" dxfId="240" priority="12" operator="notEqual">
      <formula>K33</formula>
    </cfRule>
  </conditionalFormatting>
  <conditionalFormatting sqref="K53:K55 K38:K45 K25:K30">
    <cfRule type="containsBlanks" dxfId="239" priority="10">
      <formula>LEN(TRIM(K25))=0</formula>
    </cfRule>
    <cfRule type="cellIs" dxfId="238" priority="11" operator="notEqual">
      <formula>0</formula>
    </cfRule>
  </conditionalFormatting>
  <conditionalFormatting sqref="N37">
    <cfRule type="cellIs" dxfId="237" priority="7" operator="notEqual">
      <formula>N46</formula>
    </cfRule>
  </conditionalFormatting>
  <conditionalFormatting sqref="L69 N69">
    <cfRule type="cellIs" dxfId="236" priority="29" operator="notEqual">
      <formula>0</formula>
    </cfRule>
    <cfRule type="cellIs" dxfId="235" priority="30" operator="equal">
      <formula>0</formula>
    </cfRule>
  </conditionalFormatting>
  <conditionalFormatting sqref="F11:G11 N62 N17:N18 N11:N15 L16 F17:G17 N24:N30 N37:N45 N52:N55">
    <cfRule type="containsBlanks" dxfId="234" priority="25">
      <formula>LEN(TRIM(F11))=0</formula>
    </cfRule>
    <cfRule type="cellIs" dxfId="233" priority="26" operator="notEqual">
      <formula>0</formula>
    </cfRule>
  </conditionalFormatting>
  <conditionalFormatting sqref="N11">
    <cfRule type="cellIs" dxfId="232" priority="24" operator="notEqual">
      <formula>N20</formula>
    </cfRule>
  </conditionalFormatting>
  <conditionalFormatting sqref="O69">
    <cfRule type="cellIs" dxfId="231" priority="20" operator="notEqual">
      <formula>0</formula>
    </cfRule>
    <cfRule type="cellIs" dxfId="230" priority="21" operator="equal">
      <formula>0</formula>
    </cfRule>
  </conditionalFormatting>
  <conditionalFormatting sqref="K11:K15 K17:K18">
    <cfRule type="containsBlanks" dxfId="229" priority="18">
      <formula>LEN(TRIM(K11))=0</formula>
    </cfRule>
    <cfRule type="cellIs" dxfId="228" priority="19" operator="notEqual">
      <formula>0</formula>
    </cfRule>
  </conditionalFormatting>
  <conditionalFormatting sqref="K11:K15 K17:K18">
    <cfRule type="cellIs" dxfId="227" priority="17" operator="notEqual">
      <formula>K20</formula>
    </cfRule>
  </conditionalFormatting>
  <conditionalFormatting sqref="K16">
    <cfRule type="containsBlanks" dxfId="226" priority="15">
      <formula>LEN(TRIM(K16))=0</formula>
    </cfRule>
    <cfRule type="cellIs" dxfId="225" priority="16" operator="notEqual">
      <formula>0</formula>
    </cfRule>
  </conditionalFormatting>
  <conditionalFormatting sqref="K53:K55 K38:K45 K25:K30">
    <cfRule type="cellIs" dxfId="224" priority="9" operator="notEqual">
      <formula>K34</formula>
    </cfRule>
  </conditionalFormatting>
  <conditionalFormatting sqref="N24">
    <cfRule type="cellIs" dxfId="223" priority="8" operator="notEqual">
      <formula>N33</formula>
    </cfRule>
  </conditionalFormatting>
  <conditionalFormatting sqref="N52">
    <cfRule type="cellIs" dxfId="222" priority="6" operator="notEqual">
      <formula>N61</formula>
    </cfRule>
  </conditionalFormatting>
  <conditionalFormatting sqref="J69">
    <cfRule type="cellIs" dxfId="221" priority="4" operator="notEqual">
      <formula>0</formula>
    </cfRule>
    <cfRule type="cellIs" dxfId="220" priority="5" operator="equal">
      <formula>0</formula>
    </cfRule>
  </conditionalFormatting>
  <conditionalFormatting sqref="J62 J16">
    <cfRule type="containsBlanks" dxfId="219" priority="2">
      <formula>LEN(TRIM(J16))=0</formula>
    </cfRule>
    <cfRule type="cellIs" dxfId="218" priority="3" operator="notEqual">
      <formula>0</formula>
    </cfRule>
  </conditionalFormatting>
  <conditionalFormatting sqref="L62">
    <cfRule type="cellIs" dxfId="217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119</v>
      </c>
      <c r="D1" s="408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408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410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411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8169031.7199999997</v>
      </c>
      <c r="G11" s="283"/>
      <c r="H11" s="45"/>
      <c r="I11" s="36"/>
      <c r="J11" s="266">
        <v>13354709.559999997</v>
      </c>
      <c r="K11" s="223">
        <v>0</v>
      </c>
      <c r="L11" s="232">
        <v>13354709.559999997</v>
      </c>
      <c r="M11" s="224"/>
      <c r="N11" s="223">
        <v>0</v>
      </c>
      <c r="O11" s="233">
        <v>13354710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597039.11</v>
      </c>
      <c r="K12" s="235">
        <v>0</v>
      </c>
      <c r="L12" s="236">
        <v>597039.11</v>
      </c>
      <c r="M12" s="225"/>
      <c r="N12" s="50">
        <v>0</v>
      </c>
      <c r="O12" s="237">
        <v>597039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788430.36</v>
      </c>
      <c r="K13" s="235">
        <v>0</v>
      </c>
      <c r="L13" s="236">
        <v>788430.36</v>
      </c>
      <c r="M13" s="225"/>
      <c r="N13" s="50">
        <v>0</v>
      </c>
      <c r="O13" s="237">
        <v>788430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29979.9</v>
      </c>
      <c r="K14" s="235">
        <v>0</v>
      </c>
      <c r="L14" s="236">
        <v>29979.9</v>
      </c>
      <c r="M14" s="225"/>
      <c r="N14" s="50">
        <v>0</v>
      </c>
      <c r="O14" s="237">
        <v>29980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885257.01</v>
      </c>
      <c r="K15" s="235">
        <v>0</v>
      </c>
      <c r="L15" s="236">
        <v>885257.01</v>
      </c>
      <c r="M15" s="225"/>
      <c r="N15" s="50">
        <v>0</v>
      </c>
      <c r="O15" s="237">
        <v>885257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545407.74</v>
      </c>
      <c r="K17" s="235">
        <v>0</v>
      </c>
      <c r="L17" s="236">
        <v>545407.74</v>
      </c>
      <c r="M17" s="225"/>
      <c r="N17" s="50">
        <v>0</v>
      </c>
      <c r="O17" s="237">
        <v>545408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455935.35000000009</v>
      </c>
      <c r="K18" s="241">
        <v>0</v>
      </c>
      <c r="L18" s="242">
        <v>455935.35000000009</v>
      </c>
      <c r="M18" s="225"/>
      <c r="N18" s="58">
        <v>2947352</v>
      </c>
      <c r="O18" s="243">
        <v>3403287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16656759.029999996</v>
      </c>
      <c r="K20" s="245">
        <v>0</v>
      </c>
      <c r="L20" s="246">
        <v>16656759</v>
      </c>
      <c r="M20" s="67"/>
      <c r="N20" s="245">
        <v>2947352</v>
      </c>
      <c r="O20" s="247">
        <v>19604111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40344236.770000003</v>
      </c>
      <c r="K24" s="223">
        <v>0</v>
      </c>
      <c r="L24" s="251">
        <v>40344236.770000003</v>
      </c>
      <c r="M24" s="225"/>
      <c r="N24" s="223">
        <v>408770</v>
      </c>
      <c r="O24" s="233">
        <v>40753007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15466723.550000004</v>
      </c>
      <c r="K25" s="235">
        <v>0</v>
      </c>
      <c r="L25" s="236">
        <v>15466723.550000004</v>
      </c>
      <c r="M25" s="225"/>
      <c r="N25" s="50">
        <v>632521.99</v>
      </c>
      <c r="O25" s="237">
        <v>16099246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3763620</v>
      </c>
      <c r="K26" s="235">
        <v>0</v>
      </c>
      <c r="L26" s="236">
        <v>3763620</v>
      </c>
      <c r="M26" s="225"/>
      <c r="N26" s="50">
        <v>15275</v>
      </c>
      <c r="O26" s="237">
        <v>3778895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8009176.8199999994</v>
      </c>
      <c r="K27" s="235">
        <v>0</v>
      </c>
      <c r="L27" s="236">
        <v>8009176.8199999994</v>
      </c>
      <c r="M27" s="225"/>
      <c r="N27" s="50">
        <v>672795.69</v>
      </c>
      <c r="O27" s="237">
        <v>8681973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3297693.9299999997</v>
      </c>
      <c r="K28" s="235">
        <v>0</v>
      </c>
      <c r="L28" s="236">
        <v>3297693.9299999997</v>
      </c>
      <c r="M28" s="225"/>
      <c r="N28" s="50">
        <v>1869118.19</v>
      </c>
      <c r="O28" s="237">
        <v>5166812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6773271.4900000002</v>
      </c>
      <c r="K29" s="235">
        <v>0</v>
      </c>
      <c r="L29" s="236">
        <v>6773271.4900000002</v>
      </c>
      <c r="M29" s="225"/>
      <c r="N29" s="50">
        <v>267276.67</v>
      </c>
      <c r="O29" s="237">
        <v>7040548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2264148.8200000003</v>
      </c>
      <c r="K30" s="241">
        <v>0</v>
      </c>
      <c r="L30" s="242">
        <v>2264148.8200000003</v>
      </c>
      <c r="M30" s="225"/>
      <c r="N30" s="58">
        <v>11510</v>
      </c>
      <c r="O30" s="243">
        <v>2275659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79918871.379999995</v>
      </c>
      <c r="K32" s="245">
        <v>0</v>
      </c>
      <c r="L32" s="246">
        <v>79918872</v>
      </c>
      <c r="M32" s="252"/>
      <c r="N32" s="245">
        <v>3877268</v>
      </c>
      <c r="O32" s="247">
        <v>83796140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-63262112.350000001</v>
      </c>
      <c r="K34" s="253">
        <v>0</v>
      </c>
      <c r="L34" s="254">
        <v>-63262113</v>
      </c>
      <c r="M34" s="67"/>
      <c r="N34" s="253">
        <v>-929916</v>
      </c>
      <c r="O34" s="255">
        <v>-64192029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35628484.340000004</v>
      </c>
      <c r="K37" s="223">
        <v>0</v>
      </c>
      <c r="L37" s="232">
        <v>35628484.340000004</v>
      </c>
      <c r="M37" s="49"/>
      <c r="N37" s="223">
        <v>0</v>
      </c>
      <c r="O37" s="233">
        <v>35628484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21117824.830000002</v>
      </c>
      <c r="K38" s="235">
        <v>0</v>
      </c>
      <c r="L38" s="236">
        <v>21117824.830000002</v>
      </c>
      <c r="M38" s="49"/>
      <c r="N38" s="80">
        <v>0</v>
      </c>
      <c r="O38" s="237">
        <v>21117825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3036439.24</v>
      </c>
      <c r="K39" s="235">
        <v>0</v>
      </c>
      <c r="L39" s="236">
        <v>3036439.24</v>
      </c>
      <c r="M39" s="49"/>
      <c r="N39" s="80">
        <v>0</v>
      </c>
      <c r="O39" s="237">
        <v>3036439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115325.67</v>
      </c>
      <c r="K40" s="235">
        <v>0</v>
      </c>
      <c r="L40" s="236">
        <v>115325.67</v>
      </c>
      <c r="M40" s="49"/>
      <c r="N40" s="80">
        <v>0</v>
      </c>
      <c r="O40" s="237">
        <v>115326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3128623</v>
      </c>
      <c r="O41" s="237">
        <v>3128623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8858.5</v>
      </c>
      <c r="K42" s="235">
        <v>0</v>
      </c>
      <c r="L42" s="236">
        <v>8858.5</v>
      </c>
      <c r="M42" s="49"/>
      <c r="N42" s="80">
        <v>0</v>
      </c>
      <c r="O42" s="237">
        <v>8859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-18570</v>
      </c>
      <c r="K44" s="235">
        <v>0</v>
      </c>
      <c r="L44" s="236">
        <v>-18570</v>
      </c>
      <c r="M44" s="49"/>
      <c r="N44" s="80">
        <v>0</v>
      </c>
      <c r="O44" s="237">
        <v>-18570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59888362.580000006</v>
      </c>
      <c r="K47" s="253">
        <v>0</v>
      </c>
      <c r="L47" s="254">
        <v>59888363</v>
      </c>
      <c r="M47" s="59"/>
      <c r="N47" s="253">
        <v>3128623</v>
      </c>
      <c r="O47" s="255">
        <v>63016986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-3373749.7699999958</v>
      </c>
      <c r="K50" s="253">
        <v>0</v>
      </c>
      <c r="L50" s="254">
        <v>-3373750</v>
      </c>
      <c r="M50" s="59"/>
      <c r="N50" s="253">
        <v>2198707</v>
      </c>
      <c r="O50" s="255">
        <v>-1175043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1901792</v>
      </c>
      <c r="K52" s="223">
        <v>0</v>
      </c>
      <c r="L52" s="232">
        <v>1901792</v>
      </c>
      <c r="M52" s="49"/>
      <c r="N52" s="223">
        <v>0</v>
      </c>
      <c r="O52" s="233">
        <v>1901792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1989045.6400000001</v>
      </c>
      <c r="K53" s="235">
        <v>0</v>
      </c>
      <c r="L53" s="236">
        <v>1989045.6400000001</v>
      </c>
      <c r="M53" s="225"/>
      <c r="N53" s="50">
        <v>0</v>
      </c>
      <c r="O53" s="237">
        <v>1989046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258300</v>
      </c>
      <c r="O54" s="237">
        <v>258300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3890837.64</v>
      </c>
      <c r="K57" s="245">
        <v>0</v>
      </c>
      <c r="L57" s="247">
        <v>3890838</v>
      </c>
      <c r="M57" s="252"/>
      <c r="N57" s="245">
        <v>258300</v>
      </c>
      <c r="O57" s="247">
        <v>4149138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517087.8700000043</v>
      </c>
      <c r="K59" s="253">
        <v>0</v>
      </c>
      <c r="L59" s="255">
        <v>517088</v>
      </c>
      <c r="M59" s="92"/>
      <c r="N59" s="253">
        <v>2457007</v>
      </c>
      <c r="O59" s="255">
        <v>2974095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62863982</v>
      </c>
      <c r="M61" s="49"/>
      <c r="N61" s="96">
        <v>26264432</v>
      </c>
      <c r="O61" s="234">
        <v>89128414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-881851.77</v>
      </c>
      <c r="M62" s="49"/>
      <c r="N62" s="82">
        <v>-160900</v>
      </c>
      <c r="O62" s="240">
        <v>-1042752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61982130</v>
      </c>
      <c r="M64" s="92"/>
      <c r="N64" s="90">
        <v>26103532</v>
      </c>
      <c r="O64" s="90">
        <v>88085662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62499218</v>
      </c>
      <c r="M66" s="92"/>
      <c r="N66" s="90">
        <v>28560539</v>
      </c>
      <c r="O66" s="90">
        <v>91059757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-1</v>
      </c>
      <c r="O69" s="111">
        <v>-2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216" priority="9" operator="notEqual">
      <formula>0</formula>
    </cfRule>
    <cfRule type="cellIs" dxfId="215" priority="10" operator="equal">
      <formula>0</formula>
    </cfRule>
  </conditionalFormatting>
  <conditionalFormatting sqref="O69">
    <cfRule type="cellIs" dxfId="214" priority="3" operator="notEqual">
      <formula>0</formula>
    </cfRule>
    <cfRule type="cellIs" dxfId="213" priority="4" operator="equal">
      <formula>0</formula>
    </cfRule>
  </conditionalFormatting>
  <conditionalFormatting sqref="J69">
    <cfRule type="cellIs" dxfId="212" priority="1" operator="notEqual">
      <formula>0</formula>
    </cfRule>
    <cfRule type="cellIs" dxfId="211" priority="2" operator="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6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287" hidden="1" customWidth="1"/>
    <col min="2" max="2" width="5.28515625" style="301" hidden="1" customWidth="1"/>
    <col min="3" max="3" width="2" style="291" customWidth="1"/>
    <col min="4" max="4" width="9.140625" style="291" customWidth="1"/>
    <col min="5" max="5" width="14.5703125" style="291" customWidth="1"/>
    <col min="6" max="6" width="14" style="291" customWidth="1"/>
    <col min="7" max="7" width="9.42578125" style="291" customWidth="1"/>
    <col min="8" max="9" width="9.140625" style="291" hidden="1" customWidth="1"/>
    <col min="10" max="10" width="14.5703125" style="291" bestFit="1" customWidth="1"/>
    <col min="11" max="12" width="16" style="291" customWidth="1"/>
    <col min="13" max="13" width="0.7109375" style="291" customWidth="1"/>
    <col min="14" max="15" width="16" style="291" customWidth="1"/>
    <col min="16" max="16" width="11.28515625" style="291" customWidth="1"/>
    <col min="17" max="16384" width="11.140625" style="291"/>
  </cols>
  <sheetData>
    <row r="1" spans="1:16">
      <c r="B1" s="288"/>
      <c r="C1" s="418" t="s">
        <v>120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90"/>
    </row>
    <row r="2" spans="1:16">
      <c r="B2" s="288"/>
      <c r="C2" s="418" t="s">
        <v>0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92"/>
    </row>
    <row r="3" spans="1:16" ht="12.75" customHeight="1">
      <c r="B3" s="288"/>
      <c r="C3" s="347" t="s">
        <v>1</v>
      </c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420" t="s">
        <v>2</v>
      </c>
    </row>
    <row r="4" spans="1:16">
      <c r="B4" s="288"/>
      <c r="C4" s="419" t="s">
        <v>309</v>
      </c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421" t="s">
        <v>311</v>
      </c>
    </row>
    <row r="5" spans="1:16">
      <c r="A5" s="294"/>
      <c r="B5" s="295"/>
      <c r="C5" s="296"/>
      <c r="D5" s="296"/>
      <c r="E5" s="296"/>
      <c r="F5" s="296"/>
      <c r="G5" s="296"/>
      <c r="H5" s="296"/>
      <c r="I5" s="296"/>
      <c r="J5" s="297"/>
      <c r="K5" s="298"/>
      <c r="L5" s="299"/>
      <c r="M5" s="299"/>
      <c r="N5" s="299"/>
      <c r="O5" s="299"/>
      <c r="P5" s="300"/>
    </row>
    <row r="6" spans="1:16">
      <c r="C6" s="296"/>
      <c r="D6" s="296"/>
      <c r="E6" s="296"/>
      <c r="F6" s="296"/>
      <c r="G6" s="296"/>
      <c r="H6" s="296"/>
      <c r="I6" s="296"/>
      <c r="J6" s="302" t="s">
        <v>4</v>
      </c>
      <c r="K6" s="303"/>
      <c r="L6" s="304" t="s">
        <v>4</v>
      </c>
      <c r="M6" s="305"/>
      <c r="N6" s="306" t="s">
        <v>5</v>
      </c>
      <c r="O6" s="306" t="s">
        <v>6</v>
      </c>
      <c r="P6" s="307"/>
    </row>
    <row r="7" spans="1:16">
      <c r="C7" s="296"/>
      <c r="D7" s="296"/>
      <c r="E7" s="296"/>
      <c r="F7" s="296"/>
      <c r="G7" s="296"/>
      <c r="H7" s="296"/>
      <c r="I7" s="296"/>
      <c r="J7" s="308" t="s">
        <v>301</v>
      </c>
      <c r="K7" s="309" t="s">
        <v>302</v>
      </c>
      <c r="L7" s="310"/>
      <c r="M7" s="311"/>
      <c r="N7" s="308" t="s">
        <v>133</v>
      </c>
      <c r="O7" s="308"/>
      <c r="P7" s="312"/>
    </row>
    <row r="8" spans="1:16">
      <c r="C8" s="313" t="s">
        <v>8</v>
      </c>
      <c r="D8" s="296"/>
      <c r="E8" s="296"/>
      <c r="F8" s="296"/>
      <c r="G8" s="296"/>
      <c r="H8" s="296"/>
      <c r="I8" s="296"/>
      <c r="L8" s="311"/>
      <c r="M8" s="311"/>
      <c r="N8" s="311"/>
      <c r="O8" s="311"/>
      <c r="P8" s="314"/>
    </row>
    <row r="9" spans="1:16">
      <c r="A9" s="315" t="s">
        <v>9</v>
      </c>
      <c r="B9" s="316" t="s">
        <v>10</v>
      </c>
      <c r="C9" s="296" t="s">
        <v>11</v>
      </c>
      <c r="D9" s="296"/>
      <c r="E9" s="296"/>
      <c r="F9" s="296"/>
      <c r="G9" s="296"/>
      <c r="H9" s="296"/>
      <c r="I9" s="296"/>
      <c r="J9" s="296"/>
      <c r="K9" s="296"/>
      <c r="L9" s="299"/>
      <c r="M9" s="299"/>
      <c r="N9" s="299"/>
      <c r="O9" s="299"/>
      <c r="P9" s="300"/>
    </row>
    <row r="10" spans="1:16">
      <c r="B10" s="317"/>
      <c r="C10" s="318"/>
      <c r="D10" s="297" t="s">
        <v>13</v>
      </c>
      <c r="E10" s="296"/>
      <c r="F10" s="296"/>
      <c r="G10" s="296"/>
      <c r="H10" s="296"/>
      <c r="I10" s="318"/>
      <c r="J10" s="318"/>
      <c r="K10" s="318"/>
      <c r="L10" s="318"/>
      <c r="M10" s="299"/>
      <c r="N10" s="318"/>
      <c r="O10" s="318"/>
    </row>
    <row r="11" spans="1:16">
      <c r="A11" s="287" t="s">
        <v>16</v>
      </c>
      <c r="B11" s="317" t="s">
        <v>17</v>
      </c>
      <c r="C11" s="318"/>
      <c r="D11" s="319" t="s">
        <v>18</v>
      </c>
      <c r="E11" s="318"/>
      <c r="F11" s="283">
        <v>9782998.6899999995</v>
      </c>
      <c r="G11" s="283"/>
      <c r="H11" s="320"/>
      <c r="I11" s="297"/>
      <c r="J11" s="321">
        <v>14112691.370000003</v>
      </c>
      <c r="K11" s="223">
        <v>0</v>
      </c>
      <c r="L11" s="322">
        <v>14112691.370000003</v>
      </c>
      <c r="M11" s="323"/>
      <c r="N11" s="223">
        <v>0</v>
      </c>
      <c r="O11" s="324">
        <v>14112691</v>
      </c>
      <c r="P11" s="325"/>
    </row>
    <row r="12" spans="1:16">
      <c r="A12" s="287" t="s">
        <v>19</v>
      </c>
      <c r="B12" s="317" t="s">
        <v>20</v>
      </c>
      <c r="C12" s="318"/>
      <c r="D12" s="297" t="s">
        <v>21</v>
      </c>
      <c r="E12" s="296"/>
      <c r="F12" s="326"/>
      <c r="G12" s="326"/>
      <c r="H12" s="296"/>
      <c r="I12" s="318"/>
      <c r="J12" s="327">
        <v>1296122.31</v>
      </c>
      <c r="K12" s="235">
        <v>0</v>
      </c>
      <c r="L12" s="328">
        <v>1296122.31</v>
      </c>
      <c r="M12" s="329"/>
      <c r="N12" s="50">
        <v>0</v>
      </c>
      <c r="O12" s="330">
        <v>1296122</v>
      </c>
      <c r="P12" s="331"/>
    </row>
    <row r="13" spans="1:16">
      <c r="A13" s="287" t="s">
        <v>22</v>
      </c>
      <c r="B13" s="317" t="s">
        <v>20</v>
      </c>
      <c r="C13" s="318"/>
      <c r="D13" s="297" t="s">
        <v>23</v>
      </c>
      <c r="E13" s="296"/>
      <c r="F13" s="326"/>
      <c r="G13" s="326"/>
      <c r="H13" s="296"/>
      <c r="I13" s="318"/>
      <c r="J13" s="327">
        <v>5899448.8599999994</v>
      </c>
      <c r="K13" s="235">
        <v>0</v>
      </c>
      <c r="L13" s="328">
        <v>5899448.8599999994</v>
      </c>
      <c r="M13" s="329"/>
      <c r="N13" s="50">
        <v>0</v>
      </c>
      <c r="O13" s="330">
        <v>5899449</v>
      </c>
      <c r="P13" s="331"/>
    </row>
    <row r="14" spans="1:16">
      <c r="A14" s="287" t="s">
        <v>24</v>
      </c>
      <c r="B14" s="317" t="s">
        <v>20</v>
      </c>
      <c r="C14" s="318"/>
      <c r="D14" s="297" t="s">
        <v>25</v>
      </c>
      <c r="E14" s="296"/>
      <c r="F14" s="326"/>
      <c r="G14" s="326"/>
      <c r="H14" s="296"/>
      <c r="I14" s="318"/>
      <c r="J14" s="327">
        <v>316552.83999999997</v>
      </c>
      <c r="K14" s="235">
        <v>0</v>
      </c>
      <c r="L14" s="328">
        <v>316552.83999999997</v>
      </c>
      <c r="M14" s="329"/>
      <c r="N14" s="50">
        <v>0</v>
      </c>
      <c r="O14" s="330">
        <v>316553</v>
      </c>
      <c r="P14" s="331"/>
    </row>
    <row r="15" spans="1:16">
      <c r="A15" s="287" t="s">
        <v>26</v>
      </c>
      <c r="B15" s="317" t="s">
        <v>17</v>
      </c>
      <c r="C15" s="318"/>
      <c r="D15" s="297" t="s">
        <v>27</v>
      </c>
      <c r="E15" s="296"/>
      <c r="F15" s="326"/>
      <c r="G15" s="326"/>
      <c r="H15" s="318"/>
      <c r="I15" s="318"/>
      <c r="J15" s="327">
        <v>49632.219999999994</v>
      </c>
      <c r="K15" s="235">
        <v>0</v>
      </c>
      <c r="L15" s="328">
        <v>49632.219999999994</v>
      </c>
      <c r="M15" s="329"/>
      <c r="N15" s="50">
        <v>0</v>
      </c>
      <c r="O15" s="330">
        <v>49632</v>
      </c>
      <c r="P15" s="331"/>
    </row>
    <row r="16" spans="1:16">
      <c r="A16" s="332"/>
      <c r="B16" s="333"/>
      <c r="C16" s="318"/>
      <c r="D16" s="297" t="s">
        <v>28</v>
      </c>
      <c r="E16" s="296"/>
      <c r="F16" s="334"/>
      <c r="G16" s="326"/>
      <c r="H16" s="335"/>
      <c r="I16" s="318"/>
      <c r="J16" s="336"/>
      <c r="K16" s="337"/>
      <c r="L16" s="331"/>
      <c r="M16" s="329"/>
      <c r="N16" s="318"/>
      <c r="O16" s="330"/>
    </row>
    <row r="17" spans="1:16">
      <c r="A17" s="332" t="s">
        <v>29</v>
      </c>
      <c r="B17" s="333" t="s">
        <v>17</v>
      </c>
      <c r="C17" s="318"/>
      <c r="D17" s="319" t="s">
        <v>18</v>
      </c>
      <c r="E17" s="318"/>
      <c r="F17" s="283">
        <v>0</v>
      </c>
      <c r="G17" s="283"/>
      <c r="H17" s="335"/>
      <c r="I17" s="318"/>
      <c r="J17" s="327">
        <v>763570.69000000006</v>
      </c>
      <c r="K17" s="235">
        <v>0</v>
      </c>
      <c r="L17" s="328">
        <v>763570.69000000006</v>
      </c>
      <c r="M17" s="329"/>
      <c r="N17" s="50">
        <v>0</v>
      </c>
      <c r="O17" s="330">
        <v>763571</v>
      </c>
      <c r="P17" s="331"/>
    </row>
    <row r="18" spans="1:16">
      <c r="A18" s="332" t="s">
        <v>30</v>
      </c>
      <c r="B18" s="338" t="s">
        <v>31</v>
      </c>
      <c r="C18" s="318"/>
      <c r="D18" s="339" t="s">
        <v>32</v>
      </c>
      <c r="E18" s="296"/>
      <c r="F18" s="296"/>
      <c r="G18" s="296"/>
      <c r="H18" s="296"/>
      <c r="I18" s="297"/>
      <c r="J18" s="340">
        <v>134291.15999999997</v>
      </c>
      <c r="K18" s="241">
        <v>0</v>
      </c>
      <c r="L18" s="341">
        <v>134291.15999999997</v>
      </c>
      <c r="M18" s="329"/>
      <c r="N18" s="58">
        <v>369856</v>
      </c>
      <c r="O18" s="342">
        <v>504147</v>
      </c>
      <c r="P18" s="331"/>
    </row>
    <row r="19" spans="1:16" s="346" customFormat="1">
      <c r="A19" s="332"/>
      <c r="B19" s="338"/>
      <c r="C19" s="297"/>
      <c r="D19" s="297"/>
      <c r="E19" s="297"/>
      <c r="F19" s="297"/>
      <c r="G19" s="297"/>
      <c r="H19" s="298"/>
      <c r="I19" s="298"/>
      <c r="J19" s="298"/>
      <c r="K19" s="298"/>
      <c r="L19" s="343"/>
      <c r="M19" s="344"/>
      <c r="N19" s="344"/>
      <c r="O19" s="345"/>
    </row>
    <row r="20" spans="1:16" ht="13.5" thickBot="1">
      <c r="A20" s="332" t="s">
        <v>33</v>
      </c>
      <c r="B20" s="338"/>
      <c r="C20" s="318"/>
      <c r="D20" s="347" t="s">
        <v>34</v>
      </c>
      <c r="E20" s="318"/>
      <c r="F20" s="296"/>
      <c r="G20" s="296"/>
      <c r="H20" s="296"/>
      <c r="I20" s="296"/>
      <c r="J20" s="348">
        <v>22572309.450000003</v>
      </c>
      <c r="K20" s="349">
        <v>0</v>
      </c>
      <c r="L20" s="350">
        <v>22572309</v>
      </c>
      <c r="M20" s="343"/>
      <c r="N20" s="349">
        <v>369856</v>
      </c>
      <c r="O20" s="351">
        <v>22942165</v>
      </c>
      <c r="P20" s="352"/>
    </row>
    <row r="21" spans="1:16" ht="13.5" thickTop="1">
      <c r="A21" s="332"/>
      <c r="B21" s="338"/>
      <c r="C21" s="296"/>
      <c r="D21" s="296"/>
      <c r="E21" s="296"/>
      <c r="F21" s="296"/>
      <c r="G21" s="296"/>
      <c r="H21" s="296"/>
      <c r="I21" s="296"/>
      <c r="J21" s="353"/>
      <c r="K21" s="296"/>
      <c r="L21" s="353"/>
      <c r="M21" s="299"/>
      <c r="N21" s="299"/>
      <c r="O21" s="323"/>
      <c r="P21" s="300"/>
    </row>
    <row r="22" spans="1:16">
      <c r="A22" s="354"/>
      <c r="B22" s="355"/>
      <c r="C22" s="313" t="s">
        <v>35</v>
      </c>
      <c r="D22" s="296"/>
      <c r="E22" s="296"/>
      <c r="F22" s="296"/>
      <c r="G22" s="296"/>
      <c r="H22" s="296"/>
      <c r="I22" s="296"/>
      <c r="J22" s="353"/>
      <c r="K22" s="296"/>
      <c r="L22" s="353"/>
      <c r="M22" s="299"/>
      <c r="N22" s="299"/>
      <c r="O22" s="323"/>
      <c r="P22" s="300"/>
    </row>
    <row r="23" spans="1:16">
      <c r="A23" s="332"/>
      <c r="B23" s="333"/>
      <c r="C23" s="296" t="s">
        <v>36</v>
      </c>
      <c r="D23" s="296"/>
      <c r="E23" s="296"/>
      <c r="F23" s="296"/>
      <c r="G23" s="318"/>
      <c r="H23" s="296"/>
      <c r="I23" s="296"/>
      <c r="J23" s="353"/>
      <c r="K23" s="296"/>
      <c r="L23" s="353"/>
      <c r="M23" s="299"/>
      <c r="N23" s="299"/>
      <c r="O23" s="323"/>
      <c r="P23" s="300"/>
    </row>
    <row r="24" spans="1:16">
      <c r="A24" s="294" t="s">
        <v>37</v>
      </c>
      <c r="B24" s="301" t="s">
        <v>38</v>
      </c>
      <c r="C24" s="319"/>
      <c r="D24" s="297" t="s">
        <v>39</v>
      </c>
      <c r="E24" s="296"/>
      <c r="F24" s="296"/>
      <c r="G24" s="318"/>
      <c r="H24" s="296"/>
      <c r="I24" s="296"/>
      <c r="J24" s="269">
        <v>47936466.690000013</v>
      </c>
      <c r="K24" s="223">
        <v>0</v>
      </c>
      <c r="L24" s="251">
        <v>47936466.690000013</v>
      </c>
      <c r="M24" s="329"/>
      <c r="N24" s="223">
        <v>783587</v>
      </c>
      <c r="O24" s="324">
        <v>48720054</v>
      </c>
      <c r="P24" s="331"/>
    </row>
    <row r="25" spans="1:16">
      <c r="A25" s="287" t="s">
        <v>40</v>
      </c>
      <c r="B25" s="301" t="s">
        <v>38</v>
      </c>
      <c r="C25" s="319"/>
      <c r="D25" s="297" t="s">
        <v>41</v>
      </c>
      <c r="E25" s="296"/>
      <c r="F25" s="296"/>
      <c r="G25" s="318"/>
      <c r="H25" s="296"/>
      <c r="I25" s="296"/>
      <c r="J25" s="327">
        <v>11224999.430000002</v>
      </c>
      <c r="K25" s="235">
        <v>0</v>
      </c>
      <c r="L25" s="328">
        <v>11224999.430000002</v>
      </c>
      <c r="M25" s="329"/>
      <c r="N25" s="50">
        <v>1296732</v>
      </c>
      <c r="O25" s="330">
        <v>12521731</v>
      </c>
      <c r="P25" s="331"/>
    </row>
    <row r="26" spans="1:16">
      <c r="A26" s="294" t="s">
        <v>42</v>
      </c>
      <c r="B26" s="317" t="s">
        <v>38</v>
      </c>
      <c r="C26" s="319"/>
      <c r="D26" s="297" t="s">
        <v>43</v>
      </c>
      <c r="E26" s="296"/>
      <c r="F26" s="296"/>
      <c r="G26" s="318"/>
      <c r="H26" s="296"/>
      <c r="I26" s="296"/>
      <c r="J26" s="327">
        <v>2493206.0100000002</v>
      </c>
      <c r="K26" s="235">
        <v>0</v>
      </c>
      <c r="L26" s="328">
        <v>2493206.0100000002</v>
      </c>
      <c r="M26" s="329"/>
      <c r="N26" s="50">
        <v>51131</v>
      </c>
      <c r="O26" s="330">
        <v>2544337</v>
      </c>
      <c r="P26" s="331"/>
    </row>
    <row r="27" spans="1:16">
      <c r="A27" s="287" t="s">
        <v>44</v>
      </c>
      <c r="B27" s="301" t="s">
        <v>38</v>
      </c>
      <c r="C27" s="319"/>
      <c r="D27" s="297" t="s">
        <v>45</v>
      </c>
      <c r="E27" s="296"/>
      <c r="F27" s="296"/>
      <c r="G27" s="318"/>
      <c r="H27" s="296"/>
      <c r="I27" s="296"/>
      <c r="J27" s="327">
        <v>8711789.0800000001</v>
      </c>
      <c r="K27" s="235">
        <v>0</v>
      </c>
      <c r="L27" s="328">
        <v>8711789.0800000001</v>
      </c>
      <c r="M27" s="329"/>
      <c r="N27" s="50">
        <v>461692</v>
      </c>
      <c r="O27" s="330">
        <v>9173481</v>
      </c>
      <c r="P27" s="331"/>
    </row>
    <row r="28" spans="1:16">
      <c r="A28" s="294" t="s">
        <v>46</v>
      </c>
      <c r="B28" s="317" t="s">
        <v>38</v>
      </c>
      <c r="C28" s="319"/>
      <c r="D28" s="297" t="s">
        <v>47</v>
      </c>
      <c r="E28" s="296"/>
      <c r="F28" s="296"/>
      <c r="G28" s="318"/>
      <c r="H28" s="296"/>
      <c r="I28" s="296"/>
      <c r="J28" s="327">
        <v>4776188.8900000006</v>
      </c>
      <c r="K28" s="235">
        <v>0</v>
      </c>
      <c r="L28" s="328">
        <v>4776188.8900000006</v>
      </c>
      <c r="M28" s="329"/>
      <c r="N28" s="50">
        <v>689233</v>
      </c>
      <c r="O28" s="330">
        <v>5465422</v>
      </c>
      <c r="P28" s="331"/>
    </row>
    <row r="29" spans="1:16">
      <c r="A29" s="287" t="s">
        <v>48</v>
      </c>
      <c r="B29" s="317" t="s">
        <v>38</v>
      </c>
      <c r="C29" s="319"/>
      <c r="D29" s="297" t="s">
        <v>49</v>
      </c>
      <c r="E29" s="296"/>
      <c r="F29" s="296"/>
      <c r="G29" s="318"/>
      <c r="H29" s="296"/>
      <c r="I29" s="296"/>
      <c r="J29" s="327">
        <v>6241047.5800000001</v>
      </c>
      <c r="K29" s="235">
        <v>0</v>
      </c>
      <c r="L29" s="328">
        <v>6241047.5800000001</v>
      </c>
      <c r="M29" s="329"/>
      <c r="N29" s="50">
        <v>58149</v>
      </c>
      <c r="O29" s="330">
        <v>6299197</v>
      </c>
      <c r="P29" s="331"/>
    </row>
    <row r="30" spans="1:16">
      <c r="A30" s="294" t="s">
        <v>50</v>
      </c>
      <c r="B30" s="301" t="s">
        <v>51</v>
      </c>
      <c r="C30" s="319"/>
      <c r="D30" s="297" t="s">
        <v>52</v>
      </c>
      <c r="E30" s="296"/>
      <c r="F30" s="296"/>
      <c r="G30" s="318"/>
      <c r="H30" s="296"/>
      <c r="I30" s="296"/>
      <c r="J30" s="340">
        <v>4236216.9999999991</v>
      </c>
      <c r="K30" s="241">
        <v>0</v>
      </c>
      <c r="L30" s="341">
        <v>4236216.9999999991</v>
      </c>
      <c r="M30" s="329"/>
      <c r="N30" s="58">
        <v>0</v>
      </c>
      <c r="O30" s="342">
        <v>4236217</v>
      </c>
      <c r="P30" s="331"/>
    </row>
    <row r="31" spans="1:16">
      <c r="C31" s="319"/>
      <c r="D31" s="297"/>
      <c r="E31" s="296"/>
      <c r="F31" s="296"/>
      <c r="G31" s="318"/>
      <c r="H31" s="296"/>
      <c r="I31" s="296"/>
      <c r="J31" s="356"/>
      <c r="K31" s="296"/>
      <c r="L31" s="353"/>
      <c r="M31" s="357"/>
      <c r="N31" s="357"/>
      <c r="O31" s="323"/>
      <c r="P31" s="358"/>
    </row>
    <row r="32" spans="1:16" ht="13.5" thickBot="1">
      <c r="A32" s="287" t="s">
        <v>53</v>
      </c>
      <c r="C32" s="296"/>
      <c r="D32" s="347" t="s">
        <v>54</v>
      </c>
      <c r="E32" s="318"/>
      <c r="F32" s="296"/>
      <c r="G32" s="296"/>
      <c r="H32" s="296"/>
      <c r="I32" s="296"/>
      <c r="J32" s="348">
        <v>85619914.680000007</v>
      </c>
      <c r="K32" s="349">
        <v>0</v>
      </c>
      <c r="L32" s="350">
        <v>85619915</v>
      </c>
      <c r="M32" s="359"/>
      <c r="N32" s="349">
        <v>3340524</v>
      </c>
      <c r="O32" s="351">
        <v>88960439</v>
      </c>
      <c r="P32" s="352"/>
    </row>
    <row r="33" spans="1:16" ht="13.5" thickTop="1">
      <c r="A33" s="294"/>
      <c r="C33" s="319"/>
      <c r="D33" s="360"/>
      <c r="E33" s="296"/>
      <c r="F33" s="296"/>
      <c r="G33" s="318"/>
      <c r="H33" s="296"/>
      <c r="I33" s="296"/>
      <c r="J33" s="298"/>
      <c r="K33" s="296"/>
      <c r="L33" s="343"/>
      <c r="M33" s="298"/>
      <c r="N33" s="298"/>
      <c r="O33" s="361"/>
      <c r="P33" s="362"/>
    </row>
    <row r="34" spans="1:16">
      <c r="C34" s="296"/>
      <c r="D34" s="347" t="s">
        <v>312</v>
      </c>
      <c r="E34" s="318"/>
      <c r="F34" s="296"/>
      <c r="G34" s="296"/>
      <c r="H34" s="296"/>
      <c r="I34" s="296"/>
      <c r="J34" s="363">
        <v>-63047605.230000004</v>
      </c>
      <c r="K34" s="364">
        <v>0</v>
      </c>
      <c r="L34" s="365">
        <v>-63047606</v>
      </c>
      <c r="M34" s="343"/>
      <c r="N34" s="364">
        <v>-2970668</v>
      </c>
      <c r="O34" s="366">
        <v>-66018274</v>
      </c>
      <c r="P34" s="352"/>
    </row>
    <row r="35" spans="1:16">
      <c r="A35" s="294"/>
      <c r="C35" s="296"/>
      <c r="D35" s="296"/>
      <c r="E35" s="296"/>
      <c r="F35" s="296"/>
      <c r="G35" s="296"/>
      <c r="H35" s="296"/>
      <c r="I35" s="296"/>
      <c r="J35" s="353"/>
      <c r="K35" s="296"/>
      <c r="L35" s="353"/>
      <c r="M35" s="367"/>
      <c r="N35" s="367"/>
      <c r="O35" s="323"/>
      <c r="P35" s="368"/>
    </row>
    <row r="36" spans="1:16">
      <c r="C36" s="313" t="s">
        <v>55</v>
      </c>
      <c r="D36" s="318"/>
      <c r="E36" s="296"/>
      <c r="F36" s="296"/>
      <c r="G36" s="296"/>
      <c r="H36" s="296"/>
      <c r="I36" s="296"/>
      <c r="J36" s="353"/>
      <c r="K36" s="296"/>
      <c r="L36" s="353"/>
      <c r="M36" s="299"/>
      <c r="N36" s="299"/>
      <c r="O36" s="323"/>
      <c r="P36" s="300"/>
    </row>
    <row r="37" spans="1:16">
      <c r="A37" s="294" t="s">
        <v>56</v>
      </c>
      <c r="B37" s="301" t="s">
        <v>57</v>
      </c>
      <c r="C37" s="297" t="s">
        <v>58</v>
      </c>
      <c r="D37" s="318"/>
      <c r="E37" s="296"/>
      <c r="F37" s="296"/>
      <c r="G37" s="318"/>
      <c r="H37" s="296"/>
      <c r="I37" s="296"/>
      <c r="J37" s="321">
        <v>29756353.23</v>
      </c>
      <c r="K37" s="223">
        <v>0</v>
      </c>
      <c r="L37" s="322">
        <v>29756353.23</v>
      </c>
      <c r="M37" s="326"/>
      <c r="N37" s="223">
        <v>0</v>
      </c>
      <c r="O37" s="324">
        <v>29756353</v>
      </c>
      <c r="P37" s="369"/>
    </row>
    <row r="38" spans="1:16">
      <c r="A38" s="287" t="s">
        <v>59</v>
      </c>
      <c r="B38" s="301" t="s">
        <v>20</v>
      </c>
      <c r="C38" s="297" t="s">
        <v>60</v>
      </c>
      <c r="D38" s="318"/>
      <c r="E38" s="296"/>
      <c r="F38" s="296"/>
      <c r="G38" s="318"/>
      <c r="H38" s="296"/>
      <c r="I38" s="296"/>
      <c r="J38" s="327">
        <v>19874959.949999999</v>
      </c>
      <c r="K38" s="235">
        <v>0</v>
      </c>
      <c r="L38" s="328">
        <v>19874959.949999999</v>
      </c>
      <c r="M38" s="326"/>
      <c r="N38" s="370">
        <v>0</v>
      </c>
      <c r="O38" s="330">
        <v>19874960</v>
      </c>
      <c r="P38" s="369"/>
    </row>
    <row r="39" spans="1:16">
      <c r="A39" s="294" t="s">
        <v>61</v>
      </c>
      <c r="B39" s="301" t="s">
        <v>20</v>
      </c>
      <c r="C39" s="297" t="s">
        <v>62</v>
      </c>
      <c r="D39" s="318"/>
      <c r="E39" s="296"/>
      <c r="F39" s="296"/>
      <c r="G39" s="318"/>
      <c r="H39" s="296"/>
      <c r="I39" s="296"/>
      <c r="J39" s="327">
        <v>1363787.8699999999</v>
      </c>
      <c r="K39" s="235">
        <v>0</v>
      </c>
      <c r="L39" s="328">
        <v>1363787.8699999999</v>
      </c>
      <c r="M39" s="326"/>
      <c r="N39" s="370">
        <v>2496781</v>
      </c>
      <c r="O39" s="330">
        <v>3860569</v>
      </c>
      <c r="P39" s="369"/>
    </row>
    <row r="40" spans="1:16">
      <c r="A40" s="287" t="s">
        <v>63</v>
      </c>
      <c r="B40" s="301" t="s">
        <v>64</v>
      </c>
      <c r="C40" s="297" t="s">
        <v>65</v>
      </c>
      <c r="D40" s="318"/>
      <c r="E40" s="296"/>
      <c r="F40" s="296"/>
      <c r="G40" s="318"/>
      <c r="H40" s="296"/>
      <c r="I40" s="296"/>
      <c r="J40" s="327">
        <v>21167.07</v>
      </c>
      <c r="K40" s="235">
        <v>0</v>
      </c>
      <c r="L40" s="328">
        <v>21167.07</v>
      </c>
      <c r="M40" s="326"/>
      <c r="N40" s="370">
        <v>3953945</v>
      </c>
      <c r="O40" s="330">
        <v>3975112</v>
      </c>
      <c r="P40" s="369"/>
    </row>
    <row r="41" spans="1:16">
      <c r="A41" s="294" t="s">
        <v>66</v>
      </c>
      <c r="B41" s="301" t="s">
        <v>64</v>
      </c>
      <c r="C41" s="371" t="s">
        <v>313</v>
      </c>
      <c r="D41" s="372"/>
      <c r="E41" s="373"/>
      <c r="F41" s="373"/>
      <c r="G41" s="318"/>
      <c r="H41" s="296"/>
      <c r="I41" s="296"/>
      <c r="J41" s="327">
        <v>0</v>
      </c>
      <c r="K41" s="235">
        <v>0</v>
      </c>
      <c r="L41" s="328">
        <v>0</v>
      </c>
      <c r="M41" s="326"/>
      <c r="N41" s="370">
        <v>0</v>
      </c>
      <c r="O41" s="330">
        <v>0</v>
      </c>
      <c r="P41" s="369"/>
    </row>
    <row r="42" spans="1:16">
      <c r="A42" s="287" t="s">
        <v>67</v>
      </c>
      <c r="B42" s="301" t="s">
        <v>31</v>
      </c>
      <c r="C42" s="297" t="s">
        <v>68</v>
      </c>
      <c r="D42" s="318"/>
      <c r="E42" s="296"/>
      <c r="F42" s="296"/>
      <c r="G42" s="318"/>
      <c r="H42" s="296"/>
      <c r="I42" s="296"/>
      <c r="J42" s="327">
        <v>0</v>
      </c>
      <c r="K42" s="235">
        <v>0</v>
      </c>
      <c r="L42" s="328">
        <v>0</v>
      </c>
      <c r="M42" s="326"/>
      <c r="N42" s="370">
        <v>24175</v>
      </c>
      <c r="O42" s="330">
        <v>24175</v>
      </c>
      <c r="P42" s="369"/>
    </row>
    <row r="43" spans="1:16">
      <c r="A43" s="294" t="s">
        <v>69</v>
      </c>
      <c r="B43" s="301" t="s">
        <v>70</v>
      </c>
      <c r="C43" s="297" t="s">
        <v>321</v>
      </c>
      <c r="D43" s="318"/>
      <c r="E43" s="296"/>
      <c r="F43" s="296"/>
      <c r="G43" s="318"/>
      <c r="H43" s="296"/>
      <c r="I43" s="296"/>
      <c r="J43" s="327">
        <v>0</v>
      </c>
      <c r="K43" s="235"/>
      <c r="L43" s="328">
        <v>0</v>
      </c>
      <c r="M43" s="326"/>
      <c r="N43" s="370">
        <v>0</v>
      </c>
      <c r="O43" s="330">
        <v>0</v>
      </c>
      <c r="P43" s="369"/>
    </row>
    <row r="44" spans="1:16">
      <c r="A44" s="287" t="s">
        <v>71</v>
      </c>
      <c r="B44" s="301" t="s">
        <v>38</v>
      </c>
      <c r="C44" s="297" t="s">
        <v>72</v>
      </c>
      <c r="D44" s="318"/>
      <c r="E44" s="318"/>
      <c r="F44" s="318"/>
      <c r="G44" s="318"/>
      <c r="H44" s="318"/>
      <c r="I44" s="318"/>
      <c r="J44" s="327">
        <v>-28938.6</v>
      </c>
      <c r="K44" s="235">
        <v>0</v>
      </c>
      <c r="L44" s="328">
        <v>-28938.6</v>
      </c>
      <c r="M44" s="326"/>
      <c r="N44" s="370">
        <v>0</v>
      </c>
      <c r="O44" s="330">
        <v>-28939</v>
      </c>
      <c r="P44" s="369"/>
    </row>
    <row r="45" spans="1:16">
      <c r="A45" s="294" t="s">
        <v>73</v>
      </c>
      <c r="B45" s="301" t="s">
        <v>38</v>
      </c>
      <c r="C45" s="297" t="s">
        <v>74</v>
      </c>
      <c r="D45" s="318"/>
      <c r="E45" s="296"/>
      <c r="F45" s="296"/>
      <c r="G45" s="318"/>
      <c r="H45" s="296"/>
      <c r="I45" s="296"/>
      <c r="J45" s="340">
        <v>0</v>
      </c>
      <c r="K45" s="241">
        <v>0</v>
      </c>
      <c r="L45" s="341">
        <v>0</v>
      </c>
      <c r="M45" s="326"/>
      <c r="N45" s="374">
        <v>0</v>
      </c>
      <c r="O45" s="342">
        <v>0</v>
      </c>
      <c r="P45" s="369"/>
    </row>
    <row r="46" spans="1:16">
      <c r="C46" s="318"/>
      <c r="D46" s="318"/>
      <c r="E46" s="318"/>
      <c r="F46" s="318"/>
      <c r="G46" s="318"/>
      <c r="H46" s="318"/>
      <c r="I46" s="318"/>
      <c r="J46" s="327"/>
      <c r="K46" s="318"/>
      <c r="L46" s="328"/>
      <c r="M46" s="375"/>
      <c r="N46" s="375"/>
      <c r="O46" s="330"/>
      <c r="P46" s="376"/>
    </row>
    <row r="47" spans="1:16">
      <c r="A47" s="332" t="s">
        <v>75</v>
      </c>
      <c r="B47" s="333"/>
      <c r="C47" s="313" t="s">
        <v>76</v>
      </c>
      <c r="D47" s="318"/>
      <c r="E47" s="296"/>
      <c r="F47" s="296"/>
      <c r="G47" s="296"/>
      <c r="H47" s="296"/>
      <c r="I47" s="296"/>
      <c r="J47" s="363">
        <v>50987329.519999996</v>
      </c>
      <c r="K47" s="364">
        <v>0</v>
      </c>
      <c r="L47" s="365">
        <v>50987329</v>
      </c>
      <c r="M47" s="298"/>
      <c r="N47" s="364">
        <v>6474901</v>
      </c>
      <c r="O47" s="366">
        <v>57462230</v>
      </c>
      <c r="P47" s="352"/>
    </row>
    <row r="48" spans="1:16">
      <c r="A48" s="332"/>
      <c r="B48" s="333"/>
      <c r="C48" s="313"/>
      <c r="D48" s="318"/>
      <c r="E48" s="296"/>
      <c r="F48" s="296"/>
      <c r="G48" s="296"/>
      <c r="H48" s="296"/>
      <c r="I48" s="296"/>
      <c r="J48" s="298"/>
      <c r="K48" s="298"/>
      <c r="L48" s="343"/>
      <c r="M48" s="298"/>
      <c r="N48" s="298"/>
      <c r="O48" s="361"/>
      <c r="P48" s="362"/>
    </row>
    <row r="49" spans="1:16">
      <c r="A49" s="332"/>
      <c r="B49" s="333"/>
      <c r="C49" s="347" t="s">
        <v>315</v>
      </c>
      <c r="D49" s="318"/>
      <c r="E49" s="318"/>
      <c r="F49" s="296"/>
      <c r="G49" s="296"/>
      <c r="H49" s="296"/>
      <c r="I49" s="296"/>
      <c r="J49" s="327"/>
      <c r="K49" s="318"/>
      <c r="L49" s="328"/>
      <c r="M49" s="318"/>
      <c r="N49" s="318"/>
      <c r="O49" s="330"/>
    </row>
    <row r="50" spans="1:16">
      <c r="A50" s="332"/>
      <c r="B50" s="333"/>
      <c r="C50" s="296"/>
      <c r="D50" s="313" t="s">
        <v>77</v>
      </c>
      <c r="E50" s="296"/>
      <c r="F50" s="296"/>
      <c r="G50" s="296"/>
      <c r="H50" s="296"/>
      <c r="I50" s="296"/>
      <c r="J50" s="363">
        <v>-12060275.710000008</v>
      </c>
      <c r="K50" s="364">
        <v>0</v>
      </c>
      <c r="L50" s="365">
        <v>-12060277</v>
      </c>
      <c r="M50" s="298"/>
      <c r="N50" s="364">
        <v>3504233</v>
      </c>
      <c r="O50" s="366">
        <v>-8556044</v>
      </c>
      <c r="P50" s="352"/>
    </row>
    <row r="51" spans="1:16">
      <c r="A51" s="332"/>
      <c r="B51" s="333"/>
      <c r="C51" s="296"/>
      <c r="D51" s="313"/>
      <c r="E51" s="296"/>
      <c r="F51" s="296"/>
      <c r="G51" s="296"/>
      <c r="H51" s="296"/>
      <c r="I51" s="296"/>
      <c r="J51" s="353"/>
      <c r="K51" s="296"/>
      <c r="L51" s="353"/>
      <c r="M51" s="299"/>
      <c r="N51" s="299"/>
      <c r="O51" s="323"/>
      <c r="P51" s="300"/>
    </row>
    <row r="52" spans="1:16">
      <c r="A52" s="332" t="s">
        <v>78</v>
      </c>
      <c r="B52" s="333" t="s">
        <v>57</v>
      </c>
      <c r="C52" s="297" t="s">
        <v>79</v>
      </c>
      <c r="D52" s="318"/>
      <c r="E52" s="296"/>
      <c r="F52" s="296"/>
      <c r="G52" s="296"/>
      <c r="H52" s="318"/>
      <c r="I52" s="296"/>
      <c r="J52" s="321">
        <v>3491261.8</v>
      </c>
      <c r="K52" s="223">
        <v>0</v>
      </c>
      <c r="L52" s="322">
        <v>3491261.8</v>
      </c>
      <c r="M52" s="326"/>
      <c r="N52" s="223">
        <v>0</v>
      </c>
      <c r="O52" s="324">
        <v>3491262</v>
      </c>
      <c r="P52" s="369"/>
    </row>
    <row r="53" spans="1:16">
      <c r="A53" s="332" t="s">
        <v>80</v>
      </c>
      <c r="B53" s="333" t="s">
        <v>81</v>
      </c>
      <c r="C53" s="297" t="s">
        <v>82</v>
      </c>
      <c r="D53" s="318"/>
      <c r="E53" s="296"/>
      <c r="F53" s="296"/>
      <c r="G53" s="296"/>
      <c r="H53" s="318"/>
      <c r="I53" s="296"/>
      <c r="J53" s="327">
        <v>442480.18999999994</v>
      </c>
      <c r="K53" s="235">
        <v>17197.96</v>
      </c>
      <c r="L53" s="328">
        <v>459678.14999999997</v>
      </c>
      <c r="M53" s="329"/>
      <c r="N53" s="50">
        <v>0</v>
      </c>
      <c r="O53" s="330">
        <v>459678</v>
      </c>
      <c r="P53" s="331"/>
    </row>
    <row r="54" spans="1:16">
      <c r="A54" s="332" t="s">
        <v>83</v>
      </c>
      <c r="B54" s="333" t="s">
        <v>84</v>
      </c>
      <c r="C54" s="296" t="s">
        <v>85</v>
      </c>
      <c r="D54" s="318"/>
      <c r="E54" s="296"/>
      <c r="F54" s="296"/>
      <c r="G54" s="296"/>
      <c r="H54" s="318"/>
      <c r="I54" s="296"/>
      <c r="J54" s="327">
        <v>0</v>
      </c>
      <c r="K54" s="235">
        <v>0</v>
      </c>
      <c r="L54" s="328">
        <v>0</v>
      </c>
      <c r="M54" s="329"/>
      <c r="N54" s="50">
        <v>33975</v>
      </c>
      <c r="O54" s="330">
        <v>33975</v>
      </c>
      <c r="P54" s="331"/>
    </row>
    <row r="55" spans="1:16">
      <c r="A55" s="332" t="s">
        <v>86</v>
      </c>
      <c r="B55" s="333" t="s">
        <v>84</v>
      </c>
      <c r="C55" s="360" t="s">
        <v>316</v>
      </c>
      <c r="D55" s="318"/>
      <c r="E55" s="296"/>
      <c r="F55" s="296"/>
      <c r="G55" s="296"/>
      <c r="H55" s="318"/>
      <c r="I55" s="296"/>
      <c r="J55" s="340">
        <v>0</v>
      </c>
      <c r="K55" s="241"/>
      <c r="L55" s="341">
        <v>0</v>
      </c>
      <c r="M55" s="329"/>
      <c r="N55" s="58"/>
      <c r="O55" s="342">
        <v>0</v>
      </c>
      <c r="P55" s="331"/>
    </row>
    <row r="56" spans="1:16">
      <c r="A56" s="332"/>
      <c r="B56" s="333"/>
      <c r="C56" s="318"/>
      <c r="D56" s="318"/>
      <c r="E56" s="296"/>
      <c r="F56" s="296"/>
      <c r="G56" s="296"/>
      <c r="H56" s="296"/>
      <c r="I56" s="296"/>
      <c r="J56" s="375"/>
      <c r="K56" s="296"/>
      <c r="L56" s="375"/>
      <c r="M56" s="375"/>
      <c r="N56" s="375"/>
      <c r="O56" s="330"/>
      <c r="P56" s="376"/>
    </row>
    <row r="57" spans="1:16" ht="13.5" thickBot="1">
      <c r="A57" s="354" t="s">
        <v>87</v>
      </c>
      <c r="B57" s="333"/>
      <c r="C57" s="313" t="s">
        <v>88</v>
      </c>
      <c r="D57" s="318"/>
      <c r="E57" s="318"/>
      <c r="F57" s="296"/>
      <c r="G57" s="296"/>
      <c r="H57" s="296"/>
      <c r="I57" s="296"/>
      <c r="J57" s="349">
        <v>3933741.9899999998</v>
      </c>
      <c r="K57" s="349">
        <v>17197.96</v>
      </c>
      <c r="L57" s="351">
        <v>3950940</v>
      </c>
      <c r="M57" s="359"/>
      <c r="N57" s="349">
        <v>33975</v>
      </c>
      <c r="O57" s="351">
        <v>3984915</v>
      </c>
      <c r="P57" s="377"/>
    </row>
    <row r="58" spans="1:16" ht="13.5" thickTop="1">
      <c r="A58" s="332"/>
      <c r="B58" s="333"/>
      <c r="C58" s="313"/>
      <c r="D58" s="318"/>
      <c r="E58" s="318"/>
      <c r="F58" s="296"/>
      <c r="G58" s="296"/>
      <c r="H58" s="296"/>
      <c r="I58" s="296"/>
      <c r="J58" s="378"/>
      <c r="K58" s="298"/>
      <c r="L58" s="361"/>
      <c r="M58" s="298"/>
      <c r="N58" s="298"/>
      <c r="O58" s="361"/>
      <c r="P58" s="362"/>
    </row>
    <row r="59" spans="1:16">
      <c r="A59" s="354"/>
      <c r="B59" s="333"/>
      <c r="C59" s="347" t="s">
        <v>317</v>
      </c>
      <c r="D59" s="318"/>
      <c r="E59" s="318"/>
      <c r="F59" s="296"/>
      <c r="G59" s="296"/>
      <c r="H59" s="296"/>
      <c r="I59" s="296"/>
      <c r="J59" s="364">
        <v>-8126533.7200000081</v>
      </c>
      <c r="K59" s="364">
        <v>17197.96</v>
      </c>
      <c r="L59" s="366">
        <v>-8109337</v>
      </c>
      <c r="M59" s="334"/>
      <c r="N59" s="364">
        <v>3538208</v>
      </c>
      <c r="O59" s="366">
        <v>-4571129</v>
      </c>
      <c r="P59" s="377"/>
    </row>
    <row r="60" spans="1:16">
      <c r="A60" s="332"/>
      <c r="B60" s="333"/>
      <c r="C60" s="379"/>
      <c r="D60" s="318"/>
      <c r="E60" s="318"/>
      <c r="F60" s="296"/>
      <c r="G60" s="296"/>
      <c r="H60" s="296"/>
      <c r="I60" s="296"/>
      <c r="J60" s="380"/>
      <c r="K60" s="296"/>
      <c r="L60" s="380"/>
      <c r="M60" s="380"/>
      <c r="N60" s="380"/>
      <c r="O60" s="380"/>
      <c r="P60" s="381"/>
    </row>
    <row r="61" spans="1:16">
      <c r="A61" s="332" t="s">
        <v>89</v>
      </c>
      <c r="B61" s="333"/>
      <c r="C61" s="296" t="s">
        <v>90</v>
      </c>
      <c r="D61" s="318"/>
      <c r="E61" s="296"/>
      <c r="F61" s="296"/>
      <c r="G61" s="296"/>
      <c r="H61" s="296"/>
      <c r="I61" s="296"/>
      <c r="J61" s="382"/>
      <c r="K61" s="296"/>
      <c r="L61" s="382">
        <v>88316233</v>
      </c>
      <c r="M61" s="326"/>
      <c r="N61" s="382">
        <v>30204662</v>
      </c>
      <c r="O61" s="327">
        <v>118520895</v>
      </c>
      <c r="P61" s="383"/>
    </row>
    <row r="62" spans="1:16">
      <c r="A62" s="332" t="s">
        <v>91</v>
      </c>
      <c r="B62" s="333" t="s">
        <v>92</v>
      </c>
      <c r="C62" s="296" t="s">
        <v>93</v>
      </c>
      <c r="D62" s="318"/>
      <c r="E62" s="296"/>
      <c r="F62" s="296"/>
      <c r="G62" s="296"/>
      <c r="H62" s="296"/>
      <c r="I62" s="296"/>
      <c r="J62" s="370"/>
      <c r="K62" s="296"/>
      <c r="L62" s="384">
        <v>655080</v>
      </c>
      <c r="M62" s="326"/>
      <c r="N62" s="374"/>
      <c r="O62" s="340">
        <v>655080</v>
      </c>
      <c r="P62" s="369"/>
    </row>
    <row r="63" spans="1:16" s="346" customFormat="1">
      <c r="A63" s="332"/>
      <c r="B63" s="333"/>
      <c r="C63" s="297"/>
      <c r="D63" s="297"/>
      <c r="E63" s="297"/>
      <c r="F63" s="297"/>
      <c r="G63" s="297"/>
      <c r="H63" s="385"/>
      <c r="I63" s="297"/>
      <c r="J63" s="334"/>
      <c r="K63" s="297"/>
      <c r="L63" s="334"/>
      <c r="M63" s="386"/>
      <c r="N63" s="386"/>
      <c r="O63" s="386"/>
      <c r="P63" s="387"/>
    </row>
    <row r="64" spans="1:16" s="346" customFormat="1">
      <c r="A64" s="354"/>
      <c r="B64" s="333"/>
      <c r="C64" s="388" t="s">
        <v>94</v>
      </c>
      <c r="D64" s="297"/>
      <c r="E64" s="297"/>
      <c r="F64" s="297"/>
      <c r="G64" s="297"/>
      <c r="H64" s="344"/>
      <c r="I64" s="344"/>
      <c r="J64" s="389"/>
      <c r="K64" s="344"/>
      <c r="L64" s="390">
        <v>88971313</v>
      </c>
      <c r="M64" s="334"/>
      <c r="N64" s="390">
        <v>30204662</v>
      </c>
      <c r="O64" s="390">
        <v>119175975</v>
      </c>
      <c r="P64" s="377"/>
    </row>
    <row r="65" spans="1:16" s="346" customFormat="1">
      <c r="A65" s="332"/>
      <c r="B65" s="333"/>
      <c r="C65" s="297"/>
      <c r="D65" s="297"/>
      <c r="E65" s="297"/>
      <c r="F65" s="297"/>
      <c r="G65" s="297"/>
      <c r="H65" s="385"/>
      <c r="I65" s="297"/>
      <c r="J65" s="385"/>
      <c r="K65" s="297"/>
      <c r="L65" s="385"/>
      <c r="M65" s="344"/>
      <c r="N65" s="344"/>
      <c r="O65" s="344"/>
    </row>
    <row r="66" spans="1:16">
      <c r="A66" s="332"/>
      <c r="B66" s="333"/>
      <c r="C66" s="313" t="s">
        <v>95</v>
      </c>
      <c r="D66" s="318"/>
      <c r="E66" s="296"/>
      <c r="F66" s="296"/>
      <c r="G66" s="296"/>
      <c r="H66" s="296"/>
      <c r="I66" s="391"/>
      <c r="J66" s="392"/>
      <c r="K66" s="391"/>
      <c r="L66" s="390">
        <v>80861976</v>
      </c>
      <c r="M66" s="334"/>
      <c r="N66" s="390">
        <v>33742870</v>
      </c>
      <c r="O66" s="390">
        <v>114604846</v>
      </c>
      <c r="P66" s="325"/>
    </row>
    <row r="67" spans="1:16">
      <c r="A67" s="354"/>
      <c r="B67" s="333"/>
      <c r="C67" s="296"/>
      <c r="D67" s="296"/>
      <c r="E67" s="296"/>
      <c r="F67" s="296"/>
      <c r="G67" s="296"/>
      <c r="H67" s="296"/>
      <c r="I67" s="296"/>
      <c r="J67" s="393"/>
      <c r="K67" s="296"/>
      <c r="L67" s="393"/>
      <c r="M67" s="296"/>
      <c r="N67" s="393"/>
      <c r="O67" s="393"/>
      <c r="P67" s="394"/>
    </row>
    <row r="68" spans="1:16">
      <c r="A68" s="332"/>
      <c r="B68" s="333"/>
      <c r="C68" s="318" t="s">
        <v>96</v>
      </c>
      <c r="D68" s="318"/>
      <c r="E68" s="318"/>
      <c r="F68" s="318"/>
      <c r="G68" s="318"/>
      <c r="H68" s="318"/>
      <c r="I68" s="318"/>
      <c r="J68" s="318"/>
      <c r="K68" s="318"/>
      <c r="L68" s="318"/>
      <c r="M68" s="318"/>
      <c r="N68" s="318"/>
      <c r="O68" s="318"/>
    </row>
    <row r="69" spans="1:16">
      <c r="J69" s="395"/>
      <c r="L69" s="395">
        <v>-1</v>
      </c>
      <c r="M69" s="396"/>
      <c r="N69" s="395">
        <v>0</v>
      </c>
      <c r="O69" s="395">
        <v>-2</v>
      </c>
      <c r="P69" s="395"/>
    </row>
    <row r="70" spans="1:16">
      <c r="I70" s="397" t="s">
        <v>97</v>
      </c>
      <c r="J70" s="397"/>
      <c r="K70" s="397"/>
      <c r="L70" s="384"/>
      <c r="M70" s="384"/>
      <c r="N70" s="384"/>
      <c r="O70" s="384"/>
      <c r="P70" s="384"/>
    </row>
    <row r="71" spans="1:16">
      <c r="L71" s="384"/>
      <c r="M71" s="384"/>
      <c r="N71" s="384"/>
      <c r="O71" s="384"/>
      <c r="P71" s="384"/>
    </row>
    <row r="72" spans="1:16">
      <c r="L72" s="384"/>
      <c r="M72" s="384"/>
      <c r="N72" s="398"/>
      <c r="O72" s="398"/>
      <c r="P72" s="398"/>
    </row>
    <row r="73" spans="1:16">
      <c r="L73" s="384"/>
      <c r="M73" s="384"/>
      <c r="N73" s="384"/>
      <c r="O73" s="384"/>
      <c r="P73" s="384"/>
    </row>
    <row r="74" spans="1:16">
      <c r="L74" s="384"/>
      <c r="M74" s="384"/>
      <c r="N74" s="384"/>
      <c r="O74" s="384"/>
      <c r="P74" s="384"/>
    </row>
    <row r="75" spans="1:16">
      <c r="L75" s="384"/>
      <c r="M75" s="384"/>
      <c r="N75" s="384"/>
      <c r="O75" s="384"/>
      <c r="P75" s="384"/>
    </row>
    <row r="76" spans="1:16">
      <c r="A76" s="294"/>
      <c r="B76" s="295"/>
      <c r="L76" s="384"/>
      <c r="M76" s="384"/>
      <c r="N76" s="384"/>
      <c r="O76" s="384"/>
      <c r="P76" s="384"/>
    </row>
    <row r="77" spans="1:16">
      <c r="L77" s="384"/>
      <c r="M77" s="384"/>
      <c r="N77" s="384"/>
      <c r="O77" s="384"/>
      <c r="P77" s="384"/>
    </row>
    <row r="78" spans="1:16">
      <c r="A78" s="294"/>
      <c r="B78" s="295"/>
      <c r="L78" s="384"/>
      <c r="M78" s="384"/>
      <c r="N78" s="384"/>
      <c r="O78" s="384"/>
      <c r="P78" s="384"/>
    </row>
    <row r="79" spans="1:16">
      <c r="L79" s="384"/>
      <c r="M79" s="384"/>
      <c r="N79" s="384"/>
      <c r="O79" s="384"/>
      <c r="P79" s="384"/>
    </row>
    <row r="80" spans="1:16">
      <c r="A80" s="294"/>
      <c r="B80" s="295"/>
      <c r="L80" s="384"/>
      <c r="M80" s="384"/>
      <c r="N80" s="384"/>
      <c r="O80" s="384"/>
      <c r="P80" s="384"/>
    </row>
    <row r="81" spans="1:16">
      <c r="L81" s="384"/>
      <c r="M81" s="384"/>
      <c r="N81" s="384"/>
      <c r="O81" s="384"/>
      <c r="P81" s="384"/>
    </row>
    <row r="82" spans="1:16">
      <c r="L82" s="384"/>
      <c r="M82" s="384"/>
      <c r="N82" s="384"/>
      <c r="O82" s="384"/>
      <c r="P82" s="384"/>
    </row>
    <row r="83" spans="1:16">
      <c r="L83" s="384"/>
      <c r="M83" s="384"/>
      <c r="N83" s="384"/>
      <c r="O83" s="384"/>
      <c r="P83" s="384"/>
    </row>
    <row r="84" spans="1:16">
      <c r="L84" s="384"/>
      <c r="M84" s="384"/>
      <c r="N84" s="384"/>
      <c r="O84" s="384"/>
      <c r="P84" s="384"/>
    </row>
    <row r="85" spans="1:16">
      <c r="L85" s="384"/>
      <c r="M85" s="384"/>
      <c r="N85" s="384"/>
      <c r="O85" s="384"/>
      <c r="P85" s="384"/>
    </row>
    <row r="86" spans="1:16">
      <c r="L86" s="384"/>
      <c r="M86" s="384"/>
      <c r="N86" s="384"/>
      <c r="O86" s="384"/>
      <c r="P86" s="384"/>
    </row>
    <row r="87" spans="1:16">
      <c r="L87" s="384"/>
      <c r="M87" s="384"/>
      <c r="N87" s="384"/>
      <c r="O87" s="384"/>
      <c r="P87" s="384"/>
    </row>
    <row r="88" spans="1:16">
      <c r="L88" s="384"/>
      <c r="M88" s="384"/>
      <c r="N88" s="384"/>
      <c r="O88" s="384"/>
      <c r="P88" s="384"/>
    </row>
    <row r="89" spans="1:16">
      <c r="L89" s="384"/>
      <c r="M89" s="384"/>
      <c r="N89" s="384"/>
      <c r="O89" s="384"/>
      <c r="P89" s="384"/>
    </row>
    <row r="90" spans="1:16">
      <c r="L90" s="384"/>
      <c r="M90" s="384"/>
      <c r="N90" s="384"/>
      <c r="O90" s="384"/>
      <c r="P90" s="384"/>
    </row>
    <row r="91" spans="1:16">
      <c r="L91" s="384"/>
      <c r="M91" s="384"/>
      <c r="N91" s="384"/>
      <c r="O91" s="384"/>
      <c r="P91" s="384"/>
    </row>
    <row r="92" spans="1:16">
      <c r="L92" s="384"/>
      <c r="M92" s="384"/>
      <c r="N92" s="384"/>
      <c r="O92" s="384"/>
      <c r="P92" s="384"/>
    </row>
    <row r="93" spans="1:16">
      <c r="L93" s="384"/>
      <c r="M93" s="384"/>
      <c r="N93" s="384"/>
      <c r="O93" s="384"/>
      <c r="P93" s="384"/>
    </row>
    <row r="94" spans="1:16">
      <c r="A94" s="294"/>
      <c r="B94" s="295"/>
      <c r="L94" s="384"/>
      <c r="M94" s="384"/>
      <c r="N94" s="384"/>
      <c r="O94" s="384"/>
      <c r="P94" s="384"/>
    </row>
    <row r="96" spans="1:16">
      <c r="A96" s="294"/>
      <c r="B96" s="295"/>
    </row>
  </sheetData>
  <sheetProtection formatColumns="0" formatRows="0"/>
  <conditionalFormatting sqref="K52 K37 K24">
    <cfRule type="containsBlanks" dxfId="210" priority="13">
      <formula>LEN(TRIM(K24))=0</formula>
    </cfRule>
    <cfRule type="cellIs" dxfId="209" priority="14" operator="notEqual">
      <formula>0</formula>
    </cfRule>
  </conditionalFormatting>
  <conditionalFormatting sqref="K52 K37 K24">
    <cfRule type="cellIs" dxfId="208" priority="12" operator="notEqual">
      <formula>K33</formula>
    </cfRule>
  </conditionalFormatting>
  <conditionalFormatting sqref="K53:K55 K38:K45 K25:K30">
    <cfRule type="containsBlanks" dxfId="207" priority="10">
      <formula>LEN(TRIM(K25))=0</formula>
    </cfRule>
    <cfRule type="cellIs" dxfId="206" priority="11" operator="notEqual">
      <formula>0</formula>
    </cfRule>
  </conditionalFormatting>
  <conditionalFormatting sqref="N37">
    <cfRule type="cellIs" dxfId="205" priority="7" operator="notEqual">
      <formula>N46</formula>
    </cfRule>
  </conditionalFormatting>
  <conditionalFormatting sqref="L69 N69">
    <cfRule type="cellIs" dxfId="204" priority="29" operator="notEqual">
      <formula>0</formula>
    </cfRule>
    <cfRule type="cellIs" dxfId="203" priority="30" operator="equal">
      <formula>0</formula>
    </cfRule>
  </conditionalFormatting>
  <conditionalFormatting sqref="F11:G11 N62 N17:N18 N11:N15 L16 F17:G17 N24:N30 N37:N45 N52:N55">
    <cfRule type="containsBlanks" dxfId="202" priority="25">
      <formula>LEN(TRIM(F11))=0</formula>
    </cfRule>
    <cfRule type="cellIs" dxfId="201" priority="26" operator="notEqual">
      <formula>0</formula>
    </cfRule>
  </conditionalFormatting>
  <conditionalFormatting sqref="N11">
    <cfRule type="cellIs" dxfId="200" priority="24" operator="notEqual">
      <formula>N20</formula>
    </cfRule>
  </conditionalFormatting>
  <conditionalFormatting sqref="O69">
    <cfRule type="cellIs" dxfId="199" priority="20" operator="notEqual">
      <formula>0</formula>
    </cfRule>
    <cfRule type="cellIs" dxfId="198" priority="21" operator="equal">
      <formula>0</formula>
    </cfRule>
  </conditionalFormatting>
  <conditionalFormatting sqref="K11:K15 K17:K18">
    <cfRule type="containsBlanks" dxfId="197" priority="18">
      <formula>LEN(TRIM(K11))=0</formula>
    </cfRule>
    <cfRule type="cellIs" dxfId="196" priority="19" operator="notEqual">
      <formula>0</formula>
    </cfRule>
  </conditionalFormatting>
  <conditionalFormatting sqref="K11:K15 K17:K18">
    <cfRule type="cellIs" dxfId="195" priority="17" operator="notEqual">
      <formula>K20</formula>
    </cfRule>
  </conditionalFormatting>
  <conditionalFormatting sqref="K16">
    <cfRule type="containsBlanks" dxfId="194" priority="15">
      <formula>LEN(TRIM(K16))=0</formula>
    </cfRule>
    <cfRule type="cellIs" dxfId="193" priority="16" operator="notEqual">
      <formula>0</formula>
    </cfRule>
  </conditionalFormatting>
  <conditionalFormatting sqref="K53:K55 K38:K45 K25:K30">
    <cfRule type="cellIs" dxfId="192" priority="9" operator="notEqual">
      <formula>K34</formula>
    </cfRule>
  </conditionalFormatting>
  <conditionalFormatting sqref="N24">
    <cfRule type="cellIs" dxfId="191" priority="8" operator="notEqual">
      <formula>N33</formula>
    </cfRule>
  </conditionalFormatting>
  <conditionalFormatting sqref="N52">
    <cfRule type="cellIs" dxfId="190" priority="6" operator="notEqual">
      <formula>N61</formula>
    </cfRule>
  </conditionalFormatting>
  <conditionalFormatting sqref="J69">
    <cfRule type="cellIs" dxfId="189" priority="4" operator="notEqual">
      <formula>0</formula>
    </cfRule>
    <cfRule type="cellIs" dxfId="188" priority="5" operator="equal">
      <formula>0</formula>
    </cfRule>
  </conditionalFormatting>
  <conditionalFormatting sqref="J62 J16">
    <cfRule type="containsBlanks" dxfId="187" priority="2">
      <formula>LEN(TRIM(J16))=0</formula>
    </cfRule>
    <cfRule type="cellIs" dxfId="186" priority="3" operator="notEqual">
      <formula>0</formula>
    </cfRule>
  </conditionalFormatting>
  <conditionalFormatting sqref="L62">
    <cfRule type="cellIs" dxfId="185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124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3631723.3</v>
      </c>
      <c r="G11" s="283"/>
      <c r="H11" s="45"/>
      <c r="I11" s="36"/>
      <c r="J11" s="266">
        <v>9029452.4100000001</v>
      </c>
      <c r="K11" s="223">
        <v>0</v>
      </c>
      <c r="L11" s="232">
        <v>9029452.4100000001</v>
      </c>
      <c r="M11" s="224"/>
      <c r="N11" s="223">
        <v>0</v>
      </c>
      <c r="O11" s="233">
        <v>9029452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856345.65</v>
      </c>
      <c r="K12" s="235">
        <v>0</v>
      </c>
      <c r="L12" s="236">
        <v>856345.65</v>
      </c>
      <c r="M12" s="225"/>
      <c r="N12" s="50">
        <v>0</v>
      </c>
      <c r="O12" s="237">
        <v>856346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206369.66</v>
      </c>
      <c r="K13" s="235">
        <v>0</v>
      </c>
      <c r="L13" s="236">
        <v>206369.66</v>
      </c>
      <c r="M13" s="225"/>
      <c r="N13" s="50">
        <v>0</v>
      </c>
      <c r="O13" s="237">
        <v>206370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35051.51</v>
      </c>
      <c r="K14" s="235">
        <v>0</v>
      </c>
      <c r="L14" s="236">
        <v>35051.51</v>
      </c>
      <c r="M14" s="225"/>
      <c r="N14" s="50">
        <v>0</v>
      </c>
      <c r="O14" s="237">
        <v>35052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0</v>
      </c>
      <c r="K15" s="235">
        <v>0</v>
      </c>
      <c r="L15" s="236">
        <v>0</v>
      </c>
      <c r="M15" s="225"/>
      <c r="N15" s="50">
        <v>0</v>
      </c>
      <c r="O15" s="237">
        <v>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772622.72</v>
      </c>
      <c r="G17" s="283"/>
      <c r="H17" s="55"/>
      <c r="I17" s="35"/>
      <c r="J17" s="234">
        <v>3056428.09</v>
      </c>
      <c r="K17" s="235">
        <v>0</v>
      </c>
      <c r="L17" s="236">
        <v>3056428.09</v>
      </c>
      <c r="M17" s="225"/>
      <c r="N17" s="50">
        <v>0</v>
      </c>
      <c r="O17" s="237">
        <v>3056428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41168.18</v>
      </c>
      <c r="K18" s="241">
        <v>0</v>
      </c>
      <c r="L18" s="242">
        <v>41168.18</v>
      </c>
      <c r="M18" s="225"/>
      <c r="N18" s="58">
        <v>666810</v>
      </c>
      <c r="O18" s="243">
        <v>707978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13224815.5</v>
      </c>
      <c r="K20" s="245">
        <v>0</v>
      </c>
      <c r="L20" s="246">
        <v>13224816</v>
      </c>
      <c r="M20" s="67"/>
      <c r="N20" s="245">
        <v>666810</v>
      </c>
      <c r="O20" s="247">
        <v>13891626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27290102.830000006</v>
      </c>
      <c r="K24" s="223">
        <v>0</v>
      </c>
      <c r="L24" s="251">
        <v>27290102.830000006</v>
      </c>
      <c r="M24" s="225"/>
      <c r="N24" s="223">
        <v>0</v>
      </c>
      <c r="O24" s="233">
        <v>27290103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7452797.2300000004</v>
      </c>
      <c r="K25" s="235">
        <v>0</v>
      </c>
      <c r="L25" s="236">
        <v>7452797.2300000004</v>
      </c>
      <c r="M25" s="225"/>
      <c r="N25" s="50">
        <v>441956</v>
      </c>
      <c r="O25" s="237">
        <v>7894753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1124342.3800000001</v>
      </c>
      <c r="K26" s="235">
        <v>0</v>
      </c>
      <c r="L26" s="236">
        <v>1124342.3800000001</v>
      </c>
      <c r="M26" s="225"/>
      <c r="N26" s="50">
        <v>0</v>
      </c>
      <c r="O26" s="237">
        <v>1124342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3268016.27</v>
      </c>
      <c r="K27" s="235">
        <v>0</v>
      </c>
      <c r="L27" s="236">
        <v>3268016.27</v>
      </c>
      <c r="M27" s="225"/>
      <c r="N27" s="50">
        <v>17590</v>
      </c>
      <c r="O27" s="237">
        <v>3285606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2477878.69</v>
      </c>
      <c r="K28" s="235">
        <v>0</v>
      </c>
      <c r="L28" s="236">
        <v>2477878.69</v>
      </c>
      <c r="M28" s="225"/>
      <c r="N28" s="50">
        <v>189201</v>
      </c>
      <c r="O28" s="237">
        <v>2667080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4759957.6400000006</v>
      </c>
      <c r="K29" s="235">
        <v>0</v>
      </c>
      <c r="L29" s="236">
        <v>4759957.6400000006</v>
      </c>
      <c r="M29" s="225"/>
      <c r="N29" s="50">
        <v>0</v>
      </c>
      <c r="O29" s="237">
        <v>4759958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2166222.19</v>
      </c>
      <c r="K30" s="241">
        <v>0</v>
      </c>
      <c r="L30" s="242">
        <v>2166222.19</v>
      </c>
      <c r="M30" s="225"/>
      <c r="N30" s="58">
        <v>0</v>
      </c>
      <c r="O30" s="243">
        <v>2166222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48539317.230000004</v>
      </c>
      <c r="K32" s="245">
        <v>0</v>
      </c>
      <c r="L32" s="246">
        <v>48539317</v>
      </c>
      <c r="M32" s="252"/>
      <c r="N32" s="245">
        <v>648747</v>
      </c>
      <c r="O32" s="247">
        <v>49188064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323</v>
      </c>
      <c r="E34" s="35"/>
      <c r="F34" s="14"/>
      <c r="G34" s="14"/>
      <c r="H34" s="14"/>
      <c r="I34" s="15"/>
      <c r="J34" s="271">
        <v>-35314501.730000004</v>
      </c>
      <c r="K34" s="253">
        <v>0</v>
      </c>
      <c r="L34" s="254">
        <v>-35314501</v>
      </c>
      <c r="M34" s="67"/>
      <c r="N34" s="253">
        <v>18063</v>
      </c>
      <c r="O34" s="255">
        <v>-35296438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19762314.939999998</v>
      </c>
      <c r="K37" s="223">
        <v>0</v>
      </c>
      <c r="L37" s="232">
        <v>19762314.939999998</v>
      </c>
      <c r="M37" s="49"/>
      <c r="N37" s="223">
        <v>0</v>
      </c>
      <c r="O37" s="233">
        <v>19762315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10622942.209999999</v>
      </c>
      <c r="K38" s="235">
        <v>0</v>
      </c>
      <c r="L38" s="236">
        <v>10622942.209999999</v>
      </c>
      <c r="M38" s="49"/>
      <c r="N38" s="80">
        <v>0</v>
      </c>
      <c r="O38" s="237">
        <v>10622942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742562.32</v>
      </c>
      <c r="K39" s="235">
        <v>0</v>
      </c>
      <c r="L39" s="236">
        <v>742562.32</v>
      </c>
      <c r="M39" s="49"/>
      <c r="N39" s="80">
        <v>0</v>
      </c>
      <c r="O39" s="237">
        <v>742562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302804.81999999995</v>
      </c>
      <c r="K40" s="235">
        <v>0</v>
      </c>
      <c r="L40" s="236">
        <v>302804.81999999995</v>
      </c>
      <c r="M40" s="49"/>
      <c r="N40" s="80">
        <v>480008</v>
      </c>
      <c r="O40" s="237">
        <v>782813</v>
      </c>
      <c r="P40" s="81"/>
    </row>
    <row r="41" spans="1:16" s="43" customFormat="1">
      <c r="A41" s="12" t="s">
        <v>66</v>
      </c>
      <c r="B41" s="72" t="s">
        <v>64</v>
      </c>
      <c r="C41" s="256" t="s">
        <v>320</v>
      </c>
      <c r="D41" s="257"/>
      <c r="E41" s="258"/>
      <c r="F41" s="258"/>
      <c r="G41" s="35"/>
      <c r="H41" s="14"/>
      <c r="I41" s="15"/>
      <c r="J41" s="234">
        <v>-97439.67</v>
      </c>
      <c r="K41" s="235">
        <v>0</v>
      </c>
      <c r="L41" s="236">
        <v>-97439.67</v>
      </c>
      <c r="M41" s="49"/>
      <c r="N41" s="80">
        <v>0</v>
      </c>
      <c r="O41" s="237">
        <v>-97440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31072.910000000003</v>
      </c>
      <c r="K42" s="235">
        <v>0</v>
      </c>
      <c r="L42" s="236">
        <v>31072.910000000003</v>
      </c>
      <c r="M42" s="49"/>
      <c r="N42" s="80">
        <v>0</v>
      </c>
      <c r="O42" s="237">
        <v>31073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2414.9699999999998</v>
      </c>
      <c r="K43" s="235">
        <v>0</v>
      </c>
      <c r="L43" s="236">
        <v>2414.9699999999998</v>
      </c>
      <c r="M43" s="49"/>
      <c r="N43" s="80">
        <v>0</v>
      </c>
      <c r="O43" s="237">
        <v>2415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0</v>
      </c>
      <c r="K44" s="235">
        <v>0</v>
      </c>
      <c r="L44" s="236">
        <v>0</v>
      </c>
      <c r="M44" s="49"/>
      <c r="N44" s="80">
        <v>0</v>
      </c>
      <c r="O44" s="237">
        <v>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31366672.499999996</v>
      </c>
      <c r="K47" s="253">
        <v>0</v>
      </c>
      <c r="L47" s="254">
        <v>31366672</v>
      </c>
      <c r="M47" s="59"/>
      <c r="N47" s="253">
        <v>480008</v>
      </c>
      <c r="O47" s="255">
        <v>31846680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-3947829.2300000079</v>
      </c>
      <c r="K50" s="253">
        <v>0</v>
      </c>
      <c r="L50" s="254">
        <v>-3947829</v>
      </c>
      <c r="M50" s="59"/>
      <c r="N50" s="253">
        <v>498071</v>
      </c>
      <c r="O50" s="255">
        <v>-3449758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756352</v>
      </c>
      <c r="K52" s="223">
        <v>0</v>
      </c>
      <c r="L52" s="232">
        <v>756352</v>
      </c>
      <c r="M52" s="49"/>
      <c r="N52" s="223">
        <v>0</v>
      </c>
      <c r="O52" s="233">
        <v>756352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1448150.8</v>
      </c>
      <c r="K53" s="235">
        <v>0</v>
      </c>
      <c r="L53" s="236">
        <v>1448150.8</v>
      </c>
      <c r="M53" s="225"/>
      <c r="N53" s="50">
        <v>0</v>
      </c>
      <c r="O53" s="237">
        <v>1448151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2204502.7999999998</v>
      </c>
      <c r="K57" s="245">
        <v>0</v>
      </c>
      <c r="L57" s="247">
        <v>2204503</v>
      </c>
      <c r="M57" s="252"/>
      <c r="N57" s="245">
        <v>0</v>
      </c>
      <c r="O57" s="247">
        <v>2204503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-1743326.4300000081</v>
      </c>
      <c r="K59" s="253">
        <v>0</v>
      </c>
      <c r="L59" s="255">
        <v>-1743326</v>
      </c>
      <c r="M59" s="92"/>
      <c r="N59" s="253">
        <v>498071</v>
      </c>
      <c r="O59" s="255">
        <v>-1245255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57764343</v>
      </c>
      <c r="M61" s="49"/>
      <c r="N61" s="96">
        <v>5065647</v>
      </c>
      <c r="O61" s="234">
        <v>62829990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-1052543</v>
      </c>
      <c r="M62" s="49"/>
      <c r="N62" s="82"/>
      <c r="O62" s="240">
        <v>-1052543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56711800</v>
      </c>
      <c r="M64" s="92"/>
      <c r="N64" s="90">
        <v>5065647</v>
      </c>
      <c r="O64" s="90">
        <v>61777447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54968474</v>
      </c>
      <c r="M66" s="92"/>
      <c r="N66" s="90">
        <v>5563718</v>
      </c>
      <c r="O66" s="90">
        <v>60532192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-1</v>
      </c>
      <c r="M69" s="110"/>
      <c r="N69" s="111">
        <v>0</v>
      </c>
      <c r="O69" s="111"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184" priority="13">
      <formula>LEN(TRIM(K24))=0</formula>
    </cfRule>
    <cfRule type="cellIs" dxfId="183" priority="14" operator="notEqual">
      <formula>0</formula>
    </cfRule>
  </conditionalFormatting>
  <conditionalFormatting sqref="K52 K37 K24">
    <cfRule type="cellIs" dxfId="182" priority="12" operator="notEqual">
      <formula>K33</formula>
    </cfRule>
  </conditionalFormatting>
  <conditionalFormatting sqref="K53:K55 K38:K45 K25:K30">
    <cfRule type="containsBlanks" dxfId="181" priority="10">
      <formula>LEN(TRIM(K25))=0</formula>
    </cfRule>
    <cfRule type="cellIs" dxfId="180" priority="11" operator="notEqual">
      <formula>0</formula>
    </cfRule>
  </conditionalFormatting>
  <conditionalFormatting sqref="N37">
    <cfRule type="cellIs" dxfId="179" priority="7" operator="notEqual">
      <formula>N46</formula>
    </cfRule>
  </conditionalFormatting>
  <conditionalFormatting sqref="L69 N69">
    <cfRule type="cellIs" dxfId="178" priority="29" operator="notEqual">
      <formula>0</formula>
    </cfRule>
    <cfRule type="cellIs" dxfId="177" priority="30" operator="equal">
      <formula>0</formula>
    </cfRule>
  </conditionalFormatting>
  <conditionalFormatting sqref="F11:G11 N62 N17:N18 N11:N15 L16 F17:G17 N24:N30 N37:N45 N52:N55">
    <cfRule type="containsBlanks" dxfId="176" priority="25">
      <formula>LEN(TRIM(F11))=0</formula>
    </cfRule>
    <cfRule type="cellIs" dxfId="175" priority="26" operator="notEqual">
      <formula>0</formula>
    </cfRule>
  </conditionalFormatting>
  <conditionalFormatting sqref="N11">
    <cfRule type="cellIs" dxfId="174" priority="24" operator="notEqual">
      <formula>N20</formula>
    </cfRule>
  </conditionalFormatting>
  <conditionalFormatting sqref="O69">
    <cfRule type="cellIs" dxfId="173" priority="20" operator="notEqual">
      <formula>0</formula>
    </cfRule>
    <cfRule type="cellIs" dxfId="172" priority="21" operator="equal">
      <formula>0</formula>
    </cfRule>
  </conditionalFormatting>
  <conditionalFormatting sqref="K11:K15 K17:K18">
    <cfRule type="containsBlanks" dxfId="171" priority="18">
      <formula>LEN(TRIM(K11))=0</formula>
    </cfRule>
    <cfRule type="cellIs" dxfId="170" priority="19" operator="notEqual">
      <formula>0</formula>
    </cfRule>
  </conditionalFormatting>
  <conditionalFormatting sqref="K11:K15 K17:K18">
    <cfRule type="cellIs" dxfId="169" priority="17" operator="notEqual">
      <formula>K20</formula>
    </cfRule>
  </conditionalFormatting>
  <conditionalFormatting sqref="K16">
    <cfRule type="containsBlanks" dxfId="168" priority="15">
      <formula>LEN(TRIM(K16))=0</formula>
    </cfRule>
    <cfRule type="cellIs" dxfId="167" priority="16" operator="notEqual">
      <formula>0</formula>
    </cfRule>
  </conditionalFormatting>
  <conditionalFormatting sqref="K53:K55 K38:K45 K25:K30">
    <cfRule type="cellIs" dxfId="166" priority="9" operator="notEqual">
      <formula>K34</formula>
    </cfRule>
  </conditionalFormatting>
  <conditionalFormatting sqref="N24">
    <cfRule type="cellIs" dxfId="165" priority="8" operator="notEqual">
      <formula>N33</formula>
    </cfRule>
  </conditionalFormatting>
  <conditionalFormatting sqref="N52">
    <cfRule type="cellIs" dxfId="164" priority="6" operator="notEqual">
      <formula>N61</formula>
    </cfRule>
  </conditionalFormatting>
  <conditionalFormatting sqref="J69">
    <cfRule type="cellIs" dxfId="163" priority="4" operator="notEqual">
      <formula>0</formula>
    </cfRule>
    <cfRule type="cellIs" dxfId="162" priority="5" operator="equal">
      <formula>0</formula>
    </cfRule>
  </conditionalFormatting>
  <conditionalFormatting sqref="J62 J16">
    <cfRule type="containsBlanks" dxfId="161" priority="2">
      <formula>LEN(TRIM(J16))=0</formula>
    </cfRule>
    <cfRule type="cellIs" dxfId="160" priority="3" operator="notEqual">
      <formula>0</formula>
    </cfRule>
  </conditionalFormatting>
  <conditionalFormatting sqref="L62">
    <cfRule type="cellIs" dxfId="159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42578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42578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8.140625" style="11" customWidth="1"/>
    <col min="11" max="11" width="16" style="11" customWidth="1"/>
    <col min="12" max="12" width="16" style="6" customWidth="1"/>
    <col min="13" max="13" width="0.7109375" style="11" customWidth="1"/>
    <col min="14" max="14" width="16" style="6" customWidth="1"/>
    <col min="15" max="15" width="20.42578125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125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57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28180956</v>
      </c>
      <c r="G11" s="283"/>
      <c r="H11" s="45"/>
      <c r="I11" s="36"/>
      <c r="J11" s="266">
        <v>40192682.530000001</v>
      </c>
      <c r="K11" s="223">
        <v>0</v>
      </c>
      <c r="L11" s="232">
        <v>40192682.530000001</v>
      </c>
      <c r="M11" s="224"/>
      <c r="N11" s="223">
        <v>0</v>
      </c>
      <c r="O11" s="233">
        <v>40192683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300313.59000000003</v>
      </c>
      <c r="K12" s="235">
        <v>0</v>
      </c>
      <c r="L12" s="236">
        <v>300313.59000000003</v>
      </c>
      <c r="M12" s="225"/>
      <c r="N12" s="50">
        <v>0</v>
      </c>
      <c r="O12" s="237">
        <v>300314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1423118.48</v>
      </c>
      <c r="K13" s="235">
        <v>0</v>
      </c>
      <c r="L13" s="236">
        <v>1423118.48</v>
      </c>
      <c r="M13" s="225"/>
      <c r="N13" s="50">
        <v>0</v>
      </c>
      <c r="O13" s="237">
        <v>1423118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523838.93</v>
      </c>
      <c r="K14" s="235">
        <v>0</v>
      </c>
      <c r="L14" s="236">
        <v>523838.93</v>
      </c>
      <c r="M14" s="225"/>
      <c r="N14" s="50">
        <v>0</v>
      </c>
      <c r="O14" s="237">
        <v>523839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2046688.35</v>
      </c>
      <c r="K15" s="235">
        <v>0</v>
      </c>
      <c r="L15" s="236">
        <v>2046688.35</v>
      </c>
      <c r="M15" s="225"/>
      <c r="N15" s="50">
        <v>0</v>
      </c>
      <c r="O15" s="237">
        <v>2046688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2667573.7700000005</v>
      </c>
      <c r="K17" s="235">
        <v>0</v>
      </c>
      <c r="L17" s="236">
        <v>2667573.7700000005</v>
      </c>
      <c r="M17" s="225"/>
      <c r="N17" s="50">
        <v>0</v>
      </c>
      <c r="O17" s="237">
        <v>2667574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1683016.36</v>
      </c>
      <c r="K18" s="241">
        <v>217620</v>
      </c>
      <c r="L18" s="242">
        <v>1900636.36</v>
      </c>
      <c r="M18" s="225"/>
      <c r="N18" s="58">
        <v>3628497</v>
      </c>
      <c r="O18" s="243">
        <v>5529133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48837232.010000005</v>
      </c>
      <c r="K20" s="245">
        <v>217620</v>
      </c>
      <c r="L20" s="246">
        <v>49054852</v>
      </c>
      <c r="M20" s="67"/>
      <c r="N20" s="245">
        <v>3628497</v>
      </c>
      <c r="O20" s="247">
        <v>52683349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129257180.85000002</v>
      </c>
      <c r="K24" s="223">
        <v>0</v>
      </c>
      <c r="L24" s="251">
        <v>129257180.85000002</v>
      </c>
      <c r="M24" s="225"/>
      <c r="N24" s="223"/>
      <c r="O24" s="233">
        <v>129257181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38412429.460000001</v>
      </c>
      <c r="K25" s="235">
        <v>0</v>
      </c>
      <c r="L25" s="236">
        <v>38412429.460000001</v>
      </c>
      <c r="M25" s="225"/>
      <c r="N25" s="50">
        <v>3282033</v>
      </c>
      <c r="O25" s="237">
        <v>41694462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6221518.0499999989</v>
      </c>
      <c r="K26" s="235">
        <v>0</v>
      </c>
      <c r="L26" s="236">
        <v>6221518.0499999989</v>
      </c>
      <c r="M26" s="225"/>
      <c r="N26" s="50"/>
      <c r="O26" s="237">
        <v>6221518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12354449.41</v>
      </c>
      <c r="K27" s="235">
        <v>0</v>
      </c>
      <c r="L27" s="236">
        <v>12354449.41</v>
      </c>
      <c r="M27" s="225"/>
      <c r="N27" s="50">
        <v>1950663</v>
      </c>
      <c r="O27" s="237">
        <v>14305112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9542336.5899999999</v>
      </c>
      <c r="K28" s="235">
        <v>0</v>
      </c>
      <c r="L28" s="236">
        <v>9542336.5899999999</v>
      </c>
      <c r="M28" s="225"/>
      <c r="N28" s="50"/>
      <c r="O28" s="237">
        <v>9542337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10959505.579999998</v>
      </c>
      <c r="K29" s="235">
        <v>0</v>
      </c>
      <c r="L29" s="236">
        <v>10959505.579999998</v>
      </c>
      <c r="M29" s="225"/>
      <c r="N29" s="50">
        <v>24872</v>
      </c>
      <c r="O29" s="237">
        <v>10984378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11197800.67</v>
      </c>
      <c r="K30" s="241">
        <v>0</v>
      </c>
      <c r="L30" s="242">
        <v>11197800.67</v>
      </c>
      <c r="M30" s="225"/>
      <c r="N30" s="58">
        <v>0</v>
      </c>
      <c r="O30" s="243">
        <v>11197801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217945220.61000004</v>
      </c>
      <c r="K32" s="245">
        <v>0</v>
      </c>
      <c r="L32" s="246">
        <v>217945221</v>
      </c>
      <c r="M32" s="252"/>
      <c r="N32" s="245">
        <v>5257568</v>
      </c>
      <c r="O32" s="247">
        <v>223202789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-169107988.60000002</v>
      </c>
      <c r="K34" s="253">
        <v>217620</v>
      </c>
      <c r="L34" s="254">
        <v>-168890369</v>
      </c>
      <c r="M34" s="67"/>
      <c r="N34" s="253">
        <v>-1629071</v>
      </c>
      <c r="O34" s="255">
        <v>-170519440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72055542.210000008</v>
      </c>
      <c r="K37" s="223">
        <v>0</v>
      </c>
      <c r="L37" s="232">
        <v>72055542.210000008</v>
      </c>
      <c r="M37" s="49"/>
      <c r="N37" s="223">
        <v>0</v>
      </c>
      <c r="O37" s="233">
        <v>72055542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0</v>
      </c>
      <c r="K38" s="235">
        <v>58433089.140000001</v>
      </c>
      <c r="L38" s="236">
        <v>58433089.140000001</v>
      </c>
      <c r="M38" s="49"/>
      <c r="N38" s="80">
        <v>0</v>
      </c>
      <c r="O38" s="237">
        <v>58433089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73608401.969999999</v>
      </c>
      <c r="K39" s="235">
        <v>-58433089.140000001</v>
      </c>
      <c r="L39" s="236">
        <v>15175312.829999998</v>
      </c>
      <c r="M39" s="49"/>
      <c r="N39" s="80">
        <v>213969</v>
      </c>
      <c r="O39" s="237">
        <v>15389282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405235.91000000003</v>
      </c>
      <c r="K40" s="235">
        <v>0</v>
      </c>
      <c r="L40" s="236">
        <v>405235.91000000003</v>
      </c>
      <c r="M40" s="49"/>
      <c r="N40" s="80">
        <v>465235</v>
      </c>
      <c r="O40" s="237">
        <v>870471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-8445.35</v>
      </c>
      <c r="K41" s="235">
        <v>0</v>
      </c>
      <c r="L41" s="236">
        <v>-8445.35</v>
      </c>
      <c r="M41" s="49"/>
      <c r="N41" s="80">
        <v>7674332</v>
      </c>
      <c r="O41" s="237">
        <v>7665887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-1071875.28</v>
      </c>
      <c r="K44" s="235">
        <v>0</v>
      </c>
      <c r="L44" s="236">
        <v>-1071875.28</v>
      </c>
      <c r="M44" s="49"/>
      <c r="N44" s="80">
        <v>0</v>
      </c>
      <c r="O44" s="237">
        <v>-1071875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144988859.46000001</v>
      </c>
      <c r="K47" s="253">
        <v>0</v>
      </c>
      <c r="L47" s="254">
        <v>144988860</v>
      </c>
      <c r="M47" s="59"/>
      <c r="N47" s="253">
        <v>8353536</v>
      </c>
      <c r="O47" s="255">
        <v>153342396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-24119129.140000015</v>
      </c>
      <c r="K50" s="253">
        <v>217620</v>
      </c>
      <c r="L50" s="254">
        <v>-23901509</v>
      </c>
      <c r="M50" s="59"/>
      <c r="N50" s="253">
        <v>6724465</v>
      </c>
      <c r="O50" s="255">
        <v>-17177044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10336093</v>
      </c>
      <c r="K52" s="223">
        <v>0</v>
      </c>
      <c r="L52" s="232">
        <v>10336093</v>
      </c>
      <c r="M52" s="49"/>
      <c r="N52" s="223">
        <v>0</v>
      </c>
      <c r="O52" s="233">
        <v>10336093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9283390.0499999989</v>
      </c>
      <c r="K53" s="235">
        <v>0</v>
      </c>
      <c r="L53" s="236">
        <v>9283390.0499999989</v>
      </c>
      <c r="M53" s="225"/>
      <c r="N53" s="50">
        <v>0</v>
      </c>
      <c r="O53" s="237">
        <v>9283390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672714</v>
      </c>
      <c r="O54" s="237">
        <v>672714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19619483.049999997</v>
      </c>
      <c r="K57" s="245">
        <v>0</v>
      </c>
      <c r="L57" s="247">
        <v>19619483</v>
      </c>
      <c r="M57" s="252"/>
      <c r="N57" s="245">
        <v>672714</v>
      </c>
      <c r="O57" s="247">
        <v>20292197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-4499646.0900000185</v>
      </c>
      <c r="K59" s="253">
        <v>217620</v>
      </c>
      <c r="L59" s="255">
        <v>-4282026</v>
      </c>
      <c r="M59" s="92"/>
      <c r="N59" s="253">
        <v>7397179</v>
      </c>
      <c r="O59" s="255">
        <v>3115153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237070538</v>
      </c>
      <c r="M61" s="49"/>
      <c r="N61" s="96">
        <v>66493368</v>
      </c>
      <c r="O61" s="234">
        <v>303563906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-23044638</v>
      </c>
      <c r="M62" s="49"/>
      <c r="N62" s="82"/>
      <c r="O62" s="240">
        <v>-23044638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214025900</v>
      </c>
      <c r="M64" s="92"/>
      <c r="N64" s="90">
        <v>66493368</v>
      </c>
      <c r="O64" s="90">
        <v>280519268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209743874</v>
      </c>
      <c r="M66" s="92"/>
      <c r="N66" s="90">
        <v>73890547</v>
      </c>
      <c r="O66" s="90">
        <v>283634421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158" priority="13">
      <formula>LEN(TRIM(K24))=0</formula>
    </cfRule>
    <cfRule type="cellIs" dxfId="157" priority="14" operator="notEqual">
      <formula>0</formula>
    </cfRule>
  </conditionalFormatting>
  <conditionalFormatting sqref="K52 K37 K24">
    <cfRule type="cellIs" dxfId="156" priority="12" operator="notEqual">
      <formula>K33</formula>
    </cfRule>
  </conditionalFormatting>
  <conditionalFormatting sqref="K53:K55 K38:K45 K25:K30">
    <cfRule type="containsBlanks" dxfId="155" priority="10">
      <formula>LEN(TRIM(K25))=0</formula>
    </cfRule>
    <cfRule type="cellIs" dxfId="154" priority="11" operator="notEqual">
      <formula>0</formula>
    </cfRule>
  </conditionalFormatting>
  <conditionalFormatting sqref="N37">
    <cfRule type="cellIs" dxfId="153" priority="7" operator="notEqual">
      <formula>N46</formula>
    </cfRule>
  </conditionalFormatting>
  <conditionalFormatting sqref="L69 N69">
    <cfRule type="cellIs" dxfId="152" priority="29" operator="notEqual">
      <formula>0</formula>
    </cfRule>
    <cfRule type="cellIs" dxfId="151" priority="30" operator="equal">
      <formula>0</formula>
    </cfRule>
  </conditionalFormatting>
  <conditionalFormatting sqref="F11:G11 N62 N17:N18 N11:N15 L16 F17:G17 N24:N30 N52:N55 N37:N45">
    <cfRule type="containsBlanks" dxfId="150" priority="25">
      <formula>LEN(TRIM(F11))=0</formula>
    </cfRule>
    <cfRule type="cellIs" dxfId="149" priority="26" operator="notEqual">
      <formula>0</formula>
    </cfRule>
  </conditionalFormatting>
  <conditionalFormatting sqref="N11">
    <cfRule type="cellIs" dxfId="148" priority="24" operator="notEqual">
      <formula>N20</formula>
    </cfRule>
  </conditionalFormatting>
  <conditionalFormatting sqref="O69">
    <cfRule type="cellIs" dxfId="147" priority="20" operator="notEqual">
      <formula>0</formula>
    </cfRule>
    <cfRule type="cellIs" dxfId="146" priority="21" operator="equal">
      <formula>0</formula>
    </cfRule>
  </conditionalFormatting>
  <conditionalFormatting sqref="K11:K15 K17:K18">
    <cfRule type="containsBlanks" dxfId="145" priority="18">
      <formula>LEN(TRIM(K11))=0</formula>
    </cfRule>
    <cfRule type="cellIs" dxfId="144" priority="19" operator="notEqual">
      <formula>0</formula>
    </cfRule>
  </conditionalFormatting>
  <conditionalFormatting sqref="K11:K15 K17:K18">
    <cfRule type="cellIs" dxfId="143" priority="17" operator="notEqual">
      <formula>K20</formula>
    </cfRule>
  </conditionalFormatting>
  <conditionalFormatting sqref="K16">
    <cfRule type="containsBlanks" dxfId="142" priority="15">
      <formula>LEN(TRIM(K16))=0</formula>
    </cfRule>
    <cfRule type="cellIs" dxfId="141" priority="16" operator="notEqual">
      <formula>0</formula>
    </cfRule>
  </conditionalFormatting>
  <conditionalFormatting sqref="K53:K55 K38:K45 K25:K30">
    <cfRule type="cellIs" dxfId="140" priority="9" operator="notEqual">
      <formula>K34</formula>
    </cfRule>
  </conditionalFormatting>
  <conditionalFormatting sqref="N24">
    <cfRule type="cellIs" dxfId="139" priority="8" operator="notEqual">
      <formula>N33</formula>
    </cfRule>
  </conditionalFormatting>
  <conditionalFormatting sqref="N52">
    <cfRule type="cellIs" dxfId="138" priority="6" operator="notEqual">
      <formula>N61</formula>
    </cfRule>
  </conditionalFormatting>
  <conditionalFormatting sqref="J69">
    <cfRule type="cellIs" dxfId="137" priority="4" operator="notEqual">
      <formula>0</formula>
    </cfRule>
    <cfRule type="cellIs" dxfId="136" priority="5" operator="equal">
      <formula>0</formula>
    </cfRule>
  </conditionalFormatting>
  <conditionalFormatting sqref="J62 J16">
    <cfRule type="containsBlanks" dxfId="135" priority="2">
      <formula>LEN(TRIM(J16))=0</formula>
    </cfRule>
    <cfRule type="cellIs" dxfId="134" priority="3" operator="notEqual">
      <formula>0</formula>
    </cfRule>
  </conditionalFormatting>
  <conditionalFormatting sqref="L62">
    <cfRule type="cellIs" dxfId="133" priority="1" operator="not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6" style="11" customWidth="1"/>
    <col min="11" max="11" width="17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121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9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11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8552900.9100000001</v>
      </c>
      <c r="G11" s="283"/>
      <c r="H11" s="45"/>
      <c r="I11" s="36"/>
      <c r="J11" s="266">
        <v>29151872.300000001</v>
      </c>
      <c r="K11" s="223">
        <v>-330834.42</v>
      </c>
      <c r="L11" s="232">
        <v>28821037.879999999</v>
      </c>
      <c r="M11" s="224"/>
      <c r="N11" s="223">
        <v>0</v>
      </c>
      <c r="O11" s="233">
        <v>28821038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20468653.539999999</v>
      </c>
      <c r="K12" s="235">
        <v>-17033163.02</v>
      </c>
      <c r="L12" s="236">
        <v>3435490.5199999996</v>
      </c>
      <c r="M12" s="225"/>
      <c r="N12" s="50">
        <v>0</v>
      </c>
      <c r="O12" s="237">
        <v>3435491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405689.23000000004</v>
      </c>
      <c r="K13" s="235">
        <v>0</v>
      </c>
      <c r="L13" s="236">
        <v>405689.23000000004</v>
      </c>
      <c r="M13" s="225"/>
      <c r="N13" s="50">
        <v>0</v>
      </c>
      <c r="O13" s="237">
        <v>405689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320027.97000000003</v>
      </c>
      <c r="K14" s="235">
        <v>0</v>
      </c>
      <c r="L14" s="236">
        <v>320027.97000000003</v>
      </c>
      <c r="M14" s="225"/>
      <c r="N14" s="50">
        <v>578304</v>
      </c>
      <c r="O14" s="237">
        <v>898332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1014508.5000000001</v>
      </c>
      <c r="K15" s="235">
        <v>0</v>
      </c>
      <c r="L15" s="236">
        <v>1014508.5000000001</v>
      </c>
      <c r="M15" s="225"/>
      <c r="N15" s="50">
        <v>0</v>
      </c>
      <c r="O15" s="237">
        <v>1014509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2402729.0300000003</v>
      </c>
      <c r="K17" s="235">
        <v>0</v>
      </c>
      <c r="L17" s="236">
        <v>2402729.0300000003</v>
      </c>
      <c r="M17" s="225"/>
      <c r="N17" s="50">
        <v>0</v>
      </c>
      <c r="O17" s="237">
        <v>2402729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387459.11000000004</v>
      </c>
      <c r="K18" s="241">
        <v>0</v>
      </c>
      <c r="L18" s="242">
        <v>387459.11000000004</v>
      </c>
      <c r="M18" s="225"/>
      <c r="N18" s="58">
        <v>752048</v>
      </c>
      <c r="O18" s="243">
        <v>1139507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54150939.68</v>
      </c>
      <c r="K20" s="245">
        <v>-17363997</v>
      </c>
      <c r="L20" s="246">
        <v>36786943</v>
      </c>
      <c r="M20" s="67"/>
      <c r="N20" s="245">
        <v>1330352</v>
      </c>
      <c r="O20" s="247">
        <v>38117295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69139257.590000004</v>
      </c>
      <c r="K24" s="223">
        <v>0</v>
      </c>
      <c r="L24" s="251">
        <v>69139257.590000004</v>
      </c>
      <c r="M24" s="225"/>
      <c r="N24" s="223">
        <v>0</v>
      </c>
      <c r="O24" s="233">
        <v>69139258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34584785.140000001</v>
      </c>
      <c r="K25" s="235">
        <v>-17363997.440000001</v>
      </c>
      <c r="L25" s="236">
        <v>17220787.699999999</v>
      </c>
      <c r="M25" s="225"/>
      <c r="N25" s="50">
        <v>800556</v>
      </c>
      <c r="O25" s="237">
        <v>18021344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2426480.38</v>
      </c>
      <c r="K26" s="235">
        <v>0</v>
      </c>
      <c r="L26" s="236">
        <v>2426480.38</v>
      </c>
      <c r="M26" s="225"/>
      <c r="N26" s="50">
        <v>0</v>
      </c>
      <c r="O26" s="237">
        <v>2426480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6420462.0199999996</v>
      </c>
      <c r="K27" s="235">
        <v>0</v>
      </c>
      <c r="L27" s="236">
        <v>6420462.0199999996</v>
      </c>
      <c r="M27" s="225"/>
      <c r="N27" s="50">
        <v>0</v>
      </c>
      <c r="O27" s="237">
        <v>6420462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6952591.3300000001</v>
      </c>
      <c r="K28" s="235">
        <v>0</v>
      </c>
      <c r="L28" s="236">
        <v>6952591.3300000001</v>
      </c>
      <c r="M28" s="225"/>
      <c r="N28" s="50">
        <v>1102349</v>
      </c>
      <c r="O28" s="237">
        <v>8054940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10956351.91</v>
      </c>
      <c r="K29" s="235">
        <v>0</v>
      </c>
      <c r="L29" s="236">
        <v>10956351.91</v>
      </c>
      <c r="M29" s="225"/>
      <c r="N29" s="50">
        <v>0</v>
      </c>
      <c r="O29" s="237">
        <v>10956352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4605428.4800000004</v>
      </c>
      <c r="K30" s="241">
        <v>0</v>
      </c>
      <c r="L30" s="242">
        <v>4605428.4800000004</v>
      </c>
      <c r="M30" s="225"/>
      <c r="N30" s="58">
        <v>381513</v>
      </c>
      <c r="O30" s="243">
        <v>4986941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135085356.84999999</v>
      </c>
      <c r="K32" s="245">
        <v>-17363997.440000001</v>
      </c>
      <c r="L32" s="246">
        <v>117721359</v>
      </c>
      <c r="M32" s="252"/>
      <c r="N32" s="245">
        <v>2284418</v>
      </c>
      <c r="O32" s="247">
        <v>120005777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-80934417.169999987</v>
      </c>
      <c r="K34" s="253">
        <v>0.44000000134110451</v>
      </c>
      <c r="L34" s="254">
        <v>-80934416</v>
      </c>
      <c r="M34" s="67"/>
      <c r="N34" s="253">
        <v>-954066</v>
      </c>
      <c r="O34" s="255">
        <v>-81888482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44423508.310000002</v>
      </c>
      <c r="K37" s="223">
        <v>0</v>
      </c>
      <c r="L37" s="232">
        <v>44423508.310000002</v>
      </c>
      <c r="M37" s="49"/>
      <c r="N37" s="223">
        <v>0</v>
      </c>
      <c r="O37" s="233">
        <v>44423508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23140705.73</v>
      </c>
      <c r="K38" s="235">
        <v>0</v>
      </c>
      <c r="L38" s="236">
        <v>23140705.73</v>
      </c>
      <c r="M38" s="49"/>
      <c r="N38" s="80">
        <v>0</v>
      </c>
      <c r="O38" s="237">
        <v>23140706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2175068.33</v>
      </c>
      <c r="K39" s="235">
        <v>0</v>
      </c>
      <c r="L39" s="236">
        <v>2175068.33</v>
      </c>
      <c r="M39" s="49"/>
      <c r="N39" s="80">
        <v>0</v>
      </c>
      <c r="O39" s="237">
        <v>2175068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1206030.22</v>
      </c>
      <c r="K40" s="235">
        <v>0</v>
      </c>
      <c r="L40" s="236">
        <v>1206030.22</v>
      </c>
      <c r="M40" s="49"/>
      <c r="N40" s="80">
        <v>3343934</v>
      </c>
      <c r="O40" s="237">
        <v>4549964</v>
      </c>
      <c r="P40" s="81"/>
    </row>
    <row r="41" spans="1:16" s="43" customFormat="1">
      <c r="A41" s="12" t="s">
        <v>66</v>
      </c>
      <c r="B41" s="72" t="s">
        <v>64</v>
      </c>
      <c r="C41" s="256" t="s">
        <v>320</v>
      </c>
      <c r="D41" s="257"/>
      <c r="E41" s="258"/>
      <c r="F41" s="258"/>
      <c r="G41" s="35"/>
      <c r="H41" s="14"/>
      <c r="I41" s="15"/>
      <c r="J41" s="234">
        <v>-390664.89</v>
      </c>
      <c r="K41" s="235">
        <v>0</v>
      </c>
      <c r="L41" s="236">
        <v>-390664.89</v>
      </c>
      <c r="M41" s="49"/>
      <c r="N41" s="80">
        <v>0</v>
      </c>
      <c r="O41" s="237">
        <v>-390665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10355.17</v>
      </c>
      <c r="K43" s="235">
        <v>0</v>
      </c>
      <c r="L43" s="236">
        <v>10355.17</v>
      </c>
      <c r="M43" s="49"/>
      <c r="N43" s="80">
        <v>0</v>
      </c>
      <c r="O43" s="237">
        <v>10355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-415825</v>
      </c>
      <c r="K44" s="235">
        <v>0</v>
      </c>
      <c r="L44" s="236">
        <v>-415825</v>
      </c>
      <c r="M44" s="49"/>
      <c r="N44" s="80">
        <v>0</v>
      </c>
      <c r="O44" s="237">
        <v>-415825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70149177.870000005</v>
      </c>
      <c r="K47" s="253">
        <v>0</v>
      </c>
      <c r="L47" s="254">
        <v>70149177</v>
      </c>
      <c r="M47" s="59"/>
      <c r="N47" s="253">
        <v>3343934</v>
      </c>
      <c r="O47" s="255">
        <v>73493111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-10785239.299999982</v>
      </c>
      <c r="K50" s="253">
        <v>0.44000000134110451</v>
      </c>
      <c r="L50" s="254">
        <v>-10785239</v>
      </c>
      <c r="M50" s="59"/>
      <c r="N50" s="253">
        <v>2389868</v>
      </c>
      <c r="O50" s="255">
        <v>-8395371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6975660</v>
      </c>
      <c r="K52" s="223">
        <v>0</v>
      </c>
      <c r="L52" s="232">
        <v>6975660</v>
      </c>
      <c r="M52" s="49"/>
      <c r="N52" s="223">
        <v>0</v>
      </c>
      <c r="O52" s="233">
        <v>6975660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5668662.4000000004</v>
      </c>
      <c r="K53" s="235">
        <v>-1056620.43</v>
      </c>
      <c r="L53" s="236">
        <v>4612041.9700000007</v>
      </c>
      <c r="M53" s="225"/>
      <c r="N53" s="50">
        <v>63500</v>
      </c>
      <c r="O53" s="237">
        <v>4675542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205055</v>
      </c>
      <c r="O54" s="237">
        <v>205055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1056620.43</v>
      </c>
      <c r="L55" s="242">
        <v>1056620.43</v>
      </c>
      <c r="M55" s="225"/>
      <c r="N55" s="58">
        <v>-1258960</v>
      </c>
      <c r="O55" s="243">
        <v>-202340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12644322.4</v>
      </c>
      <c r="K57" s="245">
        <v>0</v>
      </c>
      <c r="L57" s="247">
        <v>12644322</v>
      </c>
      <c r="M57" s="252"/>
      <c r="N57" s="245">
        <v>-990405</v>
      </c>
      <c r="O57" s="247">
        <v>11653917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1859083.1000000183</v>
      </c>
      <c r="K59" s="253">
        <v>0.44000000134110451</v>
      </c>
      <c r="L59" s="255">
        <v>1859083</v>
      </c>
      <c r="M59" s="92"/>
      <c r="N59" s="253">
        <v>1399463</v>
      </c>
      <c r="O59" s="255">
        <v>3258546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114850286</v>
      </c>
      <c r="M61" s="49"/>
      <c r="N61" s="96">
        <v>46887582</v>
      </c>
      <c r="O61" s="234">
        <v>161737868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-774513.26</v>
      </c>
      <c r="M62" s="49"/>
      <c r="N62" s="82"/>
      <c r="O62" s="240">
        <v>-774513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114075773</v>
      </c>
      <c r="M64" s="92"/>
      <c r="N64" s="90">
        <v>46887582</v>
      </c>
      <c r="O64" s="90">
        <v>160963355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115934856</v>
      </c>
      <c r="M66" s="92"/>
      <c r="N66" s="90">
        <v>48287045</v>
      </c>
      <c r="O66" s="90">
        <v>164221901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132" priority="13">
      <formula>LEN(TRIM(K24))=0</formula>
    </cfRule>
    <cfRule type="cellIs" dxfId="131" priority="14" operator="notEqual">
      <formula>0</formula>
    </cfRule>
  </conditionalFormatting>
  <conditionalFormatting sqref="K52 K37 K24">
    <cfRule type="cellIs" dxfId="130" priority="12" operator="notEqual">
      <formula>K33</formula>
    </cfRule>
  </conditionalFormatting>
  <conditionalFormatting sqref="K53:K55 K38:K45 K25:K30">
    <cfRule type="containsBlanks" dxfId="129" priority="10">
      <formula>LEN(TRIM(K25))=0</formula>
    </cfRule>
    <cfRule type="cellIs" dxfId="128" priority="11" operator="notEqual">
      <formula>0</formula>
    </cfRule>
  </conditionalFormatting>
  <conditionalFormatting sqref="N37">
    <cfRule type="cellIs" dxfId="127" priority="7" operator="notEqual">
      <formula>N46</formula>
    </cfRule>
  </conditionalFormatting>
  <conditionalFormatting sqref="L69 N69">
    <cfRule type="cellIs" dxfId="126" priority="29" operator="notEqual">
      <formula>0</formula>
    </cfRule>
    <cfRule type="cellIs" dxfId="125" priority="30" operator="equal">
      <formula>0</formula>
    </cfRule>
  </conditionalFormatting>
  <conditionalFormatting sqref="F11:G11 N62 N17:N18 N11:N15 L16 F17:G17 N24:N30 N37:N45 N52:N55">
    <cfRule type="containsBlanks" dxfId="124" priority="25">
      <formula>LEN(TRIM(F11))=0</formula>
    </cfRule>
    <cfRule type="cellIs" dxfId="123" priority="26" operator="notEqual">
      <formula>0</formula>
    </cfRule>
  </conditionalFormatting>
  <conditionalFormatting sqref="N11">
    <cfRule type="cellIs" dxfId="122" priority="24" operator="notEqual">
      <formula>N20</formula>
    </cfRule>
  </conditionalFormatting>
  <conditionalFormatting sqref="O69">
    <cfRule type="cellIs" dxfId="121" priority="20" operator="notEqual">
      <formula>0</formula>
    </cfRule>
    <cfRule type="cellIs" dxfId="120" priority="21" operator="equal">
      <formula>0</formula>
    </cfRule>
  </conditionalFormatting>
  <conditionalFormatting sqref="K11:K15 K17:K18">
    <cfRule type="containsBlanks" dxfId="119" priority="18">
      <formula>LEN(TRIM(K11))=0</formula>
    </cfRule>
    <cfRule type="cellIs" dxfId="118" priority="19" operator="notEqual">
      <formula>0</formula>
    </cfRule>
  </conditionalFormatting>
  <conditionalFormatting sqref="K11:K15 K17:K18">
    <cfRule type="cellIs" dxfId="117" priority="17" operator="notEqual">
      <formula>K20</formula>
    </cfRule>
  </conditionalFormatting>
  <conditionalFormatting sqref="K16">
    <cfRule type="containsBlanks" dxfId="116" priority="15">
      <formula>LEN(TRIM(K16))=0</formula>
    </cfRule>
    <cfRule type="cellIs" dxfId="115" priority="16" operator="notEqual">
      <formula>0</formula>
    </cfRule>
  </conditionalFormatting>
  <conditionalFormatting sqref="K53:K55 K38:K45 K25:K30">
    <cfRule type="cellIs" dxfId="114" priority="9" operator="notEqual">
      <formula>K34</formula>
    </cfRule>
  </conditionalFormatting>
  <conditionalFormatting sqref="N24">
    <cfRule type="cellIs" dxfId="113" priority="8" operator="notEqual">
      <formula>N33</formula>
    </cfRule>
  </conditionalFormatting>
  <conditionalFormatting sqref="N52">
    <cfRule type="cellIs" dxfId="112" priority="6" operator="notEqual">
      <formula>N61</formula>
    </cfRule>
  </conditionalFormatting>
  <conditionalFormatting sqref="J69">
    <cfRule type="cellIs" dxfId="111" priority="4" operator="notEqual">
      <formula>0</formula>
    </cfRule>
    <cfRule type="cellIs" dxfId="110" priority="5" operator="equal">
      <formula>0</formula>
    </cfRule>
  </conditionalFormatting>
  <conditionalFormatting sqref="J62 J16">
    <cfRule type="containsBlanks" dxfId="109" priority="2">
      <formula>LEN(TRIM(J16))=0</formula>
    </cfRule>
    <cfRule type="cellIs" dxfId="108" priority="3" operator="notEqual">
      <formula>0</formula>
    </cfRule>
  </conditionalFormatting>
  <conditionalFormatting sqref="L62">
    <cfRule type="cellIs" dxfId="107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tr">
        <f>'[6]Contact Information'!$C$5</f>
        <v>SEMINOLE STATE COLLEGE OF FLORIDA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tr">
        <f>'[6]Contact Information'!$C$3</f>
        <v>2018.v03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tr">
        <f>[6]SNP!$O$9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f>74574+12452069</f>
        <v>12526643</v>
      </c>
      <c r="G11" s="283"/>
      <c r="H11" s="45"/>
      <c r="I11" s="36"/>
      <c r="J11" s="266">
        <f>SUM('[6]Accounts by GL'!O183:O198)+SUM('[6]Accounts by GL'!O202:O223)+SUM('[6]Accounts by GL'!O228:O237)+'[6]Accounts by GL'!D227</f>
        <v>24296698</v>
      </c>
      <c r="K11" s="223">
        <v>0</v>
      </c>
      <c r="L11" s="232">
        <f>+J11+K11</f>
        <v>24296698</v>
      </c>
      <c r="M11" s="224"/>
      <c r="N11" s="223">
        <v>0</v>
      </c>
      <c r="O11" s="233">
        <f>ROUND(N11,0)+ROUND(L11,0)</f>
        <v>24296698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f>+'[6]Accounts by GL'!O295+'[6]Accounts by GL'!O300</f>
        <v>2156187</v>
      </c>
      <c r="K12" s="235">
        <v>0</v>
      </c>
      <c r="L12" s="236">
        <f>+J12+K12</f>
        <v>2156187</v>
      </c>
      <c r="M12" s="225"/>
      <c r="N12" s="50">
        <v>0</v>
      </c>
      <c r="O12" s="237">
        <f>ROUND(N12,0)+ROUND(L12,0)</f>
        <v>2156187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f>+'[6]Accounts by GL'!O245+'[6]Accounts by GL'!O248+'[6]Accounts by GL'!O254+'[6]Accounts by GL'!O282+'[6]Accounts by GL'!O287</f>
        <v>578380</v>
      </c>
      <c r="K13" s="235">
        <v>0</v>
      </c>
      <c r="L13" s="236">
        <f t="shared" ref="L13:L17" si="0">+J13+K13</f>
        <v>578380</v>
      </c>
      <c r="M13" s="225"/>
      <c r="N13" s="50">
        <v>0</v>
      </c>
      <c r="O13" s="237">
        <f>ROUND(N13,0)+ROUND(L13,0)</f>
        <v>578380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f>+'[6]Accounts by GL'!O310+'[6]Accounts by GL'!O314</f>
        <v>2442897</v>
      </c>
      <c r="K14" s="235">
        <v>0</v>
      </c>
      <c r="L14" s="236">
        <f t="shared" si="0"/>
        <v>2442897</v>
      </c>
      <c r="M14" s="225"/>
      <c r="N14" s="50">
        <v>0</v>
      </c>
      <c r="O14" s="237">
        <f>ROUND(N14,0)+ROUND(L14,0)</f>
        <v>2442897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f>+'[6]Accounts by GL'!D328+'[6]Accounts by GL'!E328+'[6]Accounts by GL'!D330+'[6]Accounts by GL'!E330</f>
        <v>61878</v>
      </c>
      <c r="K15" s="235">
        <v>0</v>
      </c>
      <c r="L15" s="236">
        <f t="shared" si="0"/>
        <v>61878</v>
      </c>
      <c r="M15" s="225"/>
      <c r="N15" s="50">
        <v>0</v>
      </c>
      <c r="O15" s="237">
        <f>ROUND(N15,0)+ROUND(L15,0)</f>
        <v>61878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f>SUM('[6]Accounts by GL'!O322:O326)+'[6]Accounts by GL'!F327+'[6]Accounts by GL'!F328+'[6]Accounts by GL'!F330+'[6]Accounts by GL'!F347+'[6]Accounts by GL'!F373</f>
        <v>1936425</v>
      </c>
      <c r="K17" s="235">
        <v>0</v>
      </c>
      <c r="L17" s="236">
        <f t="shared" si="0"/>
        <v>1936425</v>
      </c>
      <c r="M17" s="225"/>
      <c r="N17" s="50">
        <v>0</v>
      </c>
      <c r="O17" s="237">
        <f>ROUND(N17,0)+ROUND(L17,0)</f>
        <v>1936425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f>+'[6]Accounts by GL'!O346+'[6]Accounts by GL'!O371+'[6]Accounts by GL'!O373-'[6]Accounts by GL'!F373+'[6]Accounts by GL'!O372+'[6]Accounts by GL'!D327+'[6]Accounts by GL'!O347-'[6]Accounts by GL'!L347-'[6]Accounts by GL'!F347</f>
        <v>203027</v>
      </c>
      <c r="K18" s="241">
        <v>0</v>
      </c>
      <c r="L18" s="242">
        <f>+J18+K18</f>
        <v>203027</v>
      </c>
      <c r="M18" s="225"/>
      <c r="N18" s="58">
        <v>4516942</v>
      </c>
      <c r="O18" s="243">
        <f>ROUND(N18,0)+ROUND(L18,0)</f>
        <v>4719969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f>SUM(J11:J18)</f>
        <v>31675492</v>
      </c>
      <c r="K20" s="245">
        <f t="array" ref="K20">SUM(ROUND(K11:K18,0))</f>
        <v>0</v>
      </c>
      <c r="L20" s="246">
        <f t="array" ref="L20">SUM(ROUND(L11:L18,0))</f>
        <v>31675492</v>
      </c>
      <c r="M20" s="67"/>
      <c r="N20" s="245">
        <f t="array" ref="N20">SUM(ROUND(N11:N18,0))</f>
        <v>4516942</v>
      </c>
      <c r="O20" s="247">
        <f t="array" ref="O20">SUM(ROUND(O11:O18,0))</f>
        <v>36192434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f>SUM('[6]Accounts by GL'!O381:O428)</f>
        <v>74772436</v>
      </c>
      <c r="K24" s="223">
        <v>0</v>
      </c>
      <c r="L24" s="251">
        <f>+J24+K24</f>
        <v>74772436</v>
      </c>
      <c r="M24" s="225"/>
      <c r="N24" s="223">
        <v>567494</v>
      </c>
      <c r="O24" s="233">
        <f t="shared" ref="O24:O30" si="1">ROUND(N24,0)+ROUND(L24,0)</f>
        <v>75339930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f>+'[6]Accounts by GL'!O476</f>
        <v>17713317</v>
      </c>
      <c r="K25" s="235">
        <v>0</v>
      </c>
      <c r="L25" s="236">
        <f>+J25+K25</f>
        <v>17713317</v>
      </c>
      <c r="M25" s="225"/>
      <c r="N25" s="50">
        <v>2173508</v>
      </c>
      <c r="O25" s="237">
        <f t="shared" si="1"/>
        <v>19886825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f>+'[6]Accounts by GL'!O437+SUM('[6]Accounts by GL'!O450:O457)</f>
        <v>2852283</v>
      </c>
      <c r="K26" s="235">
        <v>0</v>
      </c>
      <c r="L26" s="236">
        <f t="shared" ref="L26:L30" si="2">+J26+K26</f>
        <v>2852283</v>
      </c>
      <c r="M26" s="225"/>
      <c r="N26" s="50">
        <v>0</v>
      </c>
      <c r="O26" s="237">
        <f t="shared" si="1"/>
        <v>2852283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f>SUM('[6]Accounts by GL'!O458:O461)</f>
        <v>5441358</v>
      </c>
      <c r="K27" s="235">
        <v>0</v>
      </c>
      <c r="L27" s="236">
        <f t="shared" si="2"/>
        <v>5441358</v>
      </c>
      <c r="M27" s="225"/>
      <c r="N27" s="50">
        <v>243357</v>
      </c>
      <c r="O27" s="237">
        <f t="shared" si="1"/>
        <v>5684715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f>SUM('[6]Accounts by GL'!O435:O436)+SUM('[6]Accounts by GL'!O438:O449)+'[6]Accounts by GL'!O475+'[6]Accounts by GL'!O478+'[6]Accounts by GL'!O495+'[6]Accounts by GL'!O496-'[6]Accounts by GL'!L496</f>
        <v>7676403</v>
      </c>
      <c r="K28" s="235">
        <v>0</v>
      </c>
      <c r="L28" s="236">
        <f t="shared" si="2"/>
        <v>7676403</v>
      </c>
      <c r="M28" s="225"/>
      <c r="N28" s="50">
        <f>1929+190484</f>
        <v>192413</v>
      </c>
      <c r="O28" s="237">
        <f t="shared" si="1"/>
        <v>7868816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f>SUM('[6]Accounts by GL'!O462:O473)+SUM('[6]Accounts by GL'!O503:O504)+'[6]Accounts by GL'!O515</f>
        <v>11173356</v>
      </c>
      <c r="K29" s="235">
        <v>0</v>
      </c>
      <c r="L29" s="236">
        <f t="shared" si="2"/>
        <v>11173356</v>
      </c>
      <c r="M29" s="225"/>
      <c r="N29" s="50">
        <v>43744</v>
      </c>
      <c r="O29" s="237">
        <f t="shared" si="1"/>
        <v>11217100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f>'[6]Accounts by GL'!O494</f>
        <v>6792994</v>
      </c>
      <c r="K30" s="241">
        <v>0</v>
      </c>
      <c r="L30" s="242">
        <f t="shared" si="2"/>
        <v>6792994</v>
      </c>
      <c r="M30" s="225"/>
      <c r="N30" s="58">
        <v>0</v>
      </c>
      <c r="O30" s="243">
        <f t="shared" si="1"/>
        <v>6792994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f>SUM(J24:J30)</f>
        <v>126422147</v>
      </c>
      <c r="K32" s="245">
        <f>SUM(K24:K30)</f>
        <v>0</v>
      </c>
      <c r="L32" s="246">
        <f t="array" ref="L32">SUM(ROUND(L24:L30,0))</f>
        <v>126422147</v>
      </c>
      <c r="M32" s="252"/>
      <c r="N32" s="245">
        <f t="array" ref="N32">SUM(ROUND(N24:N30,0))</f>
        <v>3220516</v>
      </c>
      <c r="O32" s="247">
        <f t="array" ref="O32">SUM(ROUND(O24:O30,0))</f>
        <v>129642663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Income (Loss)</v>
      </c>
      <c r="E34" s="35"/>
      <c r="F34" s="14"/>
      <c r="G34" s="14"/>
      <c r="H34" s="14"/>
      <c r="I34" s="15"/>
      <c r="J34" s="271">
        <f>J20-J32</f>
        <v>-94746655</v>
      </c>
      <c r="K34" s="253">
        <f>K20-K32</f>
        <v>0</v>
      </c>
      <c r="L34" s="254">
        <f>L20-L32</f>
        <v>-94746655</v>
      </c>
      <c r="M34" s="67"/>
      <c r="N34" s="253">
        <f>N20-N32</f>
        <v>1296426</v>
      </c>
      <c r="O34" s="255">
        <f>O20-O32</f>
        <v>-93450229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f>SUM('[6]Accounts by GL'!O262:O266)+'[6]Accounts by GL'!O268+SUM('[6]Accounts by GL'!O271:O273)+SUM('[6]Accounts by GL'!O275:O277)+'[6]Accounts by GL'!O279</f>
        <v>45684052</v>
      </c>
      <c r="K37" s="223">
        <v>0</v>
      </c>
      <c r="L37" s="232">
        <f>+J37+K37</f>
        <v>45684052</v>
      </c>
      <c r="M37" s="49"/>
      <c r="N37" s="223">
        <v>118979</v>
      </c>
      <c r="O37" s="233">
        <f t="shared" ref="O37:O45" si="3">ROUND(N37,0)+ROUND(L37,0)</f>
        <v>45803031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f>+'[6]Accounts by GL'!O285+'[6]Accounts by GL'!O297+'[6]Accounts by GL'!H308</f>
        <v>28619962</v>
      </c>
      <c r="K38" s="235">
        <v>0</v>
      </c>
      <c r="L38" s="236">
        <f>+J38+K38</f>
        <v>28619962</v>
      </c>
      <c r="M38" s="49"/>
      <c r="N38" s="80">
        <v>0</v>
      </c>
      <c r="O38" s="237">
        <f t="shared" si="3"/>
        <v>28619962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f>+'[6]Accounts by GL'!O246+'[6]Accounts by GL'!O249+'[6]Accounts by GL'!O251+'[6]Accounts by GL'!O255+'[6]Accounts by GL'!O283+'[6]Accounts by GL'!O288+'[6]Accounts by GL'!O296+'[6]Accounts by GL'!O301+'[6]Accounts by GL'!O308-'[6]Accounts by GL'!J308-'[6]Accounts by GL'!H308+'[6]Accounts by GL'!O311+'[6]Accounts by GL'!O315</f>
        <v>466220</v>
      </c>
      <c r="K39" s="235">
        <v>0</v>
      </c>
      <c r="L39" s="236">
        <f t="shared" ref="L39:L45" si="4">+J39+K39</f>
        <v>466220</v>
      </c>
      <c r="M39" s="49"/>
      <c r="N39" s="80">
        <v>2850766</v>
      </c>
      <c r="O39" s="237">
        <f t="shared" si="3"/>
        <v>3316986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f>+'[6]Accounts by GL'!O344</f>
        <v>817359</v>
      </c>
      <c r="K40" s="235">
        <f>-'[6]Accounts by GL'!K344</f>
        <v>-330912</v>
      </c>
      <c r="L40" s="236">
        <f t="shared" si="4"/>
        <v>486447</v>
      </c>
      <c r="M40" s="49"/>
      <c r="N40" s="80">
        <v>497770</v>
      </c>
      <c r="O40" s="237">
        <f t="shared" si="3"/>
        <v>984217</v>
      </c>
      <c r="P40" s="81"/>
    </row>
    <row r="41" spans="1:16" s="43" customFormat="1">
      <c r="A41" s="12" t="s">
        <v>66</v>
      </c>
      <c r="B41" s="72" t="s">
        <v>64</v>
      </c>
      <c r="C41" s="25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on Investments</v>
      </c>
      <c r="D41" s="257"/>
      <c r="E41" s="258"/>
      <c r="F41" s="258"/>
      <c r="G41" s="35"/>
      <c r="H41" s="14"/>
      <c r="I41" s="15"/>
      <c r="J41" s="234">
        <f>+'[6]Accounts by GL'!O345</f>
        <v>-24005</v>
      </c>
      <c r="K41" s="235">
        <v>29488</v>
      </c>
      <c r="L41" s="236">
        <f t="shared" si="4"/>
        <v>5483</v>
      </c>
      <c r="M41" s="49"/>
      <c r="N41" s="80">
        <v>536957</v>
      </c>
      <c r="O41" s="237">
        <f t="shared" si="3"/>
        <v>542440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f>+'[6]Accounts by GL'!O369+'[6]Accounts by GL'!O370-'[6]Accounts by GL'!J370</f>
        <v>9726</v>
      </c>
      <c r="K42" s="235">
        <f>480122+330912</f>
        <v>811034</v>
      </c>
      <c r="L42" s="236">
        <f t="shared" si="4"/>
        <v>820760</v>
      </c>
      <c r="M42" s="49"/>
      <c r="N42" s="80">
        <v>0</v>
      </c>
      <c r="O42" s="237">
        <f t="shared" si="3"/>
        <v>820760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(Loss) on Disposal of Capital Assets</v>
      </c>
      <c r="D43" s="35"/>
      <c r="E43" s="14"/>
      <c r="F43" s="14"/>
      <c r="G43" s="35"/>
      <c r="H43" s="14"/>
      <c r="I43" s="15"/>
      <c r="J43" s="234">
        <f>+'[6]Accounts by GL'!O368</f>
        <v>0</v>
      </c>
      <c r="K43" s="235">
        <v>0</v>
      </c>
      <c r="L43" s="236">
        <f t="shared" si="4"/>
        <v>0</v>
      </c>
      <c r="M43" s="49"/>
      <c r="N43" s="80">
        <v>0</v>
      </c>
      <c r="O43" s="237">
        <f t="shared" si="3"/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f>-'[6]Accounts by GL'!O477</f>
        <v>-169962</v>
      </c>
      <c r="K44" s="235">
        <v>0</v>
      </c>
      <c r="L44" s="236">
        <f t="shared" si="4"/>
        <v>-169962</v>
      </c>
      <c r="M44" s="49"/>
      <c r="N44" s="80">
        <v>0</v>
      </c>
      <c r="O44" s="237">
        <f t="shared" si="3"/>
        <v>-169962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f>+K27</f>
        <v>0</v>
      </c>
      <c r="L45" s="242">
        <f t="shared" si="4"/>
        <v>0</v>
      </c>
      <c r="M45" s="49"/>
      <c r="N45" s="82">
        <v>0</v>
      </c>
      <c r="O45" s="243">
        <f t="shared" si="3"/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f>SUM(J37:J45)</f>
        <v>75403352</v>
      </c>
      <c r="K47" s="253">
        <f>SUM(K37:K45)</f>
        <v>509610</v>
      </c>
      <c r="L47" s="254">
        <f t="array" ref="L47">SUM(ROUND(L37:L45,0))</f>
        <v>75912962</v>
      </c>
      <c r="M47" s="59"/>
      <c r="N47" s="253">
        <f t="array" ref="N47">SUM(ROUND(N37:N45,0))</f>
        <v>4004472</v>
      </c>
      <c r="O47" s="255">
        <f t="array" ref="O47">SUM(ROUND(O37:O45,0))</f>
        <v>79917434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f>J34+J47</f>
        <v>-19343303</v>
      </c>
      <c r="K50" s="253">
        <f>K34+K47</f>
        <v>509610</v>
      </c>
      <c r="L50" s="254">
        <f>L34+L47</f>
        <v>-18833693</v>
      </c>
      <c r="M50" s="59"/>
      <c r="N50" s="253">
        <f>N34+N47</f>
        <v>5300898</v>
      </c>
      <c r="O50" s="255">
        <f>O34+O47</f>
        <v>-13532795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f>+'[6]Accounts by GL'!O267+'[6]Accounts by GL'!O269-'[6]Accounts by GL'!L269+'[6]Accounts by GL'!O270+'[6]Accounts by GL'!O274+'[6]Accounts by GL'!O278+'[6]Accounts by GL'!O280+'[6]Accounts by GL'!O281</f>
        <v>9372280</v>
      </c>
      <c r="K52" s="223">
        <v>0</v>
      </c>
      <c r="L52" s="232">
        <f>+J52+K52</f>
        <v>9372280</v>
      </c>
      <c r="M52" s="49"/>
      <c r="N52" s="223">
        <v>0</v>
      </c>
      <c r="O52" s="233">
        <f>ROUND(N52,0)+ROUND(L52,0)</f>
        <v>9372280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f>SUM('[6]Accounts by GL'!O224:O226)+'[6]Accounts by GL'!O247+'[6]Accounts by GL'!O250+'[6]Accounts by GL'!O252+'[6]Accounts by GL'!O256+'[6]Accounts by GL'!O284+'[6]Accounts by GL'!O289+'[6]Accounts by GL'!O298+'[6]Accounts by GL'!O302+'[6]Accounts by GL'!J308+'[6]Accounts by GL'!J370+'[6]Accounts by GL'!L347-'[6]Accounts by GL'!L496+'[6]Accounts by GL'!L309+'[6]Accounts by GL'!O312+'[6]Accounts by GL'!J227+'[6]Accounts by GL'!O316+'[6]Accounts by GL'!O367</f>
        <v>3792647</v>
      </c>
      <c r="K53" s="235">
        <f>-'[6]Accounts by GL'!J370-'[6]Accounts by GL'!O367</f>
        <v>-509610</v>
      </c>
      <c r="L53" s="236">
        <f>+J53+K53</f>
        <v>3283037</v>
      </c>
      <c r="M53" s="225"/>
      <c r="N53" s="50">
        <v>0</v>
      </c>
      <c r="O53" s="237">
        <f>ROUND(N53,0)+ROUND(L53,0)</f>
        <v>3283037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f>+'[6]Accounts by GL'!O338</f>
        <v>0</v>
      </c>
      <c r="K54" s="235">
        <v>0</v>
      </c>
      <c r="L54" s="236">
        <f t="shared" ref="L54:L55" si="5">+J54+K54</f>
        <v>0</v>
      </c>
      <c r="M54" s="225"/>
      <c r="N54" s="89">
        <v>0</v>
      </c>
      <c r="O54" s="237">
        <f>ROUND(N54,0)+ROUND(L54,0)</f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40">
        <v>0</v>
      </c>
      <c r="K55" s="241"/>
      <c r="L55" s="242">
        <f t="shared" si="5"/>
        <v>0</v>
      </c>
      <c r="M55" s="225"/>
      <c r="N55" s="58">
        <v>0</v>
      </c>
      <c r="O55" s="243">
        <f>ROUND(N55,0)+ROUND(L55,0)</f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f>SUM(J52:J55)</f>
        <v>13164927</v>
      </c>
      <c r="K57" s="245">
        <f>SUM(K52:K55)</f>
        <v>-509610</v>
      </c>
      <c r="L57" s="247">
        <f t="array" ref="L57">SUM(ROUND(L52:L55,0))</f>
        <v>12655317</v>
      </c>
      <c r="M57" s="252"/>
      <c r="N57" s="245">
        <f t="array" ref="N57">SUM(ROUND(N52:N55,0))</f>
        <v>0</v>
      </c>
      <c r="O57" s="247">
        <f t="array" ref="O57">SUM(ROUND(O52:O55,0))</f>
        <v>12655317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(Decrease) in Net Position</v>
      </c>
      <c r="D59" s="35"/>
      <c r="E59" s="35"/>
      <c r="F59" s="14"/>
      <c r="G59" s="14"/>
      <c r="H59" s="14"/>
      <c r="I59" s="15"/>
      <c r="J59" s="265">
        <f>J50+J57</f>
        <v>-6178376</v>
      </c>
      <c r="K59" s="253">
        <f>K50+K57</f>
        <v>0</v>
      </c>
      <c r="L59" s="255">
        <f>L50+L57</f>
        <v>-6178376</v>
      </c>
      <c r="M59" s="92"/>
      <c r="N59" s="253">
        <f>N50+N57</f>
        <v>5300898</v>
      </c>
      <c r="O59" s="255">
        <f>O50+O57</f>
        <v>-877478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f>VLOOKUP($C$1,[6]VLOOKUPS!A44:D71,2,FALSE)</f>
        <v>203258502</v>
      </c>
      <c r="M61" s="49"/>
      <c r="N61" s="96">
        <f>VLOOKUP($C$1,[6]VLOOKUPS!A44:D71,3,FALSE)</f>
        <v>27086069</v>
      </c>
      <c r="O61" s="234">
        <f>ROUND(N61,0)+ROUND(L61,0)</f>
        <v>230344571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-1171636</v>
      </c>
      <c r="M62" s="49"/>
      <c r="N62" s="82"/>
      <c r="O62" s="240">
        <f>ROUND(N62,0)+ROUND(L62,0)</f>
        <v>-1171636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f t="array" ref="L64">SUM(ROUND(L61:L62,0))</f>
        <v>202086866</v>
      </c>
      <c r="M64" s="92"/>
      <c r="N64" s="90">
        <f t="array" ref="N64">SUM(ROUND(N61:N62,0))</f>
        <v>27086069</v>
      </c>
      <c r="O64" s="90">
        <f t="array" ref="O64">SUM(ROUND(O61:O62,0))</f>
        <v>229172935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f>L59+L64</f>
        <v>195908490</v>
      </c>
      <c r="M66" s="92"/>
      <c r="N66" s="90">
        <f>N59+N64</f>
        <v>32386967</v>
      </c>
      <c r="O66" s="90">
        <f>O59+O64</f>
        <v>228295457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f>L66-[6]SNP!M124</f>
        <v>0</v>
      </c>
      <c r="M69" s="110"/>
      <c r="N69" s="111">
        <f>N66-[6]SNP!O124</f>
        <v>0</v>
      </c>
      <c r="O69" s="111">
        <f>O66-[6]SNP!P124</f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106" priority="13">
      <formula>LEN(TRIM(K24))=0</formula>
    </cfRule>
    <cfRule type="cellIs" dxfId="105" priority="14" operator="notEqual">
      <formula>0</formula>
    </cfRule>
  </conditionalFormatting>
  <conditionalFormatting sqref="K52 K37 K24">
    <cfRule type="cellIs" dxfId="104" priority="12" operator="notEqual">
      <formula>K33</formula>
    </cfRule>
  </conditionalFormatting>
  <conditionalFormatting sqref="K53:K55 K38:K45 K25:K30">
    <cfRule type="containsBlanks" dxfId="103" priority="10">
      <formula>LEN(TRIM(K25))=0</formula>
    </cfRule>
    <cfRule type="cellIs" dxfId="102" priority="11" operator="notEqual">
      <formula>0</formula>
    </cfRule>
  </conditionalFormatting>
  <conditionalFormatting sqref="N37">
    <cfRule type="cellIs" dxfId="101" priority="7" operator="notEqual">
      <formula>N46</formula>
    </cfRule>
  </conditionalFormatting>
  <conditionalFormatting sqref="L69 N69">
    <cfRule type="cellIs" dxfId="100" priority="29" operator="notEqual">
      <formula>0</formula>
    </cfRule>
    <cfRule type="cellIs" dxfId="99" priority="30" operator="equal">
      <formula>0</formula>
    </cfRule>
  </conditionalFormatting>
  <conditionalFormatting sqref="F11:G11 N62 N17:N18 N11:N15 L16 F17:G17 N24:N30 N37:N45 N52:N55">
    <cfRule type="containsBlanks" dxfId="98" priority="25">
      <formula>LEN(TRIM(F11))=0</formula>
    </cfRule>
    <cfRule type="cellIs" dxfId="97" priority="26" operator="notEqual">
      <formula>0</formula>
    </cfRule>
  </conditionalFormatting>
  <conditionalFormatting sqref="N11">
    <cfRule type="cellIs" dxfId="96" priority="24" operator="notEqual">
      <formula>N20</formula>
    </cfRule>
  </conditionalFormatting>
  <conditionalFormatting sqref="O69">
    <cfRule type="cellIs" dxfId="95" priority="20" operator="notEqual">
      <formula>0</formula>
    </cfRule>
    <cfRule type="cellIs" dxfId="94" priority="21" operator="equal">
      <formula>0</formula>
    </cfRule>
  </conditionalFormatting>
  <conditionalFormatting sqref="K11:K15 K17:K18">
    <cfRule type="containsBlanks" dxfId="93" priority="18">
      <formula>LEN(TRIM(K11))=0</formula>
    </cfRule>
    <cfRule type="cellIs" dxfId="92" priority="19" operator="notEqual">
      <formula>0</formula>
    </cfRule>
  </conditionalFormatting>
  <conditionalFormatting sqref="K11:K15 K17:K18">
    <cfRule type="cellIs" dxfId="91" priority="17" operator="notEqual">
      <formula>K20</formula>
    </cfRule>
  </conditionalFormatting>
  <conditionalFormatting sqref="K16">
    <cfRule type="containsBlanks" dxfId="90" priority="15">
      <formula>LEN(TRIM(K16))=0</formula>
    </cfRule>
    <cfRule type="cellIs" dxfId="89" priority="16" operator="notEqual">
      <formula>0</formula>
    </cfRule>
  </conditionalFormatting>
  <conditionalFormatting sqref="K53:K55 K38:K45 K25:K30">
    <cfRule type="cellIs" dxfId="88" priority="9" operator="notEqual">
      <formula>K34</formula>
    </cfRule>
  </conditionalFormatting>
  <conditionalFormatting sqref="N24">
    <cfRule type="cellIs" dxfId="87" priority="8" operator="notEqual">
      <formula>N33</formula>
    </cfRule>
  </conditionalFormatting>
  <conditionalFormatting sqref="N52">
    <cfRule type="cellIs" dxfId="86" priority="6" operator="notEqual">
      <formula>N61</formula>
    </cfRule>
  </conditionalFormatting>
  <conditionalFormatting sqref="J69">
    <cfRule type="cellIs" dxfId="85" priority="4" operator="notEqual">
      <formula>0</formula>
    </cfRule>
    <cfRule type="cellIs" dxfId="84" priority="5" operator="equal">
      <formula>0</formula>
    </cfRule>
  </conditionalFormatting>
  <conditionalFormatting sqref="J62 J16">
    <cfRule type="containsBlanks" dxfId="83" priority="2">
      <formula>LEN(TRIM(J16))=0</formula>
    </cfRule>
    <cfRule type="cellIs" dxfId="82" priority="3" operator="notEqual">
      <formula>0</formula>
    </cfRule>
  </conditionalFormatting>
  <conditionalFormatting sqref="L62">
    <cfRule type="cellIs" dxfId="81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123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9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11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3133589.91</v>
      </c>
      <c r="G11" s="283"/>
      <c r="H11" s="45"/>
      <c r="I11" s="36"/>
      <c r="J11" s="266">
        <v>2370793.31</v>
      </c>
      <c r="K11" s="223">
        <v>0</v>
      </c>
      <c r="L11" s="232">
        <v>2370793.31</v>
      </c>
      <c r="M11" s="224"/>
      <c r="N11" s="223">
        <v>0</v>
      </c>
      <c r="O11" s="233">
        <v>2370793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460724.84</v>
      </c>
      <c r="K12" s="235">
        <v>0</v>
      </c>
      <c r="L12" s="236">
        <v>460724.84</v>
      </c>
      <c r="M12" s="225"/>
      <c r="N12" s="50">
        <v>0</v>
      </c>
      <c r="O12" s="237">
        <v>460725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150708.9</v>
      </c>
      <c r="K13" s="235">
        <v>0</v>
      </c>
      <c r="L13" s="236">
        <v>150708.9</v>
      </c>
      <c r="M13" s="225"/>
      <c r="N13" s="50">
        <v>0</v>
      </c>
      <c r="O13" s="237">
        <v>150709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36123</v>
      </c>
      <c r="K14" s="235">
        <v>0</v>
      </c>
      <c r="L14" s="236">
        <v>36123</v>
      </c>
      <c r="M14" s="225"/>
      <c r="N14" s="50">
        <v>0</v>
      </c>
      <c r="O14" s="237">
        <v>36123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383732.27</v>
      </c>
      <c r="K15" s="235">
        <v>0</v>
      </c>
      <c r="L15" s="236">
        <v>383732.27</v>
      </c>
      <c r="M15" s="225"/>
      <c r="N15" s="50">
        <v>0</v>
      </c>
      <c r="O15" s="237">
        <v>383732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/>
      <c r="G17" s="283"/>
      <c r="H17" s="55"/>
      <c r="I17" s="35"/>
      <c r="J17" s="234">
        <v>1677498.86</v>
      </c>
      <c r="K17" s="235">
        <v>0</v>
      </c>
      <c r="L17" s="236">
        <v>1677498.86</v>
      </c>
      <c r="M17" s="225"/>
      <c r="N17" s="50">
        <v>0</v>
      </c>
      <c r="O17" s="237">
        <v>1677499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162280.33999999997</v>
      </c>
      <c r="K18" s="241">
        <v>255974.37</v>
      </c>
      <c r="L18" s="242">
        <v>418254.70999999996</v>
      </c>
      <c r="M18" s="225"/>
      <c r="N18" s="58">
        <v>344405</v>
      </c>
      <c r="O18" s="243">
        <v>762660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5241861.5199999996</v>
      </c>
      <c r="K20" s="245">
        <v>255974</v>
      </c>
      <c r="L20" s="246">
        <v>5497836</v>
      </c>
      <c r="M20" s="67"/>
      <c r="N20" s="245">
        <v>344405</v>
      </c>
      <c r="O20" s="247">
        <v>5842241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20252598.770000003</v>
      </c>
      <c r="K24" s="223"/>
      <c r="L24" s="251">
        <v>20252598.770000003</v>
      </c>
      <c r="M24" s="225"/>
      <c r="N24" s="223">
        <v>0</v>
      </c>
      <c r="O24" s="233">
        <v>20252599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3265302.45</v>
      </c>
      <c r="K25" s="235"/>
      <c r="L25" s="236">
        <v>3265302.45</v>
      </c>
      <c r="M25" s="225"/>
      <c r="N25" s="50">
        <v>709885</v>
      </c>
      <c r="O25" s="237">
        <v>3975187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1493088.6199999999</v>
      </c>
      <c r="K26" s="235"/>
      <c r="L26" s="236">
        <v>1493088.6199999999</v>
      </c>
      <c r="M26" s="225"/>
      <c r="N26" s="50">
        <v>0</v>
      </c>
      <c r="O26" s="237">
        <v>1493089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2248238.5499999998</v>
      </c>
      <c r="K27" s="235">
        <v>0</v>
      </c>
      <c r="L27" s="236">
        <v>2248238.5499999998</v>
      </c>
      <c r="M27" s="225"/>
      <c r="N27" s="50">
        <v>0</v>
      </c>
      <c r="O27" s="237">
        <v>2248239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3159216.33</v>
      </c>
      <c r="K28" s="235">
        <v>0</v>
      </c>
      <c r="L28" s="236">
        <v>3159216.33</v>
      </c>
      <c r="M28" s="225"/>
      <c r="N28" s="50">
        <v>351017</v>
      </c>
      <c r="O28" s="237">
        <v>3510233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2296807.6</v>
      </c>
      <c r="K29" s="235"/>
      <c r="L29" s="236">
        <v>2296807.6</v>
      </c>
      <c r="M29" s="225"/>
      <c r="N29" s="50">
        <v>378330</v>
      </c>
      <c r="O29" s="237">
        <v>2675138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2259835.64</v>
      </c>
      <c r="K30" s="241">
        <v>0.5</v>
      </c>
      <c r="L30" s="242">
        <v>2259836.14</v>
      </c>
      <c r="M30" s="225"/>
      <c r="N30" s="58">
        <v>44260</v>
      </c>
      <c r="O30" s="243">
        <v>2304096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34975087.960000008</v>
      </c>
      <c r="K32" s="245">
        <v>0.5</v>
      </c>
      <c r="L32" s="246">
        <v>34975089</v>
      </c>
      <c r="M32" s="252"/>
      <c r="N32" s="245">
        <v>1483492</v>
      </c>
      <c r="O32" s="247">
        <v>36458581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-29733226.440000009</v>
      </c>
      <c r="K34" s="253">
        <v>255973.5</v>
      </c>
      <c r="L34" s="254">
        <v>-29477253</v>
      </c>
      <c r="M34" s="67"/>
      <c r="N34" s="253">
        <v>-1139087</v>
      </c>
      <c r="O34" s="255">
        <v>-30616340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16520439.189999999</v>
      </c>
      <c r="K37" s="223">
        <v>0</v>
      </c>
      <c r="L37" s="232">
        <v>16520439.189999999</v>
      </c>
      <c r="M37" s="49"/>
      <c r="N37" s="223">
        <v>0</v>
      </c>
      <c r="O37" s="233">
        <v>16520439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5603067.1399999997</v>
      </c>
      <c r="K38" s="235">
        <v>0</v>
      </c>
      <c r="L38" s="236">
        <v>5603067.1399999997</v>
      </c>
      <c r="M38" s="49"/>
      <c r="N38" s="80"/>
      <c r="O38" s="237">
        <v>5603067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3871774.7899999996</v>
      </c>
      <c r="K39" s="235">
        <v>0</v>
      </c>
      <c r="L39" s="236">
        <v>3871774.7899999996</v>
      </c>
      <c r="M39" s="49"/>
      <c r="N39" s="80">
        <v>1089570</v>
      </c>
      <c r="O39" s="237">
        <v>4961345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103784.20999999999</v>
      </c>
      <c r="K40" s="235">
        <v>0</v>
      </c>
      <c r="L40" s="236">
        <v>103784.20999999999</v>
      </c>
      <c r="M40" s="49"/>
      <c r="N40" s="80">
        <v>1674693</v>
      </c>
      <c r="O40" s="237">
        <v>1778477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35</v>
      </c>
      <c r="O42" s="237">
        <v>35</v>
      </c>
      <c r="P42" s="81"/>
    </row>
    <row r="43" spans="1:16" s="43" customFormat="1">
      <c r="A43" s="12" t="s">
        <v>69</v>
      </c>
      <c r="B43" s="72" t="s">
        <v>70</v>
      </c>
      <c r="C43" s="36" t="s">
        <v>325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-8516</v>
      </c>
      <c r="O43" s="237">
        <v>-8516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0</v>
      </c>
      <c r="K44" s="235">
        <v>0</v>
      </c>
      <c r="L44" s="236">
        <v>0</v>
      </c>
      <c r="M44" s="49"/>
      <c r="N44" s="80">
        <v>0</v>
      </c>
      <c r="O44" s="237">
        <v>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26099065.329999998</v>
      </c>
      <c r="K47" s="253">
        <v>0</v>
      </c>
      <c r="L47" s="254">
        <v>26099065</v>
      </c>
      <c r="M47" s="59"/>
      <c r="N47" s="253">
        <v>2755782</v>
      </c>
      <c r="O47" s="255">
        <v>28854847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-3634161.1100000106</v>
      </c>
      <c r="K50" s="253">
        <v>255973.5</v>
      </c>
      <c r="L50" s="254">
        <v>-3378188</v>
      </c>
      <c r="M50" s="59"/>
      <c r="N50" s="253">
        <v>1616695</v>
      </c>
      <c r="O50" s="255">
        <v>-1761493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674984</v>
      </c>
      <c r="K52" s="223">
        <v>0</v>
      </c>
      <c r="L52" s="232">
        <v>674984</v>
      </c>
      <c r="M52" s="49"/>
      <c r="N52" s="223">
        <v>0</v>
      </c>
      <c r="O52" s="233">
        <v>674984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346679.97</v>
      </c>
      <c r="K53" s="235">
        <v>0</v>
      </c>
      <c r="L53" s="236">
        <v>346679.97</v>
      </c>
      <c r="M53" s="225"/>
      <c r="N53" s="50">
        <v>0</v>
      </c>
      <c r="O53" s="237">
        <v>346680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1021663.97</v>
      </c>
      <c r="K57" s="245">
        <v>0</v>
      </c>
      <c r="L57" s="247">
        <v>1021664</v>
      </c>
      <c r="M57" s="252"/>
      <c r="N57" s="245">
        <v>0</v>
      </c>
      <c r="O57" s="247">
        <v>1021664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-2612497.1400000108</v>
      </c>
      <c r="K59" s="253">
        <v>255973.5</v>
      </c>
      <c r="L59" s="255">
        <v>-2356524</v>
      </c>
      <c r="M59" s="92"/>
      <c r="N59" s="253">
        <v>1616695</v>
      </c>
      <c r="O59" s="255">
        <v>-739829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55457999</v>
      </c>
      <c r="M61" s="49"/>
      <c r="N61" s="96">
        <v>12430009</v>
      </c>
      <c r="O61" s="234">
        <v>67888008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86806</v>
      </c>
      <c r="M62" s="49"/>
      <c r="N62" s="82"/>
      <c r="O62" s="240">
        <v>86806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55544805</v>
      </c>
      <c r="M64" s="92"/>
      <c r="N64" s="90">
        <v>12430009</v>
      </c>
      <c r="O64" s="90">
        <v>67974814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53188281</v>
      </c>
      <c r="M66" s="92"/>
      <c r="N66" s="90">
        <v>14046704</v>
      </c>
      <c r="O66" s="90">
        <v>67234985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-1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80" priority="13">
      <formula>LEN(TRIM(K24))=0</formula>
    </cfRule>
    <cfRule type="cellIs" dxfId="79" priority="14" operator="notEqual">
      <formula>0</formula>
    </cfRule>
  </conditionalFormatting>
  <conditionalFormatting sqref="K52 K37 K24">
    <cfRule type="cellIs" dxfId="78" priority="12" operator="notEqual">
      <formula>K33</formula>
    </cfRule>
  </conditionalFormatting>
  <conditionalFormatting sqref="K53:K55 K38:K45 K25:K30">
    <cfRule type="containsBlanks" dxfId="77" priority="10">
      <formula>LEN(TRIM(K25))=0</formula>
    </cfRule>
    <cfRule type="cellIs" dxfId="76" priority="11" operator="notEqual">
      <formula>0</formula>
    </cfRule>
  </conditionalFormatting>
  <conditionalFormatting sqref="N37">
    <cfRule type="cellIs" dxfId="75" priority="7" operator="notEqual">
      <formula>N46</formula>
    </cfRule>
  </conditionalFormatting>
  <conditionalFormatting sqref="L69 N69">
    <cfRule type="cellIs" dxfId="74" priority="29" operator="notEqual">
      <formula>0</formula>
    </cfRule>
    <cfRule type="cellIs" dxfId="73" priority="30" operator="equal">
      <formula>0</formula>
    </cfRule>
  </conditionalFormatting>
  <conditionalFormatting sqref="F11:G11 N62 N17:N18 N11:N15 L16 F17:G17 N24:N30 N37:N45 N52:N55">
    <cfRule type="containsBlanks" dxfId="72" priority="25">
      <formula>LEN(TRIM(F11))=0</formula>
    </cfRule>
    <cfRule type="cellIs" dxfId="71" priority="26" operator="notEqual">
      <formula>0</formula>
    </cfRule>
  </conditionalFormatting>
  <conditionalFormatting sqref="N11">
    <cfRule type="cellIs" dxfId="70" priority="24" operator="notEqual">
      <formula>N20</formula>
    </cfRule>
  </conditionalFormatting>
  <conditionalFormatting sqref="O69">
    <cfRule type="cellIs" dxfId="69" priority="20" operator="notEqual">
      <formula>0</formula>
    </cfRule>
    <cfRule type="cellIs" dxfId="68" priority="21" operator="equal">
      <formula>0</formula>
    </cfRule>
  </conditionalFormatting>
  <conditionalFormatting sqref="K11:K15 K17:K18">
    <cfRule type="containsBlanks" dxfId="67" priority="18">
      <formula>LEN(TRIM(K11))=0</formula>
    </cfRule>
    <cfRule type="cellIs" dxfId="66" priority="19" operator="notEqual">
      <formula>0</formula>
    </cfRule>
  </conditionalFormatting>
  <conditionalFormatting sqref="K11:K15 K17:K18">
    <cfRule type="cellIs" dxfId="65" priority="17" operator="notEqual">
      <formula>K20</formula>
    </cfRule>
  </conditionalFormatting>
  <conditionalFormatting sqref="K16">
    <cfRule type="containsBlanks" dxfId="64" priority="15">
      <formula>LEN(TRIM(K16))=0</formula>
    </cfRule>
    <cfRule type="cellIs" dxfId="63" priority="16" operator="notEqual">
      <formula>0</formula>
    </cfRule>
  </conditionalFormatting>
  <conditionalFormatting sqref="K53:K55 K38:K45 K25:K30">
    <cfRule type="cellIs" dxfId="62" priority="9" operator="notEqual">
      <formula>K34</formula>
    </cfRule>
  </conditionalFormatting>
  <conditionalFormatting sqref="N24">
    <cfRule type="cellIs" dxfId="61" priority="8" operator="notEqual">
      <formula>N33</formula>
    </cfRule>
  </conditionalFormatting>
  <conditionalFormatting sqref="N52">
    <cfRule type="cellIs" dxfId="60" priority="6" operator="notEqual">
      <formula>N61</formula>
    </cfRule>
  </conditionalFormatting>
  <conditionalFormatting sqref="J69">
    <cfRule type="cellIs" dxfId="59" priority="4" operator="notEqual">
      <formula>0</formula>
    </cfRule>
    <cfRule type="cellIs" dxfId="58" priority="5" operator="equal">
      <formula>0</formula>
    </cfRule>
  </conditionalFormatting>
  <conditionalFormatting sqref="J62 J16">
    <cfRule type="containsBlanks" dxfId="57" priority="2">
      <formula>LEN(TRIM(J16))=0</formula>
    </cfRule>
    <cfRule type="cellIs" dxfId="56" priority="3" operator="notEqual">
      <formula>0</formula>
    </cfRule>
  </conditionalFormatting>
  <conditionalFormatting sqref="L62">
    <cfRule type="cellIs" dxfId="55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127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12447960.050000001</v>
      </c>
      <c r="G11" s="283"/>
      <c r="H11" s="45"/>
      <c r="I11" s="36"/>
      <c r="J11" s="266">
        <v>16455213.199999999</v>
      </c>
      <c r="K11" s="223">
        <v>-37509</v>
      </c>
      <c r="L11" s="232">
        <v>16417704.199999999</v>
      </c>
      <c r="M11" s="224"/>
      <c r="N11" s="223">
        <v>0</v>
      </c>
      <c r="O11" s="233">
        <v>16417704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7558134.6200000001</v>
      </c>
      <c r="K12" s="235">
        <v>0</v>
      </c>
      <c r="L12" s="236">
        <v>7558134.6200000001</v>
      </c>
      <c r="M12" s="225"/>
      <c r="N12" s="50">
        <v>0</v>
      </c>
      <c r="O12" s="237">
        <v>7558135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8951560.8699999992</v>
      </c>
      <c r="K13" s="235">
        <v>0</v>
      </c>
      <c r="L13" s="236">
        <v>8951560.8699999992</v>
      </c>
      <c r="M13" s="225"/>
      <c r="N13" s="50">
        <v>0</v>
      </c>
      <c r="O13" s="237">
        <v>8951561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965297.95</v>
      </c>
      <c r="K14" s="235">
        <v>0</v>
      </c>
      <c r="L14" s="236">
        <v>965297.95</v>
      </c>
      <c r="M14" s="225"/>
      <c r="N14" s="50">
        <v>0</v>
      </c>
      <c r="O14" s="237">
        <v>965298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1440</v>
      </c>
      <c r="K15" s="235">
        <v>-1440</v>
      </c>
      <c r="L15" s="236">
        <v>0</v>
      </c>
      <c r="M15" s="225"/>
      <c r="N15" s="50">
        <v>0</v>
      </c>
      <c r="O15" s="237">
        <v>0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4819703.3299999991</v>
      </c>
      <c r="K17" s="235">
        <v>37509</v>
      </c>
      <c r="L17" s="236">
        <v>4857212.3299999991</v>
      </c>
      <c r="M17" s="225"/>
      <c r="N17" s="50">
        <v>0</v>
      </c>
      <c r="O17" s="237">
        <v>4857212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585404.05000000005</v>
      </c>
      <c r="K18" s="241">
        <v>1440</v>
      </c>
      <c r="L18" s="242">
        <v>586844.05000000005</v>
      </c>
      <c r="M18" s="225"/>
      <c r="N18" s="58">
        <v>2572772</v>
      </c>
      <c r="O18" s="243">
        <v>3159616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67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39336754.019999996</v>
      </c>
      <c r="K20" s="245">
        <v>0</v>
      </c>
      <c r="L20" s="246">
        <v>39336754</v>
      </c>
      <c r="M20" s="67"/>
      <c r="N20" s="245">
        <v>2572772</v>
      </c>
      <c r="O20" s="247">
        <v>41909526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57655484.239999987</v>
      </c>
      <c r="K24" s="223">
        <v>0</v>
      </c>
      <c r="L24" s="251">
        <v>57655484.239999987</v>
      </c>
      <c r="M24" s="225"/>
      <c r="N24" s="223">
        <v>540796</v>
      </c>
      <c r="O24" s="233">
        <v>58196280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14864118.819999997</v>
      </c>
      <c r="K25" s="235">
        <v>0</v>
      </c>
      <c r="L25" s="236">
        <v>14864118.819999997</v>
      </c>
      <c r="M25" s="225"/>
      <c r="N25" s="50">
        <v>549696</v>
      </c>
      <c r="O25" s="237">
        <v>15413815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2422900.0200000005</v>
      </c>
      <c r="K26" s="235">
        <v>0</v>
      </c>
      <c r="L26" s="236">
        <v>2422900.0200000005</v>
      </c>
      <c r="M26" s="225"/>
      <c r="N26" s="50">
        <v>3492</v>
      </c>
      <c r="O26" s="237">
        <v>2426392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13603553.74</v>
      </c>
      <c r="K27" s="235">
        <v>0</v>
      </c>
      <c r="L27" s="236">
        <v>13603553.74</v>
      </c>
      <c r="M27" s="225"/>
      <c r="N27" s="50">
        <v>321210</v>
      </c>
      <c r="O27" s="237">
        <v>13924764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9674891.1047900002</v>
      </c>
      <c r="K28" s="235">
        <v>0</v>
      </c>
      <c r="L28" s="236">
        <v>9674891.1047900002</v>
      </c>
      <c r="M28" s="225"/>
      <c r="N28" s="50">
        <v>796141</v>
      </c>
      <c r="O28" s="237">
        <v>10471032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4979518.8499999996</v>
      </c>
      <c r="K29" s="235">
        <v>0</v>
      </c>
      <c r="L29" s="236">
        <v>4979518.8499999996</v>
      </c>
      <c r="M29" s="225"/>
      <c r="N29" s="50">
        <v>49926</v>
      </c>
      <c r="O29" s="237">
        <v>5029445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5814644.3700000001</v>
      </c>
      <c r="K30" s="241">
        <v>0</v>
      </c>
      <c r="L30" s="242">
        <v>5814644.3700000001</v>
      </c>
      <c r="M30" s="225"/>
      <c r="N30" s="58">
        <v>253451</v>
      </c>
      <c r="O30" s="243">
        <v>6068095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109015111.14478998</v>
      </c>
      <c r="K32" s="245">
        <v>0</v>
      </c>
      <c r="L32" s="246">
        <v>109015111</v>
      </c>
      <c r="M32" s="252"/>
      <c r="N32" s="245">
        <v>2514712</v>
      </c>
      <c r="O32" s="247">
        <v>111529823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323</v>
      </c>
      <c r="E34" s="35"/>
      <c r="F34" s="14"/>
      <c r="G34" s="14"/>
      <c r="H34" s="14"/>
      <c r="I34" s="15"/>
      <c r="J34" s="271">
        <v>-69678357.124789983</v>
      </c>
      <c r="K34" s="253">
        <v>0</v>
      </c>
      <c r="L34" s="254">
        <v>-69678357</v>
      </c>
      <c r="M34" s="67"/>
      <c r="N34" s="253">
        <v>58060</v>
      </c>
      <c r="O34" s="255">
        <v>-69620297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33146579.780000001</v>
      </c>
      <c r="K37" s="223">
        <v>0</v>
      </c>
      <c r="L37" s="232">
        <v>33146579.780000001</v>
      </c>
      <c r="M37" s="49"/>
      <c r="N37" s="223">
        <v>0</v>
      </c>
      <c r="O37" s="233">
        <v>33146580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25743806.599999998</v>
      </c>
      <c r="K38" s="235">
        <v>0</v>
      </c>
      <c r="L38" s="236">
        <v>25743806.599999998</v>
      </c>
      <c r="M38" s="49"/>
      <c r="N38" s="80">
        <v>0</v>
      </c>
      <c r="O38" s="237">
        <v>25743807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279426.36</v>
      </c>
      <c r="K39" s="235">
        <v>0</v>
      </c>
      <c r="L39" s="236">
        <v>279426.36</v>
      </c>
      <c r="M39" s="49"/>
      <c r="N39" s="80">
        <v>0</v>
      </c>
      <c r="O39" s="237">
        <v>279426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872682.29999999993</v>
      </c>
      <c r="K40" s="235">
        <v>0</v>
      </c>
      <c r="L40" s="236">
        <v>872682.29999999993</v>
      </c>
      <c r="M40" s="49"/>
      <c r="N40" s="80">
        <v>1083846</v>
      </c>
      <c r="O40" s="237">
        <v>1956528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/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76611.199999999953</v>
      </c>
      <c r="K43" s="235"/>
      <c r="L43" s="236">
        <v>76611.199999999953</v>
      </c>
      <c r="M43" s="49"/>
      <c r="N43" s="80">
        <v>0</v>
      </c>
      <c r="O43" s="237">
        <v>76611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-964105.07000000007</v>
      </c>
      <c r="K44" s="235"/>
      <c r="L44" s="236">
        <v>-964105.07000000007</v>
      </c>
      <c r="M44" s="49"/>
      <c r="N44" s="80">
        <v>-153787</v>
      </c>
      <c r="O44" s="237">
        <v>-1117892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59155001.169999994</v>
      </c>
      <c r="K47" s="253">
        <v>0</v>
      </c>
      <c r="L47" s="254">
        <v>59155001</v>
      </c>
      <c r="M47" s="59"/>
      <c r="N47" s="253">
        <v>930059</v>
      </c>
      <c r="O47" s="255">
        <v>60085060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-10523355.954789989</v>
      </c>
      <c r="K50" s="253">
        <v>0</v>
      </c>
      <c r="L50" s="254">
        <v>-10523356</v>
      </c>
      <c r="M50" s="59"/>
      <c r="N50" s="253">
        <v>988119</v>
      </c>
      <c r="O50" s="255">
        <v>-9535237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70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1730726</v>
      </c>
      <c r="K52" s="223">
        <v>0</v>
      </c>
      <c r="L52" s="232">
        <v>1730726</v>
      </c>
      <c r="M52" s="49"/>
      <c r="N52" s="223">
        <v>0</v>
      </c>
      <c r="O52" s="233">
        <v>1730726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3277009.96</v>
      </c>
      <c r="K53" s="235">
        <v>0</v>
      </c>
      <c r="L53" s="236">
        <v>3277009.96</v>
      </c>
      <c r="M53" s="225"/>
      <c r="N53" s="50">
        <v>0</v>
      </c>
      <c r="O53" s="237">
        <v>3277010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82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5007735.96</v>
      </c>
      <c r="K57" s="245">
        <v>0</v>
      </c>
      <c r="L57" s="247">
        <v>5007736</v>
      </c>
      <c r="M57" s="252"/>
      <c r="N57" s="245">
        <v>0</v>
      </c>
      <c r="O57" s="247">
        <v>5007736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-5515619.9947899887</v>
      </c>
      <c r="K59" s="253">
        <v>0</v>
      </c>
      <c r="L59" s="255">
        <v>-5515620</v>
      </c>
      <c r="M59" s="92"/>
      <c r="N59" s="253">
        <v>988119</v>
      </c>
      <c r="O59" s="255">
        <v>-4527501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107691973</v>
      </c>
      <c r="M61" s="49"/>
      <c r="N61" s="96">
        <v>17406758</v>
      </c>
      <c r="O61" s="234">
        <v>125098731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82">
        <v>-1907740</v>
      </c>
      <c r="M62" s="49"/>
      <c r="N62" s="82"/>
      <c r="O62" s="240">
        <v>-1907740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105784233</v>
      </c>
      <c r="M64" s="92"/>
      <c r="N64" s="90">
        <v>17406758</v>
      </c>
      <c r="O64" s="90">
        <v>123190991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100268613</v>
      </c>
      <c r="M66" s="92"/>
      <c r="N66" s="90">
        <v>18394877</v>
      </c>
      <c r="O66" s="90">
        <v>118663490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3:K54 K38:K45 K25:K30">
    <cfRule type="containsBlanks" dxfId="54" priority="13">
      <formula>LEN(TRIM(K25))=0</formula>
    </cfRule>
    <cfRule type="cellIs" dxfId="53" priority="14" operator="notEqual">
      <formula>0</formula>
    </cfRule>
  </conditionalFormatting>
  <conditionalFormatting sqref="K53:K54 K38:K45 K25:K30">
    <cfRule type="cellIs" dxfId="52" priority="12" operator="notEqual">
      <formula>K34</formula>
    </cfRule>
  </conditionalFormatting>
  <conditionalFormatting sqref="J62 J16">
    <cfRule type="containsBlanks" dxfId="51" priority="5">
      <formula>LEN(TRIM(J16))=0</formula>
    </cfRule>
    <cfRule type="cellIs" dxfId="50" priority="6" operator="notEqual">
      <formula>0</formula>
    </cfRule>
  </conditionalFormatting>
  <conditionalFormatting sqref="L69 N69">
    <cfRule type="cellIs" dxfId="49" priority="31" operator="notEqual">
      <formula>0</formula>
    </cfRule>
    <cfRule type="cellIs" dxfId="48" priority="32" operator="equal">
      <formula>0</formula>
    </cfRule>
  </conditionalFormatting>
  <conditionalFormatting sqref="F11:G11 N62 N17:N18 N11:N15 L16 F17:G17 N24:N30 N37:N45 N52:N55">
    <cfRule type="cellIs" dxfId="47" priority="28" operator="notEqual">
      <formula>0</formula>
    </cfRule>
    <cfRule type="containsBlanks" dxfId="46" priority="37">
      <formula>LEN(TRIM(F11))=0</formula>
    </cfRule>
  </conditionalFormatting>
  <conditionalFormatting sqref="N11">
    <cfRule type="cellIs" dxfId="45" priority="27" operator="notEqual">
      <formula>N20</formula>
    </cfRule>
  </conditionalFormatting>
  <conditionalFormatting sqref="O69">
    <cfRule type="cellIs" dxfId="44" priority="23" operator="notEqual">
      <formula>0</formula>
    </cfRule>
    <cfRule type="cellIs" dxfId="43" priority="24" operator="equal">
      <formula>0</formula>
    </cfRule>
  </conditionalFormatting>
  <conditionalFormatting sqref="K11:K15 K17:K18">
    <cfRule type="containsBlanks" dxfId="42" priority="21">
      <formula>LEN(TRIM(K11))=0</formula>
    </cfRule>
    <cfRule type="cellIs" dxfId="41" priority="22" operator="notEqual">
      <formula>0</formula>
    </cfRule>
  </conditionalFormatting>
  <conditionalFormatting sqref="K11:K15 K17:K18">
    <cfRule type="cellIs" dxfId="40" priority="20" operator="notEqual">
      <formula>K20</formula>
    </cfRule>
  </conditionalFormatting>
  <conditionalFormatting sqref="K16">
    <cfRule type="containsBlanks" dxfId="39" priority="18">
      <formula>LEN(TRIM(K16))=0</formula>
    </cfRule>
    <cfRule type="cellIs" dxfId="38" priority="19" operator="notEqual">
      <formula>0</formula>
    </cfRule>
  </conditionalFormatting>
  <conditionalFormatting sqref="K52 K37 K24">
    <cfRule type="containsBlanks" dxfId="37" priority="16">
      <formula>LEN(TRIM(K24))=0</formula>
    </cfRule>
    <cfRule type="cellIs" dxfId="36" priority="17" operator="notEqual">
      <formula>0</formula>
    </cfRule>
  </conditionalFormatting>
  <conditionalFormatting sqref="K52 K37 K24">
    <cfRule type="cellIs" dxfId="35" priority="15" operator="notEqual">
      <formula>K33</formula>
    </cfRule>
  </conditionalFormatting>
  <conditionalFormatting sqref="N24">
    <cfRule type="cellIs" dxfId="34" priority="11" operator="notEqual">
      <formula>N33</formula>
    </cfRule>
  </conditionalFormatting>
  <conditionalFormatting sqref="N37">
    <cfRule type="cellIs" dxfId="33" priority="10" operator="notEqual">
      <formula>N46</formula>
    </cfRule>
  </conditionalFormatting>
  <conditionalFormatting sqref="N52">
    <cfRule type="cellIs" dxfId="32" priority="9" operator="notEqual">
      <formula>N61</formula>
    </cfRule>
  </conditionalFormatting>
  <conditionalFormatting sqref="J69">
    <cfRule type="cellIs" dxfId="31" priority="7" operator="notEqual">
      <formula>0</formula>
    </cfRule>
    <cfRule type="cellIs" dxfId="30" priority="8" operator="equal">
      <formula>0</formula>
    </cfRule>
  </conditionalFormatting>
  <conditionalFormatting sqref="K55">
    <cfRule type="cellIs" dxfId="29" priority="3" operator="notEqual">
      <formula>0</formula>
    </cfRule>
    <cfRule type="containsBlanks" dxfId="28" priority="4">
      <formula>LEN(TRIM(K55))=0</formula>
    </cfRule>
  </conditionalFormatting>
  <conditionalFormatting sqref="L62">
    <cfRule type="cellIs" dxfId="27" priority="1" operator="notEqual">
      <formula>0</formula>
    </cfRule>
    <cfRule type="containsBlanks" dxfId="26" priority="2">
      <formula>LEN(TRIM(L62))=0</formula>
    </cfRule>
  </conditionalFormatting>
  <printOptions horizontalCentered="1"/>
  <pageMargins left="0.7" right="0.7" top="0.75" bottom="0.75" header="0.5" footer="0.5"/>
  <pageSetup scale="52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28515625" style="11" bestFit="1" customWidth="1"/>
    <col min="11" max="11" width="14.28515625" style="11" bestFit="1" customWidth="1"/>
    <col min="12" max="12" width="17.140625" style="6" customWidth="1"/>
    <col min="13" max="13" width="0.7109375" style="11" customWidth="1"/>
    <col min="14" max="14" width="16" style="6" customWidth="1"/>
    <col min="15" max="15" width="17.28515625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105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10739630.439999999</v>
      </c>
      <c r="G11" s="283"/>
      <c r="H11" s="45"/>
      <c r="I11" s="36"/>
      <c r="J11" s="266">
        <v>19863076.02</v>
      </c>
      <c r="K11" s="223">
        <v>0</v>
      </c>
      <c r="L11" s="232">
        <v>19863076.02</v>
      </c>
      <c r="M11" s="224"/>
      <c r="N11" s="223">
        <v>0</v>
      </c>
      <c r="O11" s="233">
        <v>19863076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1742296.8</v>
      </c>
      <c r="K12" s="235">
        <v>0</v>
      </c>
      <c r="L12" s="236">
        <v>1742296.8</v>
      </c>
      <c r="M12" s="225"/>
      <c r="N12" s="50">
        <v>0</v>
      </c>
      <c r="O12" s="237">
        <v>1742297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2848863.8</v>
      </c>
      <c r="K13" s="235">
        <v>0</v>
      </c>
      <c r="L13" s="236">
        <v>2848863.8</v>
      </c>
      <c r="M13" s="225"/>
      <c r="N13" s="50">
        <v>0</v>
      </c>
      <c r="O13" s="237">
        <v>2848864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456747.41000000003</v>
      </c>
      <c r="K14" s="235">
        <v>0</v>
      </c>
      <c r="L14" s="236">
        <v>456747.41000000003</v>
      </c>
      <c r="M14" s="225"/>
      <c r="N14" s="50">
        <v>0</v>
      </c>
      <c r="O14" s="237">
        <v>456747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150420.78999999998</v>
      </c>
      <c r="K15" s="235">
        <v>0</v>
      </c>
      <c r="L15" s="236">
        <v>150420.78999999998</v>
      </c>
      <c r="M15" s="225"/>
      <c r="N15" s="50">
        <v>0</v>
      </c>
      <c r="O15" s="237">
        <v>150421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1611357.47</v>
      </c>
      <c r="K17" s="235">
        <v>0</v>
      </c>
      <c r="L17" s="236">
        <v>1611357.47</v>
      </c>
      <c r="M17" s="225"/>
      <c r="N17" s="50">
        <v>0</v>
      </c>
      <c r="O17" s="237">
        <v>1611357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1245220.56</v>
      </c>
      <c r="K18" s="241">
        <v>0</v>
      </c>
      <c r="L18" s="242">
        <v>1245220.56</v>
      </c>
      <c r="M18" s="225"/>
      <c r="N18" s="58">
        <v>203216</v>
      </c>
      <c r="O18" s="243">
        <v>1448437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27917982.849999998</v>
      </c>
      <c r="K20" s="245">
        <v>0</v>
      </c>
      <c r="L20" s="246">
        <v>27917983</v>
      </c>
      <c r="M20" s="67"/>
      <c r="N20" s="245">
        <v>203216</v>
      </c>
      <c r="O20" s="247">
        <v>28121199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66422602.520000011</v>
      </c>
      <c r="K24" s="223">
        <v>0</v>
      </c>
      <c r="L24" s="251">
        <v>66422602.520000011</v>
      </c>
      <c r="M24" s="225"/>
      <c r="N24" s="223">
        <v>184519</v>
      </c>
      <c r="O24" s="233">
        <v>66607122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20311254.189999998</v>
      </c>
      <c r="K25" s="235">
        <v>0</v>
      </c>
      <c r="L25" s="236">
        <v>20311254.189999998</v>
      </c>
      <c r="M25" s="225"/>
      <c r="N25" s="50">
        <v>693781</v>
      </c>
      <c r="O25" s="237">
        <v>21005035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3275123.1100000003</v>
      </c>
      <c r="K26" s="235">
        <v>0</v>
      </c>
      <c r="L26" s="236">
        <v>3275123.1100000003</v>
      </c>
      <c r="M26" s="225"/>
      <c r="N26" s="50">
        <v>1382</v>
      </c>
      <c r="O26" s="237">
        <v>3276505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7400617.8199999994</v>
      </c>
      <c r="K27" s="235">
        <v>0</v>
      </c>
      <c r="L27" s="236">
        <v>7400617.8199999994</v>
      </c>
      <c r="M27" s="225"/>
      <c r="N27" s="50">
        <v>234177</v>
      </c>
      <c r="O27" s="237">
        <v>7634795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5732587.5299999993</v>
      </c>
      <c r="K28" s="235">
        <v>0</v>
      </c>
      <c r="L28" s="236">
        <v>5732587.5299999993</v>
      </c>
      <c r="M28" s="225"/>
      <c r="N28" s="50">
        <v>202213</v>
      </c>
      <c r="O28" s="237">
        <v>5934801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4780633.9499999993</v>
      </c>
      <c r="K29" s="235">
        <v>0</v>
      </c>
      <c r="L29" s="236">
        <v>4780633.9499999993</v>
      </c>
      <c r="M29" s="225"/>
      <c r="N29" s="50">
        <v>49683</v>
      </c>
      <c r="O29" s="237">
        <v>4830317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7984882.9400000013</v>
      </c>
      <c r="K30" s="241">
        <v>0</v>
      </c>
      <c r="L30" s="242">
        <v>7984882.9400000013</v>
      </c>
      <c r="M30" s="225"/>
      <c r="N30" s="58">
        <v>1960</v>
      </c>
      <c r="O30" s="243">
        <v>7986843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115907702.06</v>
      </c>
      <c r="K32" s="245">
        <v>0</v>
      </c>
      <c r="L32" s="246">
        <v>115907703</v>
      </c>
      <c r="M32" s="252"/>
      <c r="N32" s="245">
        <v>1367715</v>
      </c>
      <c r="O32" s="247">
        <v>117275418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-87989719.210000008</v>
      </c>
      <c r="K34" s="253">
        <v>0</v>
      </c>
      <c r="L34" s="254">
        <v>-87989720</v>
      </c>
      <c r="M34" s="67"/>
      <c r="N34" s="253">
        <v>-1164499</v>
      </c>
      <c r="O34" s="255">
        <v>-89154219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44533799.420000002</v>
      </c>
      <c r="K37" s="223">
        <v>0</v>
      </c>
      <c r="L37" s="232">
        <v>44533799.420000002</v>
      </c>
      <c r="M37" s="49"/>
      <c r="N37" s="223">
        <v>0</v>
      </c>
      <c r="O37" s="233">
        <v>44533799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29967147.630000003</v>
      </c>
      <c r="K38" s="235">
        <v>0</v>
      </c>
      <c r="L38" s="236">
        <v>29967147.630000003</v>
      </c>
      <c r="M38" s="49"/>
      <c r="N38" s="80">
        <v>0</v>
      </c>
      <c r="O38" s="237">
        <v>29967148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3230071.7700000005</v>
      </c>
      <c r="K39" s="235">
        <v>0</v>
      </c>
      <c r="L39" s="236">
        <v>3230071.7700000005</v>
      </c>
      <c r="M39" s="49"/>
      <c r="N39" s="80">
        <v>353623</v>
      </c>
      <c r="O39" s="237">
        <v>3583695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385267.79</v>
      </c>
      <c r="K40" s="235">
        <v>0</v>
      </c>
      <c r="L40" s="236">
        <v>385267.79</v>
      </c>
      <c r="M40" s="49"/>
      <c r="N40" s="80">
        <v>1786737</v>
      </c>
      <c r="O40" s="237">
        <v>2172005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8063.7100000000064</v>
      </c>
      <c r="K43" s="235">
        <v>0</v>
      </c>
      <c r="L43" s="236">
        <v>8063.7100000000064</v>
      </c>
      <c r="M43" s="49"/>
      <c r="N43" s="80">
        <v>0</v>
      </c>
      <c r="O43" s="237">
        <v>8064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-28240.93</v>
      </c>
      <c r="K44" s="235">
        <v>0</v>
      </c>
      <c r="L44" s="236">
        <v>-28240.93</v>
      </c>
      <c r="M44" s="49"/>
      <c r="N44" s="80">
        <v>0</v>
      </c>
      <c r="O44" s="237">
        <v>-28241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78096109.390000001</v>
      </c>
      <c r="K47" s="253">
        <v>0</v>
      </c>
      <c r="L47" s="254">
        <v>78096110</v>
      </c>
      <c r="M47" s="59"/>
      <c r="N47" s="253">
        <v>2140360</v>
      </c>
      <c r="O47" s="255">
        <v>80236470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-9893609.8200000077</v>
      </c>
      <c r="K50" s="253">
        <v>0</v>
      </c>
      <c r="L50" s="254">
        <v>-9893610</v>
      </c>
      <c r="M50" s="59"/>
      <c r="N50" s="253">
        <v>975861</v>
      </c>
      <c r="O50" s="255">
        <v>-8917749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2502904.9</v>
      </c>
      <c r="K52" s="223">
        <v>0</v>
      </c>
      <c r="L52" s="232">
        <v>2502904.9</v>
      </c>
      <c r="M52" s="49"/>
      <c r="N52" s="223">
        <v>0</v>
      </c>
      <c r="O52" s="233">
        <v>2502905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4412915.2299999995</v>
      </c>
      <c r="K53" s="235">
        <v>0</v>
      </c>
      <c r="L53" s="236">
        <v>4412915.2299999995</v>
      </c>
      <c r="M53" s="225"/>
      <c r="N53" s="50"/>
      <c r="O53" s="237">
        <v>4412915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111055</v>
      </c>
      <c r="O54" s="237">
        <v>111055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6915820.129999999</v>
      </c>
      <c r="K57" s="245">
        <v>0</v>
      </c>
      <c r="L57" s="247">
        <v>6915820</v>
      </c>
      <c r="M57" s="252"/>
      <c r="N57" s="245">
        <v>111055</v>
      </c>
      <c r="O57" s="247">
        <v>7026875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-2977789.6900000088</v>
      </c>
      <c r="K59" s="253">
        <v>0</v>
      </c>
      <c r="L59" s="255">
        <v>-2977790</v>
      </c>
      <c r="M59" s="92"/>
      <c r="N59" s="253">
        <v>1086916</v>
      </c>
      <c r="O59" s="255">
        <v>-1890874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128403736</v>
      </c>
      <c r="M61" s="49"/>
      <c r="N61" s="96">
        <v>20959641</v>
      </c>
      <c r="O61" s="234">
        <v>149363377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-136076</v>
      </c>
      <c r="M62" s="49"/>
      <c r="N62" s="82"/>
      <c r="O62" s="240">
        <v>-136076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128267660</v>
      </c>
      <c r="M64" s="92"/>
      <c r="N64" s="90">
        <v>20959641</v>
      </c>
      <c r="O64" s="90">
        <v>149227301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125289870</v>
      </c>
      <c r="M66" s="92"/>
      <c r="N66" s="90">
        <v>22046557</v>
      </c>
      <c r="O66" s="90">
        <v>147336427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-1</v>
      </c>
      <c r="O69" s="111">
        <v>-2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744" priority="25" operator="notEqual">
      <formula>0</formula>
    </cfRule>
    <cfRule type="cellIs" dxfId="743" priority="26" operator="equal">
      <formula>0</formula>
    </cfRule>
  </conditionalFormatting>
  <conditionalFormatting sqref="F11:G11 N62 N17:N18 N11:N15 L16 F17:G17 N24:N30 N37:N45 N52:N55">
    <cfRule type="containsBlanks" dxfId="742" priority="23">
      <formula>LEN(TRIM(F11))=0</formula>
    </cfRule>
    <cfRule type="cellIs" dxfId="741" priority="24" operator="notEqual">
      <formula>0</formula>
    </cfRule>
  </conditionalFormatting>
  <conditionalFormatting sqref="N11">
    <cfRule type="cellIs" dxfId="740" priority="22" operator="notEqual">
      <formula>N20</formula>
    </cfRule>
  </conditionalFormatting>
  <conditionalFormatting sqref="O69">
    <cfRule type="cellIs" dxfId="739" priority="20" operator="notEqual">
      <formula>0</formula>
    </cfRule>
    <cfRule type="cellIs" dxfId="738" priority="21" operator="equal">
      <formula>0</formula>
    </cfRule>
  </conditionalFormatting>
  <conditionalFormatting sqref="K11:K15 K17:K18">
    <cfRule type="containsBlanks" dxfId="737" priority="18">
      <formula>LEN(TRIM(K11))=0</formula>
    </cfRule>
    <cfRule type="cellIs" dxfId="736" priority="19" operator="notEqual">
      <formula>0</formula>
    </cfRule>
  </conditionalFormatting>
  <conditionalFormatting sqref="K11:K15 K17:K18">
    <cfRule type="cellIs" dxfId="735" priority="17" operator="notEqual">
      <formula>K20</formula>
    </cfRule>
  </conditionalFormatting>
  <conditionalFormatting sqref="K16">
    <cfRule type="containsBlanks" dxfId="734" priority="15">
      <formula>LEN(TRIM(K16))=0</formula>
    </cfRule>
    <cfRule type="cellIs" dxfId="733" priority="16" operator="notEqual">
      <formula>0</formula>
    </cfRule>
  </conditionalFormatting>
  <conditionalFormatting sqref="K52 K37 K24">
    <cfRule type="containsBlanks" dxfId="732" priority="13">
      <formula>LEN(TRIM(K24))=0</formula>
    </cfRule>
    <cfRule type="cellIs" dxfId="731" priority="14" operator="notEqual">
      <formula>0</formula>
    </cfRule>
  </conditionalFormatting>
  <conditionalFormatting sqref="K52 K37 K24">
    <cfRule type="cellIs" dxfId="730" priority="12" operator="notEqual">
      <formula>K33</formula>
    </cfRule>
  </conditionalFormatting>
  <conditionalFormatting sqref="K53:K55 K38:K45 K25:K30">
    <cfRule type="containsBlanks" dxfId="729" priority="10">
      <formula>LEN(TRIM(K25))=0</formula>
    </cfRule>
    <cfRule type="cellIs" dxfId="728" priority="11" operator="notEqual">
      <formula>0</formula>
    </cfRule>
  </conditionalFormatting>
  <conditionalFormatting sqref="K53:K55 K38:K45 K25:K30">
    <cfRule type="cellIs" dxfId="727" priority="9" operator="notEqual">
      <formula>K34</formula>
    </cfRule>
  </conditionalFormatting>
  <conditionalFormatting sqref="N24">
    <cfRule type="cellIs" dxfId="726" priority="8" operator="notEqual">
      <formula>N33</formula>
    </cfRule>
  </conditionalFormatting>
  <conditionalFormatting sqref="N37">
    <cfRule type="cellIs" dxfId="725" priority="7" operator="notEqual">
      <formula>N46</formula>
    </cfRule>
  </conditionalFormatting>
  <conditionalFormatting sqref="N52">
    <cfRule type="cellIs" dxfId="724" priority="6" operator="notEqual">
      <formula>N61</formula>
    </cfRule>
  </conditionalFormatting>
  <conditionalFormatting sqref="J69">
    <cfRule type="cellIs" dxfId="723" priority="4" operator="notEqual">
      <formula>0</formula>
    </cfRule>
    <cfRule type="cellIs" dxfId="722" priority="5" operator="equal">
      <formula>0</formula>
    </cfRule>
  </conditionalFormatting>
  <conditionalFormatting sqref="J62 J16">
    <cfRule type="containsBlanks" dxfId="721" priority="2">
      <formula>LEN(TRIM(J16))=0</formula>
    </cfRule>
    <cfRule type="cellIs" dxfId="720" priority="3" operator="notEqual">
      <formula>0</formula>
    </cfRule>
  </conditionalFormatting>
  <conditionalFormatting sqref="L62">
    <cfRule type="cellIs" dxfId="719" priority="1" operator="not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128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45977898</v>
      </c>
      <c r="G11" s="283"/>
      <c r="H11" s="45"/>
      <c r="I11" s="36"/>
      <c r="J11" s="266">
        <v>68624627.609999999</v>
      </c>
      <c r="K11" s="223">
        <v>0</v>
      </c>
      <c r="L11" s="232">
        <v>68624627.609999999</v>
      </c>
      <c r="M11" s="224"/>
      <c r="N11" s="223">
        <v>0</v>
      </c>
      <c r="O11" s="233">
        <v>68624628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735815.7300000001</v>
      </c>
      <c r="K12" s="235">
        <v>0</v>
      </c>
      <c r="L12" s="236">
        <v>735815.7300000001</v>
      </c>
      <c r="M12" s="225"/>
      <c r="N12" s="50">
        <v>86184.5</v>
      </c>
      <c r="O12" s="237">
        <v>822001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0</v>
      </c>
      <c r="K13" s="235">
        <v>0</v>
      </c>
      <c r="L13" s="236">
        <v>0</v>
      </c>
      <c r="M13" s="225"/>
      <c r="N13" s="50">
        <v>246627</v>
      </c>
      <c r="O13" s="237">
        <v>246627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0</v>
      </c>
      <c r="K14" s="235">
        <v>0</v>
      </c>
      <c r="L14" s="236">
        <v>0</v>
      </c>
      <c r="M14" s="225"/>
      <c r="N14" s="50">
        <v>8821305.9000000004</v>
      </c>
      <c r="O14" s="237">
        <v>8821306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55078.8</v>
      </c>
      <c r="K15" s="235">
        <v>0</v>
      </c>
      <c r="L15" s="236">
        <v>55078.8</v>
      </c>
      <c r="M15" s="225"/>
      <c r="N15" s="50">
        <v>0</v>
      </c>
      <c r="O15" s="237">
        <v>55079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6649853</v>
      </c>
      <c r="G17" s="283"/>
      <c r="H17" s="55"/>
      <c r="I17" s="35"/>
      <c r="J17" s="234">
        <v>10010744.039999999</v>
      </c>
      <c r="K17" s="235">
        <v>0</v>
      </c>
      <c r="L17" s="236">
        <v>10010744.039999999</v>
      </c>
      <c r="M17" s="225"/>
      <c r="N17" s="50">
        <v>0</v>
      </c>
      <c r="O17" s="237">
        <v>10010744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393020.71</v>
      </c>
      <c r="K18" s="241">
        <v>0</v>
      </c>
      <c r="L18" s="242">
        <v>393020.71</v>
      </c>
      <c r="M18" s="225"/>
      <c r="N18" s="58">
        <v>832074</v>
      </c>
      <c r="O18" s="243">
        <v>1225095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79819286.890000001</v>
      </c>
      <c r="K20" s="245">
        <v>0</v>
      </c>
      <c r="L20" s="246">
        <v>79819288</v>
      </c>
      <c r="M20" s="67"/>
      <c r="N20" s="245">
        <v>9986192</v>
      </c>
      <c r="O20" s="247">
        <v>89805480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182327378.60999998</v>
      </c>
      <c r="K24" s="223">
        <v>-2</v>
      </c>
      <c r="L24" s="251">
        <v>182327376.60999998</v>
      </c>
      <c r="M24" s="225"/>
      <c r="N24" s="223">
        <v>1417664</v>
      </c>
      <c r="O24" s="233">
        <v>183745041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45907810.620000035</v>
      </c>
      <c r="K25" s="235">
        <v>0</v>
      </c>
      <c r="L25" s="236">
        <v>45907810.620000035</v>
      </c>
      <c r="M25" s="225"/>
      <c r="N25" s="50">
        <v>3632211.21</v>
      </c>
      <c r="O25" s="237">
        <v>49540022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5193351.1399999997</v>
      </c>
      <c r="K26" s="235">
        <v>0</v>
      </c>
      <c r="L26" s="236">
        <v>5193351.1399999997</v>
      </c>
      <c r="M26" s="225"/>
      <c r="N26" s="50">
        <v>0</v>
      </c>
      <c r="O26" s="237">
        <v>5193351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9932736.1699999999</v>
      </c>
      <c r="K27" s="235">
        <v>0</v>
      </c>
      <c r="L27" s="236">
        <v>9932736.1699999999</v>
      </c>
      <c r="M27" s="225"/>
      <c r="N27" s="50">
        <v>304945</v>
      </c>
      <c r="O27" s="237">
        <v>10237681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13025718.059999999</v>
      </c>
      <c r="K28" s="235">
        <v>0</v>
      </c>
      <c r="L28" s="236">
        <v>13025718.059999999</v>
      </c>
      <c r="M28" s="225"/>
      <c r="N28" s="50">
        <v>748493.21</v>
      </c>
      <c r="O28" s="237">
        <v>13774211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30259522.629999999</v>
      </c>
      <c r="K29" s="235">
        <v>0</v>
      </c>
      <c r="L29" s="236">
        <v>30259522.629999999</v>
      </c>
      <c r="M29" s="225"/>
      <c r="N29" s="50">
        <v>20103.88</v>
      </c>
      <c r="O29" s="237">
        <v>30279627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11362173.939999999</v>
      </c>
      <c r="K30" s="241">
        <v>0</v>
      </c>
      <c r="L30" s="242">
        <v>11362173.939999999</v>
      </c>
      <c r="M30" s="225"/>
      <c r="N30" s="58">
        <v>157969.17000000001</v>
      </c>
      <c r="O30" s="243">
        <v>11520143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298008691.17000002</v>
      </c>
      <c r="K32" s="245">
        <v>-2</v>
      </c>
      <c r="L32" s="246">
        <v>298008690</v>
      </c>
      <c r="M32" s="252"/>
      <c r="N32" s="245">
        <v>6281386</v>
      </c>
      <c r="O32" s="247">
        <v>304290076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323</v>
      </c>
      <c r="E34" s="35"/>
      <c r="F34" s="14"/>
      <c r="G34" s="14"/>
      <c r="H34" s="14"/>
      <c r="I34" s="15"/>
      <c r="J34" s="271">
        <v>-218189404.28000003</v>
      </c>
      <c r="K34" s="253">
        <v>2</v>
      </c>
      <c r="L34" s="254">
        <v>-218189402</v>
      </c>
      <c r="M34" s="67"/>
      <c r="N34" s="253">
        <v>3704806</v>
      </c>
      <c r="O34" s="255">
        <v>-214484596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85826706.640000001</v>
      </c>
      <c r="K37" s="223">
        <v>0</v>
      </c>
      <c r="L37" s="232">
        <v>85826706.640000001</v>
      </c>
      <c r="M37" s="49"/>
      <c r="N37" s="223">
        <v>0</v>
      </c>
      <c r="O37" s="233">
        <v>85826707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91286279.299999997</v>
      </c>
      <c r="K38" s="235">
        <v>0</v>
      </c>
      <c r="L38" s="236">
        <v>91286279.299999997</v>
      </c>
      <c r="M38" s="49"/>
      <c r="N38" s="80">
        <v>0</v>
      </c>
      <c r="O38" s="237">
        <v>91286279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13327245.390000001</v>
      </c>
      <c r="K39" s="235">
        <v>0</v>
      </c>
      <c r="L39" s="236">
        <v>13327245.390000001</v>
      </c>
      <c r="M39" s="49"/>
      <c r="N39" s="80">
        <v>0</v>
      </c>
      <c r="O39" s="237">
        <v>13327245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1517994.42</v>
      </c>
      <c r="K40" s="235">
        <v>0</v>
      </c>
      <c r="L40" s="236">
        <v>1517994.42</v>
      </c>
      <c r="M40" s="49"/>
      <c r="N40" s="80">
        <v>4118542.39</v>
      </c>
      <c r="O40" s="237">
        <v>5636536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-188897.8</v>
      </c>
      <c r="K41" s="235">
        <v>0</v>
      </c>
      <c r="L41" s="236">
        <v>-188897.8</v>
      </c>
      <c r="M41" s="49"/>
      <c r="N41" s="80">
        <v>3642212.9</v>
      </c>
      <c r="O41" s="237">
        <v>3453315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80897.850000000006</v>
      </c>
      <c r="K42" s="235">
        <v>0</v>
      </c>
      <c r="L42" s="236">
        <v>80897.850000000006</v>
      </c>
      <c r="M42" s="49"/>
      <c r="N42" s="80">
        <v>0</v>
      </c>
      <c r="O42" s="237">
        <v>80898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-572927.91999999993</v>
      </c>
      <c r="K44" s="235">
        <v>0</v>
      </c>
      <c r="L44" s="236">
        <v>-572927.91999999993</v>
      </c>
      <c r="M44" s="49"/>
      <c r="N44" s="80">
        <v>0</v>
      </c>
      <c r="O44" s="237">
        <v>-572928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191277297.87999997</v>
      </c>
      <c r="K47" s="253">
        <v>0</v>
      </c>
      <c r="L47" s="254">
        <v>191277297</v>
      </c>
      <c r="M47" s="59"/>
      <c r="N47" s="253">
        <v>7760755</v>
      </c>
      <c r="O47" s="255">
        <v>199038052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-26912106.400000066</v>
      </c>
      <c r="K50" s="253">
        <v>2</v>
      </c>
      <c r="L50" s="254">
        <v>-26912105</v>
      </c>
      <c r="M50" s="59"/>
      <c r="N50" s="253">
        <v>11465561</v>
      </c>
      <c r="O50" s="255">
        <v>-15446544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2870929</v>
      </c>
      <c r="K52" s="223">
        <v>0</v>
      </c>
      <c r="L52" s="232">
        <v>2870929</v>
      </c>
      <c r="M52" s="49"/>
      <c r="N52" s="223">
        <v>0</v>
      </c>
      <c r="O52" s="233">
        <v>2870929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5817559.6800000006</v>
      </c>
      <c r="K53" s="235">
        <v>0</v>
      </c>
      <c r="L53" s="236">
        <v>5817559.6800000006</v>
      </c>
      <c r="M53" s="225"/>
      <c r="N53" s="50">
        <v>0</v>
      </c>
      <c r="O53" s="237">
        <v>5817560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0</v>
      </c>
      <c r="O54" s="237">
        <v>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8688488.6799999997</v>
      </c>
      <c r="K57" s="245">
        <v>0</v>
      </c>
      <c r="L57" s="247">
        <v>8688489</v>
      </c>
      <c r="M57" s="252"/>
      <c r="N57" s="245">
        <v>0</v>
      </c>
      <c r="O57" s="247">
        <v>8688489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-18223617.720000066</v>
      </c>
      <c r="K59" s="253">
        <v>2</v>
      </c>
      <c r="L59" s="255">
        <v>-18223616</v>
      </c>
      <c r="M59" s="92"/>
      <c r="N59" s="253">
        <v>11465561</v>
      </c>
      <c r="O59" s="255">
        <v>-6758055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285805003</v>
      </c>
      <c r="M61" s="49"/>
      <c r="N61" s="96">
        <v>88977963</v>
      </c>
      <c r="O61" s="234">
        <v>374782966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-2059676</v>
      </c>
      <c r="M62" s="49"/>
      <c r="N62" s="82"/>
      <c r="O62" s="240">
        <v>-2059676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283745327</v>
      </c>
      <c r="M64" s="92"/>
      <c r="N64" s="90">
        <v>88977963</v>
      </c>
      <c r="O64" s="90">
        <v>372723290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265521711</v>
      </c>
      <c r="M66" s="92"/>
      <c r="N66" s="90">
        <v>100443524</v>
      </c>
      <c r="O66" s="90">
        <v>365965235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-2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399" t="s">
        <v>328</v>
      </c>
      <c r="M71" s="115"/>
      <c r="N71" s="114"/>
      <c r="O71" s="114"/>
      <c r="P71" s="114"/>
    </row>
    <row r="72" spans="1:16">
      <c r="B72" s="72"/>
      <c r="L72" s="399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 K24">
    <cfRule type="containsBlanks" dxfId="25" priority="13">
      <formula>LEN(TRIM(K24))=0</formula>
    </cfRule>
    <cfRule type="cellIs" dxfId="24" priority="14" operator="notEqual">
      <formula>0</formula>
    </cfRule>
  </conditionalFormatting>
  <conditionalFormatting sqref="K52 K37 K24">
    <cfRule type="cellIs" dxfId="23" priority="12" operator="notEqual">
      <formula>K33</formula>
    </cfRule>
  </conditionalFormatting>
  <conditionalFormatting sqref="K53:K55 K38:K45 K25:K30">
    <cfRule type="containsBlanks" dxfId="22" priority="10">
      <formula>LEN(TRIM(K25))=0</formula>
    </cfRule>
    <cfRule type="cellIs" dxfId="21" priority="11" operator="notEqual">
      <formula>0</formula>
    </cfRule>
  </conditionalFormatting>
  <conditionalFormatting sqref="N37">
    <cfRule type="cellIs" dxfId="20" priority="7" operator="notEqual">
      <formula>N46</formula>
    </cfRule>
  </conditionalFormatting>
  <conditionalFormatting sqref="L69 N69">
    <cfRule type="cellIs" dxfId="19" priority="29" operator="notEqual">
      <formula>0</formula>
    </cfRule>
    <cfRule type="cellIs" dxfId="18" priority="30" operator="equal">
      <formula>0</formula>
    </cfRule>
  </conditionalFormatting>
  <conditionalFormatting sqref="F11:G11 N62 N17:N18 N11:N15 L16 F17:G17 N24:N30 N37:N45 N52:N55">
    <cfRule type="containsBlanks" dxfId="17" priority="25">
      <formula>LEN(TRIM(F11))=0</formula>
    </cfRule>
    <cfRule type="cellIs" dxfId="16" priority="26" operator="notEqual">
      <formula>0</formula>
    </cfRule>
  </conditionalFormatting>
  <conditionalFormatting sqref="N11">
    <cfRule type="cellIs" dxfId="15" priority="24" operator="notEqual">
      <formula>N20</formula>
    </cfRule>
  </conditionalFormatting>
  <conditionalFormatting sqref="O69">
    <cfRule type="cellIs" dxfId="14" priority="20" operator="notEqual">
      <formula>0</formula>
    </cfRule>
    <cfRule type="cellIs" dxfId="13" priority="21" operator="equal">
      <formula>0</formula>
    </cfRule>
  </conditionalFormatting>
  <conditionalFormatting sqref="K11:K15 K17:K18">
    <cfRule type="containsBlanks" dxfId="12" priority="18">
      <formula>LEN(TRIM(K11))=0</formula>
    </cfRule>
    <cfRule type="cellIs" dxfId="11" priority="19" operator="notEqual">
      <formula>0</formula>
    </cfRule>
  </conditionalFormatting>
  <conditionalFormatting sqref="K11:K15 K17:K18">
    <cfRule type="cellIs" dxfId="10" priority="17" operator="notEqual">
      <formula>K20</formula>
    </cfRule>
  </conditionalFormatting>
  <conditionalFormatting sqref="K16">
    <cfRule type="containsBlanks" dxfId="9" priority="15">
      <formula>LEN(TRIM(K16))=0</formula>
    </cfRule>
    <cfRule type="cellIs" dxfId="8" priority="16" operator="notEqual">
      <formula>0</formula>
    </cfRule>
  </conditionalFormatting>
  <conditionalFormatting sqref="K53:K55 K38:K45 K25:K30">
    <cfRule type="cellIs" dxfId="7" priority="9" operator="notEqual">
      <formula>K34</formula>
    </cfRule>
  </conditionalFormatting>
  <conditionalFormatting sqref="N24">
    <cfRule type="cellIs" dxfId="6" priority="8" operator="notEqual">
      <formula>N33</formula>
    </cfRule>
  </conditionalFormatting>
  <conditionalFormatting sqref="N52">
    <cfRule type="cellIs" dxfId="5" priority="6" operator="notEqual">
      <formula>N61</formula>
    </cfRule>
  </conditionalFormatting>
  <conditionalFormatting sqref="J69">
    <cfRule type="cellIs" dxfId="4" priority="4" operator="notEqual">
      <formula>0</formula>
    </cfRule>
    <cfRule type="cellIs" dxfId="3" priority="5" operator="equal">
      <formula>0</formula>
    </cfRule>
  </conditionalFormatting>
  <conditionalFormatting sqref="J62 J16">
    <cfRule type="containsBlanks" dxfId="2" priority="2">
      <formula>LEN(TRIM(J16))=0</formula>
    </cfRule>
    <cfRule type="cellIs" dxfId="1" priority="3" operator="notEqual">
      <formula>0</formula>
    </cfRule>
  </conditionalFormatting>
  <conditionalFormatting sqref="L62">
    <cfRule type="cellIs" dxfId="0" priority="1" operator="notEqual">
      <formula>0</formula>
    </cfRule>
  </conditionalFormatting>
  <printOptions horizontalCentered="1"/>
  <pageMargins left="0.7" right="0.7" top="0.75" bottom="0.75" header="0.5" footer="0.5"/>
  <pageSetup scale="5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85546875" style="11" bestFit="1" customWidth="1"/>
    <col min="11" max="11" width="12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408" t="s">
        <v>101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tr">
        <f>FCS!P4</f>
        <v>2018.v01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49423118</v>
      </c>
      <c r="G11" s="283"/>
      <c r="H11" s="45"/>
      <c r="I11" s="36"/>
      <c r="J11" s="266">
        <v>50953718</v>
      </c>
      <c r="K11" s="223">
        <v>0</v>
      </c>
      <c r="L11" s="232">
        <v>50953718</v>
      </c>
      <c r="M11" s="224"/>
      <c r="N11" s="223">
        <v>0</v>
      </c>
      <c r="O11" s="233">
        <v>50953718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7710653</v>
      </c>
      <c r="K12" s="235">
        <v>0</v>
      </c>
      <c r="L12" s="236">
        <v>7710653</v>
      </c>
      <c r="M12" s="225"/>
      <c r="N12" s="50">
        <v>0</v>
      </c>
      <c r="O12" s="237">
        <v>7710653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3204248</v>
      </c>
      <c r="K13" s="235">
        <v>0</v>
      </c>
      <c r="L13" s="236">
        <v>3204248</v>
      </c>
      <c r="M13" s="225"/>
      <c r="N13" s="50">
        <v>0</v>
      </c>
      <c r="O13" s="237">
        <v>3204248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11957598</v>
      </c>
      <c r="K14" s="235">
        <v>0</v>
      </c>
      <c r="L14" s="236">
        <v>11957598</v>
      </c>
      <c r="M14" s="225"/>
      <c r="N14" s="50">
        <v>0</v>
      </c>
      <c r="O14" s="237">
        <v>11957598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577883</v>
      </c>
      <c r="K15" s="235">
        <v>0</v>
      </c>
      <c r="L15" s="236">
        <v>577883</v>
      </c>
      <c r="M15" s="225"/>
      <c r="N15" s="50">
        <v>0</v>
      </c>
      <c r="O15" s="237">
        <v>577883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3550808</v>
      </c>
      <c r="K17" s="235"/>
      <c r="L17" s="236">
        <v>3550808</v>
      </c>
      <c r="M17" s="225"/>
      <c r="N17" s="50">
        <v>0</v>
      </c>
      <c r="O17" s="237">
        <v>3550808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5992947</v>
      </c>
      <c r="K18" s="241"/>
      <c r="L18" s="242">
        <v>5992947</v>
      </c>
      <c r="M18" s="225"/>
      <c r="N18" s="58">
        <v>5800033</v>
      </c>
      <c r="O18" s="243">
        <v>11792980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83947855</v>
      </c>
      <c r="K20" s="245">
        <v>0</v>
      </c>
      <c r="L20" s="246">
        <v>83947855</v>
      </c>
      <c r="M20" s="67"/>
      <c r="N20" s="245">
        <v>5800033</v>
      </c>
      <c r="O20" s="247">
        <v>89747888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70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74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74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159062582</v>
      </c>
      <c r="K24" s="235">
        <v>0</v>
      </c>
      <c r="L24" s="251">
        <v>159062582</v>
      </c>
      <c r="M24" s="225"/>
      <c r="N24" s="223">
        <v>0</v>
      </c>
      <c r="O24" s="233">
        <v>159062582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48792895</v>
      </c>
      <c r="K25" s="235">
        <v>0</v>
      </c>
      <c r="L25" s="236">
        <v>48792895</v>
      </c>
      <c r="M25" s="225"/>
      <c r="N25" s="50">
        <v>0</v>
      </c>
      <c r="O25" s="237">
        <v>48792895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3760920</v>
      </c>
      <c r="K26" s="235">
        <v>0</v>
      </c>
      <c r="L26" s="236">
        <v>3760920</v>
      </c>
      <c r="M26" s="225"/>
      <c r="N26" s="50">
        <v>0</v>
      </c>
      <c r="O26" s="237">
        <v>3760920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25552638</v>
      </c>
      <c r="K27" s="235">
        <v>0</v>
      </c>
      <c r="L27" s="236">
        <v>25552638</v>
      </c>
      <c r="M27" s="225"/>
      <c r="N27" s="50">
        <v>8760821</v>
      </c>
      <c r="O27" s="237">
        <v>34313459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18773244</v>
      </c>
      <c r="K28" s="235">
        <v>0</v>
      </c>
      <c r="L28" s="236">
        <v>18773244</v>
      </c>
      <c r="M28" s="225"/>
      <c r="N28" s="50">
        <v>0</v>
      </c>
      <c r="O28" s="237">
        <v>18773244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14398552</v>
      </c>
      <c r="K29" s="235">
        <v>0</v>
      </c>
      <c r="L29" s="236">
        <v>14398552</v>
      </c>
      <c r="M29" s="225"/>
      <c r="N29" s="50">
        <v>0</v>
      </c>
      <c r="O29" s="237">
        <v>14398552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9236657</v>
      </c>
      <c r="K30" s="241">
        <v>0</v>
      </c>
      <c r="L30" s="242">
        <v>9236657</v>
      </c>
      <c r="M30" s="225"/>
      <c r="N30" s="58">
        <v>0</v>
      </c>
      <c r="O30" s="243">
        <v>9236657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279577488</v>
      </c>
      <c r="K32" s="245">
        <v>0</v>
      </c>
      <c r="L32" s="246">
        <v>279577488</v>
      </c>
      <c r="M32" s="252"/>
      <c r="N32" s="245">
        <v>8760821</v>
      </c>
      <c r="O32" s="247">
        <v>288338309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-195629633</v>
      </c>
      <c r="K34" s="253">
        <v>0</v>
      </c>
      <c r="L34" s="254">
        <v>-195629633</v>
      </c>
      <c r="M34" s="67"/>
      <c r="N34" s="253">
        <v>-2960788</v>
      </c>
      <c r="O34" s="255">
        <v>-198590421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70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74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90252332</v>
      </c>
      <c r="K37" s="223">
        <v>0</v>
      </c>
      <c r="L37" s="232">
        <v>90252332</v>
      </c>
      <c r="M37" s="49"/>
      <c r="N37" s="223">
        <v>0</v>
      </c>
      <c r="O37" s="233">
        <v>90252332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15648618</v>
      </c>
      <c r="K38" s="235">
        <v>70442816</v>
      </c>
      <c r="L38" s="236">
        <v>86091434</v>
      </c>
      <c r="M38" s="49"/>
      <c r="N38" s="80">
        <v>0</v>
      </c>
      <c r="O38" s="237">
        <v>86091434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73406984</v>
      </c>
      <c r="K39" s="235">
        <v>-70442816</v>
      </c>
      <c r="L39" s="236">
        <v>2964168</v>
      </c>
      <c r="M39" s="49"/>
      <c r="N39" s="80">
        <v>0</v>
      </c>
      <c r="O39" s="237">
        <v>2964168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1819830</v>
      </c>
      <c r="K40" s="235">
        <v>0</v>
      </c>
      <c r="L40" s="236">
        <v>1819830</v>
      </c>
      <c r="M40" s="49"/>
      <c r="N40" s="80">
        <v>10631100</v>
      </c>
      <c r="O40" s="237">
        <v>12450930</v>
      </c>
      <c r="P40" s="81"/>
    </row>
    <row r="41" spans="1:16" s="43" customFormat="1">
      <c r="A41" s="12" t="s">
        <v>66</v>
      </c>
      <c r="B41" s="72" t="s">
        <v>64</v>
      </c>
      <c r="C41" s="256" t="s">
        <v>320</v>
      </c>
      <c r="D41" s="257"/>
      <c r="E41" s="258"/>
      <c r="F41" s="258"/>
      <c r="G41" s="35"/>
      <c r="H41" s="14"/>
      <c r="I41" s="15"/>
      <c r="J41" s="234">
        <v>-545327</v>
      </c>
      <c r="K41" s="235">
        <v>0</v>
      </c>
      <c r="L41" s="236">
        <v>-545327</v>
      </c>
      <c r="M41" s="49"/>
      <c r="N41" s="80">
        <v>0</v>
      </c>
      <c r="O41" s="237">
        <v>-545327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80054</v>
      </c>
      <c r="K42" s="235">
        <v>0</v>
      </c>
      <c r="L42" s="236">
        <v>80054</v>
      </c>
      <c r="M42" s="49"/>
      <c r="N42" s="80">
        <v>333703</v>
      </c>
      <c r="O42" s="237">
        <v>413757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-775222</v>
      </c>
      <c r="K44" s="235">
        <v>0</v>
      </c>
      <c r="L44" s="236">
        <v>-775222</v>
      </c>
      <c r="M44" s="49"/>
      <c r="N44" s="80">
        <v>0</v>
      </c>
      <c r="O44" s="237">
        <v>-775222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179887269</v>
      </c>
      <c r="K47" s="253">
        <v>0</v>
      </c>
      <c r="L47" s="254">
        <v>179887269</v>
      </c>
      <c r="M47" s="59"/>
      <c r="N47" s="253">
        <v>10964803</v>
      </c>
      <c r="O47" s="255">
        <v>190852072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-15742364</v>
      </c>
      <c r="K50" s="253">
        <v>0</v>
      </c>
      <c r="L50" s="254">
        <v>-15742364</v>
      </c>
      <c r="M50" s="59"/>
      <c r="N50" s="253">
        <v>8004015</v>
      </c>
      <c r="O50" s="255">
        <v>-7738349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70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3579919</v>
      </c>
      <c r="K52" s="223">
        <v>0</v>
      </c>
      <c r="L52" s="232">
        <v>3579919</v>
      </c>
      <c r="M52" s="49"/>
      <c r="N52" s="223">
        <v>0</v>
      </c>
      <c r="O52" s="233">
        <v>3579919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12190165</v>
      </c>
      <c r="K53" s="235">
        <v>0</v>
      </c>
      <c r="L53" s="236">
        <v>12190165</v>
      </c>
      <c r="M53" s="225"/>
      <c r="N53" s="50">
        <v>0</v>
      </c>
      <c r="O53" s="237">
        <v>12190165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23033</v>
      </c>
      <c r="K54" s="235">
        <v>0</v>
      </c>
      <c r="L54" s="236">
        <v>23033</v>
      </c>
      <c r="M54" s="225"/>
      <c r="N54" s="89">
        <v>0</v>
      </c>
      <c r="O54" s="237">
        <v>23033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15793117</v>
      </c>
      <c r="K57" s="245">
        <v>0</v>
      </c>
      <c r="L57" s="247">
        <v>15793117</v>
      </c>
      <c r="M57" s="252"/>
      <c r="N57" s="245">
        <v>0</v>
      </c>
      <c r="O57" s="247">
        <v>15793117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50753</v>
      </c>
      <c r="K59" s="253">
        <v>0</v>
      </c>
      <c r="L59" s="255">
        <v>50753</v>
      </c>
      <c r="M59" s="92"/>
      <c r="N59" s="253">
        <v>8004015</v>
      </c>
      <c r="O59" s="255">
        <v>8054768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234673264</v>
      </c>
      <c r="M61" s="49"/>
      <c r="N61" s="96">
        <v>74103565</v>
      </c>
      <c r="O61" s="234">
        <v>308776829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241">
        <v>-2187520</v>
      </c>
      <c r="M62" s="49"/>
      <c r="N62" s="82"/>
      <c r="O62" s="240">
        <v>-2187520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232485744</v>
      </c>
      <c r="M64" s="92"/>
      <c r="N64" s="90">
        <v>74103565</v>
      </c>
      <c r="O64" s="90">
        <v>306589309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232536497</v>
      </c>
      <c r="M66" s="92"/>
      <c r="N66" s="90">
        <v>82107580</v>
      </c>
      <c r="O66" s="90">
        <v>314644077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262"/>
      <c r="M73" s="262"/>
      <c r="N73" s="262"/>
      <c r="O73" s="262"/>
      <c r="P73" s="114"/>
    </row>
    <row r="74" spans="1:16">
      <c r="B74" s="72"/>
      <c r="L74" s="114"/>
      <c r="M74" s="114"/>
      <c r="N74" s="114"/>
      <c r="O74" s="114"/>
      <c r="P74" s="114"/>
    </row>
    <row r="75" spans="1:16">
      <c r="B75" s="72"/>
      <c r="L75" s="114"/>
      <c r="M75" s="114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718" priority="40" operator="notEqual">
      <formula>0</formula>
    </cfRule>
    <cfRule type="cellIs" dxfId="717" priority="41" operator="equal">
      <formula>0</formula>
    </cfRule>
  </conditionalFormatting>
  <conditionalFormatting sqref="F11:G11 N62 N17:N18 N11:N15 L16 F17:G17 N52">
    <cfRule type="containsBlanks" dxfId="716" priority="38">
      <formula>LEN(TRIM(F11))=0</formula>
    </cfRule>
    <cfRule type="cellIs" dxfId="715" priority="39" operator="notEqual">
      <formula>0</formula>
    </cfRule>
  </conditionalFormatting>
  <conditionalFormatting sqref="N11">
    <cfRule type="cellIs" dxfId="714" priority="37" operator="notEqual">
      <formula>N20</formula>
    </cfRule>
  </conditionalFormatting>
  <conditionalFormatting sqref="O69">
    <cfRule type="cellIs" dxfId="713" priority="35" operator="notEqual">
      <formula>0</formula>
    </cfRule>
    <cfRule type="cellIs" dxfId="712" priority="36" operator="equal">
      <formula>0</formula>
    </cfRule>
  </conditionalFormatting>
  <conditionalFormatting sqref="K11:K15 K17:K18">
    <cfRule type="containsBlanks" dxfId="711" priority="33">
      <formula>LEN(TRIM(K11))=0</formula>
    </cfRule>
    <cfRule type="cellIs" dxfId="710" priority="34" operator="notEqual">
      <formula>0</formula>
    </cfRule>
  </conditionalFormatting>
  <conditionalFormatting sqref="K11:K15 K17:K18">
    <cfRule type="cellIs" dxfId="709" priority="32" operator="notEqual">
      <formula>K20</formula>
    </cfRule>
  </conditionalFormatting>
  <conditionalFormatting sqref="K16">
    <cfRule type="containsBlanks" dxfId="708" priority="30">
      <formula>LEN(TRIM(K16))=0</formula>
    </cfRule>
    <cfRule type="cellIs" dxfId="707" priority="31" operator="notEqual">
      <formula>0</formula>
    </cfRule>
  </conditionalFormatting>
  <conditionalFormatting sqref="K52 K37">
    <cfRule type="containsBlanks" dxfId="706" priority="28">
      <formula>LEN(TRIM(K37))=0</formula>
    </cfRule>
    <cfRule type="cellIs" dxfId="705" priority="29" operator="notEqual">
      <formula>0</formula>
    </cfRule>
  </conditionalFormatting>
  <conditionalFormatting sqref="K52 K37">
    <cfRule type="cellIs" dxfId="704" priority="27" operator="notEqual">
      <formula>K46</formula>
    </cfRule>
  </conditionalFormatting>
  <conditionalFormatting sqref="K53:K55 K38:K45 K25:K30">
    <cfRule type="containsBlanks" dxfId="703" priority="25">
      <formula>LEN(TRIM(K25))=0</formula>
    </cfRule>
    <cfRule type="cellIs" dxfId="702" priority="26" operator="notEqual">
      <formula>0</formula>
    </cfRule>
  </conditionalFormatting>
  <conditionalFormatting sqref="K53:K55 K38:K45 K25:K30">
    <cfRule type="cellIs" dxfId="701" priority="24" operator="notEqual">
      <formula>K34</formula>
    </cfRule>
  </conditionalFormatting>
  <conditionalFormatting sqref="N52">
    <cfRule type="cellIs" dxfId="700" priority="23" operator="notEqual">
      <formula>N61</formula>
    </cfRule>
  </conditionalFormatting>
  <conditionalFormatting sqref="J69">
    <cfRule type="cellIs" dxfId="699" priority="21" operator="notEqual">
      <formula>0</formula>
    </cfRule>
    <cfRule type="cellIs" dxfId="698" priority="22" operator="equal">
      <formula>0</formula>
    </cfRule>
  </conditionalFormatting>
  <conditionalFormatting sqref="J62 J16">
    <cfRule type="containsBlanks" dxfId="697" priority="19">
      <formula>LEN(TRIM(J16))=0</formula>
    </cfRule>
    <cfRule type="cellIs" dxfId="696" priority="20" operator="notEqual">
      <formula>0</formula>
    </cfRule>
  </conditionalFormatting>
  <conditionalFormatting sqref="N24:N30">
    <cfRule type="containsBlanks" dxfId="695" priority="17">
      <formula>LEN(TRIM(N24))=0</formula>
    </cfRule>
    <cfRule type="cellIs" dxfId="694" priority="18" operator="notEqual">
      <formula>0</formula>
    </cfRule>
  </conditionalFormatting>
  <conditionalFormatting sqref="N24">
    <cfRule type="cellIs" dxfId="693" priority="16" operator="notEqual">
      <formula>N33</formula>
    </cfRule>
  </conditionalFormatting>
  <conditionalFormatting sqref="N37:N39 N41:N45">
    <cfRule type="containsBlanks" dxfId="692" priority="14">
      <formula>LEN(TRIM(N37))=0</formula>
    </cfRule>
    <cfRule type="cellIs" dxfId="691" priority="15" operator="notEqual">
      <formula>0</formula>
    </cfRule>
  </conditionalFormatting>
  <conditionalFormatting sqref="N37">
    <cfRule type="cellIs" dxfId="690" priority="13" operator="notEqual">
      <formula>N46</formula>
    </cfRule>
  </conditionalFormatting>
  <conditionalFormatting sqref="N40">
    <cfRule type="containsBlanks" dxfId="689" priority="11">
      <formula>LEN(TRIM(N40))=0</formula>
    </cfRule>
    <cfRule type="cellIs" dxfId="688" priority="12" operator="notEqual">
      <formula>0</formula>
    </cfRule>
  </conditionalFormatting>
  <conditionalFormatting sqref="N53 N55">
    <cfRule type="containsBlanks" dxfId="687" priority="9">
      <formula>LEN(TRIM(N53))=0</formula>
    </cfRule>
    <cfRule type="cellIs" dxfId="686" priority="10" operator="notEqual">
      <formula>0</formula>
    </cfRule>
  </conditionalFormatting>
  <conditionalFormatting sqref="N54">
    <cfRule type="containsBlanks" dxfId="685" priority="7">
      <formula>LEN(TRIM(N54))=0</formula>
    </cfRule>
    <cfRule type="cellIs" dxfId="684" priority="8" operator="notEqual">
      <formula>0</formula>
    </cfRule>
  </conditionalFormatting>
  <conditionalFormatting sqref="L62">
    <cfRule type="containsBlanks" dxfId="683" priority="5">
      <formula>LEN(TRIM(L62))=0</formula>
    </cfRule>
    <cfRule type="cellIs" dxfId="682" priority="6" operator="notEqual">
      <formula>0</formula>
    </cfRule>
  </conditionalFormatting>
  <conditionalFormatting sqref="L62">
    <cfRule type="cellIs" dxfId="681" priority="4" operator="notEqual">
      <formula>L71</formula>
    </cfRule>
  </conditionalFormatting>
  <conditionalFormatting sqref="K24">
    <cfRule type="containsBlanks" dxfId="680" priority="2">
      <formula>LEN(TRIM(K24))=0</formula>
    </cfRule>
    <cfRule type="cellIs" dxfId="679" priority="3" operator="notEqual">
      <formula>0</formula>
    </cfRule>
  </conditionalFormatting>
  <conditionalFormatting sqref="K24">
    <cfRule type="cellIs" dxfId="678" priority="1" operator="notEqual">
      <formula>K33</formula>
    </cfRule>
  </conditionalFormatting>
  <printOptions horizontalCentered="1"/>
  <pageMargins left="0.7" right="0.7" top="0.75" bottom="0.75" header="0.5" footer="0.5"/>
  <pageSetup scale="63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customWidth="1"/>
    <col min="9" max="9" width="9.140625" style="11" customWidth="1"/>
    <col min="10" max="10" width="17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408" t="s">
        <v>103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tr">
        <f>FCS!P4</f>
        <v>2018.v01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9052965.0399999991</v>
      </c>
      <c r="G11" s="283"/>
      <c r="H11" s="45"/>
      <c r="I11" s="36"/>
      <c r="J11" s="266">
        <v>6157577.5600000015</v>
      </c>
      <c r="K11" s="223">
        <v>0</v>
      </c>
      <c r="L11" s="232">
        <v>6157577.5600000015</v>
      </c>
      <c r="M11" s="224"/>
      <c r="N11" s="223">
        <v>0</v>
      </c>
      <c r="O11" s="233">
        <v>6157578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1728431.16</v>
      </c>
      <c r="K12" s="235">
        <v>0</v>
      </c>
      <c r="L12" s="236">
        <v>1728431.16</v>
      </c>
      <c r="M12" s="225"/>
      <c r="N12" s="50">
        <v>0</v>
      </c>
      <c r="O12" s="237">
        <v>1728431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1014362.7</v>
      </c>
      <c r="K13" s="235">
        <v>0</v>
      </c>
      <c r="L13" s="236">
        <v>1014362.7</v>
      </c>
      <c r="M13" s="225"/>
      <c r="N13" s="50">
        <v>0</v>
      </c>
      <c r="O13" s="237">
        <v>1014363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162261.17000000001</v>
      </c>
      <c r="K14" s="235">
        <v>0</v>
      </c>
      <c r="L14" s="236">
        <v>162261.17000000001</v>
      </c>
      <c r="M14" s="225"/>
      <c r="N14" s="50">
        <v>0</v>
      </c>
      <c r="O14" s="237">
        <v>162261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823125.88</v>
      </c>
      <c r="K15" s="235">
        <v>0</v>
      </c>
      <c r="L15" s="236">
        <v>823125.88</v>
      </c>
      <c r="M15" s="225"/>
      <c r="N15" s="50">
        <v>0</v>
      </c>
      <c r="O15" s="237">
        <v>823126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1279216.5399999998</v>
      </c>
      <c r="K17" s="235">
        <v>0</v>
      </c>
      <c r="L17" s="236">
        <v>1279216.5399999998</v>
      </c>
      <c r="M17" s="225"/>
      <c r="N17" s="50">
        <v>0</v>
      </c>
      <c r="O17" s="237">
        <v>1279217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849091.69000000006</v>
      </c>
      <c r="K18" s="241">
        <v>0</v>
      </c>
      <c r="L18" s="242">
        <v>849091.69000000006</v>
      </c>
      <c r="M18" s="225"/>
      <c r="N18" s="58">
        <v>13084106</v>
      </c>
      <c r="O18" s="243">
        <v>13933198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12014066.700000001</v>
      </c>
      <c r="K20" s="245">
        <v>0</v>
      </c>
      <c r="L20" s="246">
        <v>12014068</v>
      </c>
      <c r="M20" s="67"/>
      <c r="N20" s="245">
        <v>13084106</v>
      </c>
      <c r="O20" s="247">
        <v>25098174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33371917.419999991</v>
      </c>
      <c r="K24" s="223">
        <v>0</v>
      </c>
      <c r="L24" s="251">
        <v>33371917.419999991</v>
      </c>
      <c r="M24" s="225"/>
      <c r="N24" s="223">
        <v>854760</v>
      </c>
      <c r="O24" s="233">
        <v>34226677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10369959.32</v>
      </c>
      <c r="K25" s="235">
        <v>0</v>
      </c>
      <c r="L25" s="236">
        <v>10369959.32</v>
      </c>
      <c r="M25" s="225"/>
      <c r="N25" s="50">
        <v>0</v>
      </c>
      <c r="O25" s="237">
        <v>10369959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2360257.9799999995</v>
      </c>
      <c r="K26" s="235">
        <v>0</v>
      </c>
      <c r="L26" s="236">
        <v>2360257.9799999995</v>
      </c>
      <c r="M26" s="225"/>
      <c r="N26" s="50">
        <v>0</v>
      </c>
      <c r="O26" s="237">
        <v>2360258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3158576.87</v>
      </c>
      <c r="K27" s="235">
        <v>0</v>
      </c>
      <c r="L27" s="236">
        <v>3158576.87</v>
      </c>
      <c r="M27" s="225"/>
      <c r="N27" s="50">
        <v>0</v>
      </c>
      <c r="O27" s="237">
        <v>3158577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4019846.8</v>
      </c>
      <c r="K28" s="235">
        <v>0</v>
      </c>
      <c r="L28" s="236">
        <v>4019846.8</v>
      </c>
      <c r="M28" s="225"/>
      <c r="N28" s="50">
        <v>6015796</v>
      </c>
      <c r="O28" s="237">
        <v>10035643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5230272.5999999996</v>
      </c>
      <c r="K29" s="235"/>
      <c r="L29" s="236">
        <v>5230272.5999999996</v>
      </c>
      <c r="M29" s="225"/>
      <c r="N29" s="50">
        <v>0</v>
      </c>
      <c r="O29" s="237">
        <v>5230273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3362645.39</v>
      </c>
      <c r="K30" s="241">
        <v>0</v>
      </c>
      <c r="L30" s="242">
        <v>3362645.39</v>
      </c>
      <c r="M30" s="225"/>
      <c r="N30" s="58">
        <v>0</v>
      </c>
      <c r="O30" s="243">
        <v>3362645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61873476.379999988</v>
      </c>
      <c r="K32" s="245">
        <v>0</v>
      </c>
      <c r="L32" s="246">
        <v>61873476</v>
      </c>
      <c r="M32" s="252"/>
      <c r="N32" s="245">
        <v>6870556</v>
      </c>
      <c r="O32" s="247">
        <v>68744032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323</v>
      </c>
      <c r="E34" s="35"/>
      <c r="F34" s="14"/>
      <c r="G34" s="14"/>
      <c r="H34" s="14"/>
      <c r="I34" s="15"/>
      <c r="J34" s="271">
        <v>-49859409.679999985</v>
      </c>
      <c r="K34" s="253">
        <v>0</v>
      </c>
      <c r="L34" s="254">
        <v>-49859408</v>
      </c>
      <c r="M34" s="67"/>
      <c r="N34" s="253">
        <v>6213550</v>
      </c>
      <c r="O34" s="255">
        <v>-43645858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21633477.16</v>
      </c>
      <c r="K37" s="223">
        <v>0</v>
      </c>
      <c r="L37" s="232">
        <v>21633477.16</v>
      </c>
      <c r="M37" s="49"/>
      <c r="N37" s="223">
        <v>0</v>
      </c>
      <c r="O37" s="233">
        <v>21633477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2785399.74</v>
      </c>
      <c r="K38" s="235">
        <v>0</v>
      </c>
      <c r="L38" s="236">
        <v>2785399.74</v>
      </c>
      <c r="M38" s="49"/>
      <c r="N38" s="80">
        <v>0</v>
      </c>
      <c r="O38" s="237">
        <v>2785400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16728037.74</v>
      </c>
      <c r="K39" s="235"/>
      <c r="L39" s="236">
        <v>16728037.74</v>
      </c>
      <c r="M39" s="49"/>
      <c r="N39" s="80">
        <v>0</v>
      </c>
      <c r="O39" s="237">
        <v>16728038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282074.12</v>
      </c>
      <c r="K40" s="235">
        <v>0</v>
      </c>
      <c r="L40" s="236">
        <v>282074.12</v>
      </c>
      <c r="M40" s="49"/>
      <c r="N40" s="80">
        <v>0</v>
      </c>
      <c r="O40" s="237">
        <v>282074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0</v>
      </c>
      <c r="O41" s="237">
        <v>0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22552.440000000002</v>
      </c>
      <c r="K42" s="235">
        <v>0</v>
      </c>
      <c r="L42" s="236">
        <v>22552.440000000002</v>
      </c>
      <c r="M42" s="49"/>
      <c r="N42" s="80">
        <v>0</v>
      </c>
      <c r="O42" s="237">
        <v>22552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10739</v>
      </c>
      <c r="K43" s="235">
        <v>0</v>
      </c>
      <c r="L43" s="236">
        <v>10739</v>
      </c>
      <c r="M43" s="49"/>
      <c r="N43" s="80">
        <v>0</v>
      </c>
      <c r="O43" s="237">
        <v>10739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-85.26</v>
      </c>
      <c r="K44" s="235">
        <v>0</v>
      </c>
      <c r="L44" s="236">
        <v>-85.26</v>
      </c>
      <c r="M44" s="49"/>
      <c r="N44" s="80">
        <v>-77554</v>
      </c>
      <c r="O44" s="237">
        <v>-77639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41462194.939999998</v>
      </c>
      <c r="K47" s="253">
        <v>0</v>
      </c>
      <c r="L47" s="254">
        <v>41462195</v>
      </c>
      <c r="M47" s="59"/>
      <c r="N47" s="253">
        <v>-77554</v>
      </c>
      <c r="O47" s="255">
        <v>41384641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-8397214.7399999872</v>
      </c>
      <c r="K50" s="253">
        <v>0</v>
      </c>
      <c r="L50" s="254">
        <v>-8397213</v>
      </c>
      <c r="M50" s="59"/>
      <c r="N50" s="253">
        <v>6135996</v>
      </c>
      <c r="O50" s="255">
        <v>-2261217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4053054.6</v>
      </c>
      <c r="K52" s="223">
        <v>0</v>
      </c>
      <c r="L52" s="232">
        <v>4053054.6</v>
      </c>
      <c r="M52" s="49"/>
      <c r="N52" s="223">
        <v>0</v>
      </c>
      <c r="O52" s="233">
        <v>4053055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4946843</v>
      </c>
      <c r="K53" s="235"/>
      <c r="L53" s="236">
        <v>4946843</v>
      </c>
      <c r="M53" s="225"/>
      <c r="N53" s="50">
        <v>0</v>
      </c>
      <c r="O53" s="237">
        <v>4946843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1837440</v>
      </c>
      <c r="K54" s="235">
        <v>0</v>
      </c>
      <c r="L54" s="236">
        <v>1837440</v>
      </c>
      <c r="M54" s="225"/>
      <c r="N54" s="89">
        <v>407392</v>
      </c>
      <c r="O54" s="237">
        <v>2244832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10837337.6</v>
      </c>
      <c r="K57" s="245">
        <v>0</v>
      </c>
      <c r="L57" s="247">
        <v>10837338</v>
      </c>
      <c r="M57" s="252"/>
      <c r="N57" s="245">
        <v>407392</v>
      </c>
      <c r="O57" s="247">
        <v>11244730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2440122.8600000124</v>
      </c>
      <c r="K59" s="253">
        <v>0</v>
      </c>
      <c r="L59" s="255">
        <v>2440125</v>
      </c>
      <c r="M59" s="92"/>
      <c r="N59" s="253">
        <v>6543388</v>
      </c>
      <c r="O59" s="255">
        <v>8983513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86827400</v>
      </c>
      <c r="M61" s="49"/>
      <c r="N61" s="96">
        <v>95935107</v>
      </c>
      <c r="O61" s="234">
        <v>182762507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-191291</v>
      </c>
      <c r="M62" s="49"/>
      <c r="N62" s="82">
        <v>-434968</v>
      </c>
      <c r="O62" s="240">
        <v>-626259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86636109</v>
      </c>
      <c r="M64" s="92"/>
      <c r="N64" s="90">
        <v>95500139</v>
      </c>
      <c r="O64" s="90">
        <v>182136248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89076234</v>
      </c>
      <c r="M66" s="92"/>
      <c r="N66" s="90">
        <v>102043527</v>
      </c>
      <c r="O66" s="90">
        <v>191119761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3</v>
      </c>
      <c r="M69" s="110"/>
      <c r="N69" s="111">
        <v>0</v>
      </c>
      <c r="O69" s="111">
        <v>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677" priority="25" operator="notEqual">
      <formula>0</formula>
    </cfRule>
    <cfRule type="cellIs" dxfId="676" priority="26" operator="equal">
      <formula>0</formula>
    </cfRule>
  </conditionalFormatting>
  <conditionalFormatting sqref="F11:G11 N62 N17:N18 N11:N15 L16 F17:G17 N24:N30 N37:N45 N52:N55">
    <cfRule type="containsBlanks" dxfId="675" priority="23">
      <formula>LEN(TRIM(F11))=0</formula>
    </cfRule>
    <cfRule type="cellIs" dxfId="674" priority="24" operator="notEqual">
      <formula>0</formula>
    </cfRule>
  </conditionalFormatting>
  <conditionalFormatting sqref="N11">
    <cfRule type="cellIs" dxfId="673" priority="22" operator="notEqual">
      <formula>N20</formula>
    </cfRule>
  </conditionalFormatting>
  <conditionalFormatting sqref="O69">
    <cfRule type="cellIs" dxfId="672" priority="20" operator="notEqual">
      <formula>0</formula>
    </cfRule>
    <cfRule type="cellIs" dxfId="671" priority="21" operator="equal">
      <formula>0</formula>
    </cfRule>
  </conditionalFormatting>
  <conditionalFormatting sqref="K11:K15 K17:K18">
    <cfRule type="containsBlanks" dxfId="670" priority="18">
      <formula>LEN(TRIM(K11))=0</formula>
    </cfRule>
    <cfRule type="cellIs" dxfId="669" priority="19" operator="notEqual">
      <formula>0</formula>
    </cfRule>
  </conditionalFormatting>
  <conditionalFormatting sqref="K11:K15 K17:K18">
    <cfRule type="cellIs" dxfId="668" priority="17" operator="notEqual">
      <formula>K20</formula>
    </cfRule>
  </conditionalFormatting>
  <conditionalFormatting sqref="K16">
    <cfRule type="containsBlanks" dxfId="667" priority="15">
      <formula>LEN(TRIM(K16))=0</formula>
    </cfRule>
    <cfRule type="cellIs" dxfId="666" priority="16" operator="notEqual">
      <formula>0</formula>
    </cfRule>
  </conditionalFormatting>
  <conditionalFormatting sqref="K52 K37 K24">
    <cfRule type="containsBlanks" dxfId="665" priority="13">
      <formula>LEN(TRIM(K24))=0</formula>
    </cfRule>
    <cfRule type="cellIs" dxfId="664" priority="14" operator="notEqual">
      <formula>0</formula>
    </cfRule>
  </conditionalFormatting>
  <conditionalFormatting sqref="K52 K37 K24">
    <cfRule type="cellIs" dxfId="663" priority="12" operator="notEqual">
      <formula>K33</formula>
    </cfRule>
  </conditionalFormatting>
  <conditionalFormatting sqref="K53:K55 K38:K45 K25:K30">
    <cfRule type="containsBlanks" dxfId="662" priority="10">
      <formula>LEN(TRIM(K25))=0</formula>
    </cfRule>
    <cfRule type="cellIs" dxfId="661" priority="11" operator="notEqual">
      <formula>0</formula>
    </cfRule>
  </conditionalFormatting>
  <conditionalFormatting sqref="K53:K55 K38:K45 K25:K30">
    <cfRule type="cellIs" dxfId="660" priority="9" operator="notEqual">
      <formula>K34</formula>
    </cfRule>
  </conditionalFormatting>
  <conditionalFormatting sqref="N24">
    <cfRule type="cellIs" dxfId="659" priority="8" operator="notEqual">
      <formula>N33</formula>
    </cfRule>
  </conditionalFormatting>
  <conditionalFormatting sqref="N37">
    <cfRule type="cellIs" dxfId="658" priority="7" operator="notEqual">
      <formula>N46</formula>
    </cfRule>
  </conditionalFormatting>
  <conditionalFormatting sqref="N52">
    <cfRule type="cellIs" dxfId="657" priority="6" operator="notEqual">
      <formula>N61</formula>
    </cfRule>
  </conditionalFormatting>
  <conditionalFormatting sqref="J69">
    <cfRule type="cellIs" dxfId="656" priority="4" operator="notEqual">
      <formula>0</formula>
    </cfRule>
    <cfRule type="cellIs" dxfId="655" priority="5" operator="equal">
      <formula>0</formula>
    </cfRule>
  </conditionalFormatting>
  <conditionalFormatting sqref="J62 J16">
    <cfRule type="containsBlanks" dxfId="654" priority="2">
      <formula>LEN(TRIM(J16))=0</formula>
    </cfRule>
    <cfRule type="cellIs" dxfId="653" priority="3" operator="notEqual">
      <formula>0</formula>
    </cfRule>
  </conditionalFormatting>
  <conditionalFormatting sqref="L62">
    <cfRule type="cellIs" dxfId="652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" style="11" bestFit="1" customWidth="1"/>
    <col min="11" max="11" width="12" style="11" bestFit="1" customWidth="1"/>
    <col min="12" max="12" width="16" style="6" customWidth="1"/>
    <col min="13" max="13" width="0.7109375" style="11" customWidth="1"/>
    <col min="14" max="14" width="16" style="6" customWidth="1"/>
    <col min="15" max="15" width="16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408" t="s">
        <v>102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tr">
        <f>FCS!P4</f>
        <v>2018.v01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1093458.96</v>
      </c>
      <c r="G11" s="283"/>
      <c r="H11" s="45"/>
      <c r="I11" s="36"/>
      <c r="J11" s="266">
        <v>2312305.23</v>
      </c>
      <c r="K11" s="223">
        <v>0</v>
      </c>
      <c r="L11" s="232">
        <v>2312305.23</v>
      </c>
      <c r="M11" s="224"/>
      <c r="N11" s="223">
        <v>0</v>
      </c>
      <c r="O11" s="233">
        <v>2312305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463580.3</v>
      </c>
      <c r="K12" s="235">
        <v>0</v>
      </c>
      <c r="L12" s="236">
        <v>463580.3</v>
      </c>
      <c r="M12" s="225"/>
      <c r="N12" s="50">
        <v>0</v>
      </c>
      <c r="O12" s="237">
        <v>463580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341363.53</v>
      </c>
      <c r="K13" s="235">
        <v>0</v>
      </c>
      <c r="L13" s="236">
        <v>341363.53</v>
      </c>
      <c r="M13" s="225"/>
      <c r="N13" s="50">
        <v>0</v>
      </c>
      <c r="O13" s="237">
        <v>341364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217136.35</v>
      </c>
      <c r="K14" s="235">
        <v>0</v>
      </c>
      <c r="L14" s="236">
        <v>217136.35</v>
      </c>
      <c r="M14" s="225"/>
      <c r="N14" s="50">
        <v>1124215</v>
      </c>
      <c r="O14" s="237">
        <v>1341351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52867.92</v>
      </c>
      <c r="K15" s="235">
        <v>0</v>
      </c>
      <c r="L15" s="236">
        <v>52867.92</v>
      </c>
      <c r="M15" s="225"/>
      <c r="N15" s="50">
        <v>0</v>
      </c>
      <c r="O15" s="237">
        <v>52868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7598.63</v>
      </c>
      <c r="G17" s="283"/>
      <c r="H17" s="55"/>
      <c r="I17" s="35"/>
      <c r="J17" s="234">
        <v>241385.50999999998</v>
      </c>
      <c r="K17" s="235">
        <v>0</v>
      </c>
      <c r="L17" s="236">
        <v>241385.50999999998</v>
      </c>
      <c r="M17" s="225"/>
      <c r="N17" s="50">
        <v>0</v>
      </c>
      <c r="O17" s="237">
        <v>241386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62622</v>
      </c>
      <c r="K18" s="241">
        <v>0</v>
      </c>
      <c r="L18" s="242">
        <v>62622</v>
      </c>
      <c r="M18" s="225"/>
      <c r="N18" s="58">
        <v>0</v>
      </c>
      <c r="O18" s="243">
        <v>62622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3691260.8399999994</v>
      </c>
      <c r="K20" s="245">
        <v>0</v>
      </c>
      <c r="L20" s="246">
        <v>3691261</v>
      </c>
      <c r="M20" s="67"/>
      <c r="N20" s="245">
        <v>1124215</v>
      </c>
      <c r="O20" s="247">
        <v>4815476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12261410.109999998</v>
      </c>
      <c r="K24" s="223">
        <v>0</v>
      </c>
      <c r="L24" s="251">
        <v>12261410.109999998</v>
      </c>
      <c r="M24" s="225"/>
      <c r="N24" s="223">
        <v>0</v>
      </c>
      <c r="O24" s="233">
        <v>12261410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3450903.709999999</v>
      </c>
      <c r="K25" s="235">
        <v>0</v>
      </c>
      <c r="L25" s="236">
        <v>3450903.709999999</v>
      </c>
      <c r="M25" s="225"/>
      <c r="N25" s="50">
        <v>853701</v>
      </c>
      <c r="O25" s="237">
        <v>4304605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1097953.9000000001</v>
      </c>
      <c r="K26" s="235">
        <v>0</v>
      </c>
      <c r="L26" s="236">
        <v>1097953.9000000001</v>
      </c>
      <c r="M26" s="225"/>
      <c r="N26" s="50">
        <v>0</v>
      </c>
      <c r="O26" s="237">
        <v>1097954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1121869.4500000002</v>
      </c>
      <c r="K27" s="235">
        <v>0</v>
      </c>
      <c r="L27" s="236">
        <v>1121869.4500000002</v>
      </c>
      <c r="M27" s="225"/>
      <c r="N27" s="50">
        <v>0</v>
      </c>
      <c r="O27" s="237">
        <v>1121869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1127407.1300000001</v>
      </c>
      <c r="K28" s="235">
        <v>0</v>
      </c>
      <c r="L28" s="236">
        <v>1127407.1300000001</v>
      </c>
      <c r="M28" s="225"/>
      <c r="N28" s="50">
        <v>718824</v>
      </c>
      <c r="O28" s="237">
        <v>1846231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1496910.11</v>
      </c>
      <c r="K29" s="235">
        <v>0</v>
      </c>
      <c r="L29" s="236">
        <v>1496910.11</v>
      </c>
      <c r="M29" s="225"/>
      <c r="N29" s="50">
        <v>0</v>
      </c>
      <c r="O29" s="237">
        <v>1496910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2720709.02</v>
      </c>
      <c r="K30" s="241">
        <v>0</v>
      </c>
      <c r="L30" s="242">
        <v>2720709.02</v>
      </c>
      <c r="M30" s="225"/>
      <c r="N30" s="58">
        <v>0</v>
      </c>
      <c r="O30" s="243">
        <v>2720709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23277163.429999992</v>
      </c>
      <c r="K32" s="245">
        <v>0</v>
      </c>
      <c r="L32" s="246">
        <v>23277163</v>
      </c>
      <c r="M32" s="252"/>
      <c r="N32" s="245">
        <v>1572525</v>
      </c>
      <c r="O32" s="247">
        <v>24849688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-19585902.589999992</v>
      </c>
      <c r="K34" s="253">
        <v>0</v>
      </c>
      <c r="L34" s="254">
        <v>-19585902</v>
      </c>
      <c r="M34" s="67"/>
      <c r="N34" s="253">
        <v>-448310</v>
      </c>
      <c r="O34" s="255">
        <v>-20034212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12068945.93</v>
      </c>
      <c r="K37" s="223">
        <v>0</v>
      </c>
      <c r="L37" s="232">
        <v>12068945.93</v>
      </c>
      <c r="M37" s="49"/>
      <c r="N37" s="223">
        <v>0</v>
      </c>
      <c r="O37" s="233">
        <v>12068946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4008691.8</v>
      </c>
      <c r="K38" s="235">
        <v>0</v>
      </c>
      <c r="L38" s="236">
        <v>4008691.8</v>
      </c>
      <c r="M38" s="49"/>
      <c r="N38" s="80">
        <v>0</v>
      </c>
      <c r="O38" s="237">
        <v>4008692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433332.22</v>
      </c>
      <c r="K39" s="235">
        <v>0</v>
      </c>
      <c r="L39" s="236">
        <v>433332.22</v>
      </c>
      <c r="M39" s="49"/>
      <c r="N39" s="80">
        <v>0</v>
      </c>
      <c r="O39" s="237">
        <v>433332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77261.59</v>
      </c>
      <c r="K40" s="235">
        <v>0</v>
      </c>
      <c r="L40" s="236">
        <v>77261.59</v>
      </c>
      <c r="M40" s="49"/>
      <c r="N40" s="80">
        <v>525011</v>
      </c>
      <c r="O40" s="237">
        <v>602273</v>
      </c>
      <c r="P40" s="81"/>
    </row>
    <row r="41" spans="1:16" s="43" customFormat="1">
      <c r="A41" s="12" t="s">
        <v>66</v>
      </c>
      <c r="B41" s="72" t="s">
        <v>64</v>
      </c>
      <c r="C41" s="256" t="s">
        <v>324</v>
      </c>
      <c r="D41" s="257"/>
      <c r="E41" s="258"/>
      <c r="F41" s="258"/>
      <c r="G41" s="35"/>
      <c r="H41" s="14"/>
      <c r="I41" s="15"/>
      <c r="J41" s="234">
        <v>0</v>
      </c>
      <c r="K41" s="235">
        <v>0</v>
      </c>
      <c r="L41" s="236">
        <v>0</v>
      </c>
      <c r="M41" s="49"/>
      <c r="N41" s="80">
        <v>498473</v>
      </c>
      <c r="O41" s="237">
        <v>498473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0</v>
      </c>
      <c r="K42" s="235">
        <v>0</v>
      </c>
      <c r="L42" s="236">
        <v>0</v>
      </c>
      <c r="M42" s="49"/>
      <c r="N42" s="80">
        <v>0</v>
      </c>
      <c r="O42" s="237">
        <v>0</v>
      </c>
      <c r="P42" s="81"/>
    </row>
    <row r="43" spans="1:16" s="43" customFormat="1">
      <c r="A43" s="12" t="s">
        <v>69</v>
      </c>
      <c r="B43" s="72" t="s">
        <v>70</v>
      </c>
      <c r="C43" s="36" t="s">
        <v>325</v>
      </c>
      <c r="D43" s="35"/>
      <c r="E43" s="14"/>
      <c r="F43" s="14"/>
      <c r="G43" s="35"/>
      <c r="H43" s="14"/>
      <c r="I43" s="15"/>
      <c r="J43" s="234">
        <v>-25842.48</v>
      </c>
      <c r="K43" s="235">
        <v>-0.02</v>
      </c>
      <c r="L43" s="236">
        <v>-25842.5</v>
      </c>
      <c r="M43" s="49"/>
      <c r="N43" s="80">
        <v>0</v>
      </c>
      <c r="O43" s="237">
        <v>-25843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0</v>
      </c>
      <c r="K44" s="235">
        <v>0</v>
      </c>
      <c r="L44" s="236">
        <v>0</v>
      </c>
      <c r="M44" s="49"/>
      <c r="N44" s="80">
        <v>0</v>
      </c>
      <c r="O44" s="237">
        <v>0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16562389.060000001</v>
      </c>
      <c r="K47" s="253">
        <v>-0.02</v>
      </c>
      <c r="L47" s="254">
        <v>16562389</v>
      </c>
      <c r="M47" s="59"/>
      <c r="N47" s="253">
        <v>1023484</v>
      </c>
      <c r="O47" s="255">
        <v>17585873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-3023513.5299999919</v>
      </c>
      <c r="K50" s="253">
        <v>-0.02</v>
      </c>
      <c r="L50" s="254">
        <v>-3023513</v>
      </c>
      <c r="M50" s="59"/>
      <c r="N50" s="253">
        <v>575174</v>
      </c>
      <c r="O50" s="255">
        <v>-2448339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1081702</v>
      </c>
      <c r="K52" s="223">
        <v>0</v>
      </c>
      <c r="L52" s="232">
        <v>1081702</v>
      </c>
      <c r="M52" s="49"/>
      <c r="N52" s="223">
        <v>0</v>
      </c>
      <c r="O52" s="233">
        <v>1081702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361679.63</v>
      </c>
      <c r="K53" s="235">
        <v>0</v>
      </c>
      <c r="L53" s="236">
        <v>361679.63</v>
      </c>
      <c r="M53" s="225"/>
      <c r="N53" s="50">
        <v>0</v>
      </c>
      <c r="O53" s="237">
        <v>361680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152612</v>
      </c>
      <c r="O54" s="237">
        <v>152612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1443381.63</v>
      </c>
      <c r="K57" s="245">
        <v>0</v>
      </c>
      <c r="L57" s="247">
        <v>1443382</v>
      </c>
      <c r="M57" s="252"/>
      <c r="N57" s="245">
        <v>152612</v>
      </c>
      <c r="O57" s="247">
        <v>1595994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-1580131.899999992</v>
      </c>
      <c r="K59" s="253">
        <v>-0.02</v>
      </c>
      <c r="L59" s="255">
        <v>-1580131</v>
      </c>
      <c r="M59" s="92"/>
      <c r="N59" s="253">
        <v>727786</v>
      </c>
      <c r="O59" s="255">
        <v>-852345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58015060</v>
      </c>
      <c r="M61" s="49"/>
      <c r="N61" s="96">
        <v>19268914</v>
      </c>
      <c r="O61" s="234">
        <v>77283974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108684</v>
      </c>
      <c r="M62" s="49"/>
      <c r="N62" s="82"/>
      <c r="O62" s="240">
        <v>108684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58123744</v>
      </c>
      <c r="M64" s="92"/>
      <c r="N64" s="90">
        <v>19268914</v>
      </c>
      <c r="O64" s="90">
        <v>77392658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56543613</v>
      </c>
      <c r="M66" s="92"/>
      <c r="N66" s="90">
        <v>19996700</v>
      </c>
      <c r="O66" s="90">
        <v>76540313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651" priority="25" operator="notEqual">
      <formula>0</formula>
    </cfRule>
    <cfRule type="cellIs" dxfId="650" priority="26" operator="equal">
      <formula>0</formula>
    </cfRule>
  </conditionalFormatting>
  <conditionalFormatting sqref="F11:G11 N62 N17:N18 N11:N15 L16 F17:G17 N24:N30 N37:N45 N52:N55">
    <cfRule type="containsBlanks" dxfId="649" priority="23">
      <formula>LEN(TRIM(F11))=0</formula>
    </cfRule>
    <cfRule type="cellIs" dxfId="648" priority="24" operator="notEqual">
      <formula>0</formula>
    </cfRule>
  </conditionalFormatting>
  <conditionalFormatting sqref="N11">
    <cfRule type="cellIs" dxfId="647" priority="22" operator="notEqual">
      <formula>N20</formula>
    </cfRule>
  </conditionalFormatting>
  <conditionalFormatting sqref="O69">
    <cfRule type="cellIs" dxfId="646" priority="20" operator="notEqual">
      <formula>0</formula>
    </cfRule>
    <cfRule type="cellIs" dxfId="645" priority="21" operator="equal">
      <formula>0</formula>
    </cfRule>
  </conditionalFormatting>
  <conditionalFormatting sqref="K11:K15 K17:K18">
    <cfRule type="containsBlanks" dxfId="644" priority="18">
      <formula>LEN(TRIM(K11))=0</formula>
    </cfRule>
    <cfRule type="cellIs" dxfId="643" priority="19" operator="notEqual">
      <formula>0</formula>
    </cfRule>
  </conditionalFormatting>
  <conditionalFormatting sqref="K11:K15 K17:K18">
    <cfRule type="cellIs" dxfId="642" priority="17" operator="notEqual">
      <formula>K20</formula>
    </cfRule>
  </conditionalFormatting>
  <conditionalFormatting sqref="K16">
    <cfRule type="containsBlanks" dxfId="641" priority="15">
      <formula>LEN(TRIM(K16))=0</formula>
    </cfRule>
    <cfRule type="cellIs" dxfId="640" priority="16" operator="notEqual">
      <formula>0</formula>
    </cfRule>
  </conditionalFormatting>
  <conditionalFormatting sqref="K52 K37 K24">
    <cfRule type="containsBlanks" dxfId="639" priority="13">
      <formula>LEN(TRIM(K24))=0</formula>
    </cfRule>
    <cfRule type="cellIs" dxfId="638" priority="14" operator="notEqual">
      <formula>0</formula>
    </cfRule>
  </conditionalFormatting>
  <conditionalFormatting sqref="K52 K37 K24">
    <cfRule type="cellIs" dxfId="637" priority="12" operator="notEqual">
      <formula>K33</formula>
    </cfRule>
  </conditionalFormatting>
  <conditionalFormatting sqref="K53:K55 K38:K45 K25:K30">
    <cfRule type="containsBlanks" dxfId="636" priority="10">
      <formula>LEN(TRIM(K25))=0</formula>
    </cfRule>
    <cfRule type="cellIs" dxfId="635" priority="11" operator="notEqual">
      <formula>0</formula>
    </cfRule>
  </conditionalFormatting>
  <conditionalFormatting sqref="K53:K55 K38:K45 K25:K30">
    <cfRule type="cellIs" dxfId="634" priority="9" operator="notEqual">
      <formula>K34</formula>
    </cfRule>
  </conditionalFormatting>
  <conditionalFormatting sqref="N24">
    <cfRule type="cellIs" dxfId="633" priority="8" operator="notEqual">
      <formula>N33</formula>
    </cfRule>
  </conditionalFormatting>
  <conditionalFormatting sqref="N37">
    <cfRule type="cellIs" dxfId="632" priority="7" operator="notEqual">
      <formula>N46</formula>
    </cfRule>
  </conditionalFormatting>
  <conditionalFormatting sqref="N52">
    <cfRule type="cellIs" dxfId="631" priority="6" operator="notEqual">
      <formula>N61</formula>
    </cfRule>
  </conditionalFormatting>
  <conditionalFormatting sqref="J69">
    <cfRule type="cellIs" dxfId="630" priority="4" operator="notEqual">
      <formula>0</formula>
    </cfRule>
    <cfRule type="cellIs" dxfId="629" priority="5" operator="equal">
      <formula>0</formula>
    </cfRule>
  </conditionalFormatting>
  <conditionalFormatting sqref="J62 J16">
    <cfRule type="containsBlanks" dxfId="628" priority="2">
      <formula>LEN(TRIM(J16))=0</formula>
    </cfRule>
    <cfRule type="cellIs" dxfId="627" priority="3" operator="notEqual">
      <formula>0</formula>
    </cfRule>
  </conditionalFormatting>
  <conditionalFormatting sqref="L62">
    <cfRule type="cellIs" dxfId="626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7.28515625" style="11" bestFit="1" customWidth="1"/>
    <col min="11" max="11" width="14.85546875" style="11" bestFit="1" customWidth="1"/>
    <col min="12" max="12" width="17.28515625" style="6" bestFit="1" customWidth="1"/>
    <col min="13" max="13" width="0.7109375" style="11" customWidth="1"/>
    <col min="14" max="14" width="16" style="6" customWidth="1"/>
    <col min="15" max="15" width="17.28515625" style="6" bestFit="1" customWidth="1"/>
    <col min="16" max="16" width="11.28515625" style="6" customWidth="1"/>
    <col min="17" max="16384" width="11.140625" style="6"/>
  </cols>
  <sheetData>
    <row r="1" spans="1:16">
      <c r="B1" s="2"/>
      <c r="C1" s="408" t="str">
        <f>'[5]Contact Information'!$C$5</f>
        <v>DAYTONA STATE COLLEGE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tr">
        <f>FCS!P4</f>
        <v>2018.v01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tr">
        <f>[5]SNP!$O$9</f>
        <v>Unit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12286680.41</v>
      </c>
      <c r="G11" s="283"/>
      <c r="H11" s="45"/>
      <c r="I11" s="36"/>
      <c r="J11" s="266">
        <f>SUM('[5]Accounts by GL'!O183:O198)+SUM('[5]Accounts by GL'!O202:O223)+SUM('[5]Accounts by GL'!O228:O237)+'[5]Accounts by GL'!D227</f>
        <v>19538123.629999999</v>
      </c>
      <c r="K11" s="223">
        <v>0</v>
      </c>
      <c r="L11" s="232">
        <f>+J11+K11</f>
        <v>19538123.629999999</v>
      </c>
      <c r="M11" s="224"/>
      <c r="N11" s="223">
        <v>0</v>
      </c>
      <c r="O11" s="233">
        <f>ROUND(N11,0)+ROUND(L11,0)</f>
        <v>19538124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f>+'[5]Accounts by GL'!O295+'[5]Accounts by GL'!O300</f>
        <v>4030831.87</v>
      </c>
      <c r="K12" s="235">
        <v>0</v>
      </c>
      <c r="L12" s="236">
        <f>+J12+K12</f>
        <v>4030831.87</v>
      </c>
      <c r="M12" s="225"/>
      <c r="N12" s="50">
        <v>0</v>
      </c>
      <c r="O12" s="237">
        <f>ROUND(N12,0)+ROUND(L12,0)</f>
        <v>4030832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f>+'[5]Accounts by GL'!O245+'[5]Accounts by GL'!O248+'[5]Accounts by GL'!O254+'[5]Accounts by GL'!O282+'[5]Accounts by GL'!O287</f>
        <v>531962.42000000004</v>
      </c>
      <c r="K13" s="235">
        <v>0</v>
      </c>
      <c r="L13" s="236">
        <f t="shared" ref="L13:L17" si="0">+J13+K13</f>
        <v>531962.42000000004</v>
      </c>
      <c r="M13" s="225"/>
      <c r="N13" s="50">
        <v>340896</v>
      </c>
      <c r="O13" s="237">
        <f>ROUND(N13,0)+ROUND(L13,0)</f>
        <v>872858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f>+'[5]Accounts by GL'!O310+'[5]Accounts by GL'!O314</f>
        <v>276874.3</v>
      </c>
      <c r="K14" s="235">
        <v>0</v>
      </c>
      <c r="L14" s="236">
        <f t="shared" si="0"/>
        <v>276874.3</v>
      </c>
      <c r="M14" s="225"/>
      <c r="N14" s="50">
        <v>0</v>
      </c>
      <c r="O14" s="237">
        <f>ROUND(N14,0)+ROUND(L14,0)</f>
        <v>276874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f>+'[5]Accounts by GL'!D328+'[5]Accounts by GL'!E328+'[5]Accounts by GL'!D330+'[5]Accounts by GL'!E330</f>
        <v>207904.93</v>
      </c>
      <c r="K15" s="235">
        <v>0</v>
      </c>
      <c r="L15" s="236">
        <f t="shared" si="0"/>
        <v>207904.93</v>
      </c>
      <c r="M15" s="225"/>
      <c r="N15" s="50">
        <v>0</v>
      </c>
      <c r="O15" s="237">
        <f>ROUND(N15,0)+ROUND(L15,0)</f>
        <v>207905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f>SUM('[5]Accounts by GL'!O322:O326)+'[5]Accounts by GL'!F327+'[5]Accounts by GL'!F328+'[5]Accounts by GL'!F330+'[5]Accounts by GL'!F347+'[5]Accounts by GL'!F373</f>
        <v>1425790.56</v>
      </c>
      <c r="K17" s="235">
        <v>0</v>
      </c>
      <c r="L17" s="236">
        <f t="shared" si="0"/>
        <v>1425790.56</v>
      </c>
      <c r="M17" s="225"/>
      <c r="N17" s="50">
        <v>0</v>
      </c>
      <c r="O17" s="237">
        <f>ROUND(N17,0)+ROUND(L17,0)</f>
        <v>1425791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f>+'[5]Accounts by GL'!O346+'[5]Accounts by GL'!O371+'[5]Accounts by GL'!O373-'[5]Accounts by GL'!F373+'[5]Accounts by GL'!O372+'[5]Accounts by GL'!D327+'[5]Accounts by GL'!O347-'[5]Accounts by GL'!L347-'[5]Accounts by GL'!F347</f>
        <v>1287841.8700000001</v>
      </c>
      <c r="K18" s="241">
        <f>35235</f>
        <v>35235</v>
      </c>
      <c r="L18" s="242">
        <f>+J18+K18</f>
        <v>1323076.8700000001</v>
      </c>
      <c r="M18" s="225"/>
      <c r="N18" s="58">
        <f>791085</f>
        <v>791085</v>
      </c>
      <c r="O18" s="243">
        <f>ROUND(N18,0)+ROUND(L18,0)</f>
        <v>2114162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f>SUM(J11:J18)</f>
        <v>27299329.580000002</v>
      </c>
      <c r="K20" s="245">
        <f t="array" ref="K20">SUM(ROUND(K11:K18,0))</f>
        <v>35235</v>
      </c>
      <c r="L20" s="246">
        <f t="array" ref="L20">SUM(ROUND(L11:L18,0))</f>
        <v>27334565</v>
      </c>
      <c r="M20" s="67"/>
      <c r="N20" s="245">
        <f t="array" ref="N20">SUM(ROUND(N11:N18,0))</f>
        <v>1131981</v>
      </c>
      <c r="O20" s="247">
        <f t="array" ref="O20">SUM(ROUND(O11:O18,0))</f>
        <v>28466546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f>SUM('[5]Accounts by GL'!O381:O428)</f>
        <v>68089126.010000005</v>
      </c>
      <c r="K24" s="223">
        <v>0</v>
      </c>
      <c r="L24" s="251">
        <f>+J24+K24</f>
        <v>68089126.010000005</v>
      </c>
      <c r="M24" s="225"/>
      <c r="N24" s="223">
        <v>336468</v>
      </c>
      <c r="O24" s="233">
        <f t="shared" ref="O24:O30" si="1">ROUND(N24,0)+ROUND(L24,0)</f>
        <v>68425594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f>+'[5]Accounts by GL'!O476</f>
        <v>16333701.210000001</v>
      </c>
      <c r="K25" s="235">
        <v>0</v>
      </c>
      <c r="L25" s="236">
        <f>+J25+K25</f>
        <v>16333701.210000001</v>
      </c>
      <c r="M25" s="225"/>
      <c r="N25" s="50">
        <v>827584</v>
      </c>
      <c r="O25" s="237">
        <f t="shared" si="1"/>
        <v>17161285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f>+'[5]Accounts by GL'!O437+SUM('[5]Accounts by GL'!O450:O457)</f>
        <v>3902968.03</v>
      </c>
      <c r="K26" s="235">
        <v>0</v>
      </c>
      <c r="L26" s="236">
        <f t="shared" ref="L26:L30" si="2">+J26+K26</f>
        <v>3902968.03</v>
      </c>
      <c r="M26" s="225"/>
      <c r="N26" s="50">
        <v>0</v>
      </c>
      <c r="O26" s="237">
        <f t="shared" si="1"/>
        <v>3902968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f>SUM('[5]Accounts by GL'!O458:O461)</f>
        <v>5791746.6200000001</v>
      </c>
      <c r="K27" s="235">
        <v>0</v>
      </c>
      <c r="L27" s="236">
        <f t="shared" si="2"/>
        <v>5791746.6200000001</v>
      </c>
      <c r="M27" s="225"/>
      <c r="N27" s="50">
        <v>24902</v>
      </c>
      <c r="O27" s="237">
        <f t="shared" si="1"/>
        <v>5816649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f>SUM('[5]Accounts by GL'!O435:O436)+SUM('[5]Accounts by GL'!O438:O449)+'[5]Accounts by GL'!O475+'[5]Accounts by GL'!O478+'[5]Accounts by GL'!O495+'[5]Accounts by GL'!O496-'[5]Accounts by GL'!L496</f>
        <v>4326652.9800000004</v>
      </c>
      <c r="K28" s="235">
        <v>0</v>
      </c>
      <c r="L28" s="236">
        <f t="shared" si="2"/>
        <v>4326652.9800000004</v>
      </c>
      <c r="M28" s="225"/>
      <c r="N28" s="50">
        <v>427877</v>
      </c>
      <c r="O28" s="237">
        <f t="shared" si="1"/>
        <v>4754530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f>SUM('[5]Accounts by GL'!O462:O473)+SUM('[5]Accounts by GL'!O503:O504)+'[5]Accounts by GL'!O515</f>
        <v>7650740.2499999991</v>
      </c>
      <c r="K29" s="235">
        <v>-4768.3100000000004</v>
      </c>
      <c r="L29" s="236">
        <f t="shared" si="2"/>
        <v>7645971.9399999995</v>
      </c>
      <c r="M29" s="225"/>
      <c r="N29" s="50">
        <v>4919</v>
      </c>
      <c r="O29" s="237">
        <f t="shared" si="1"/>
        <v>7650891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f>'[5]Accounts by GL'!O494</f>
        <v>8474750.3200000003</v>
      </c>
      <c r="K30" s="241">
        <v>0</v>
      </c>
      <c r="L30" s="242">
        <f t="shared" si="2"/>
        <v>8474750.3200000003</v>
      </c>
      <c r="M30" s="225"/>
      <c r="N30" s="58">
        <v>0</v>
      </c>
      <c r="O30" s="243">
        <f t="shared" si="1"/>
        <v>8474750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f>SUM(J24:J30)</f>
        <v>114569685.42000002</v>
      </c>
      <c r="K32" s="245">
        <f>SUM(K24:K30)</f>
        <v>-4768.3100000000004</v>
      </c>
      <c r="L32" s="246">
        <f t="array" ref="L32">SUM(ROUND(L24:L30,0))</f>
        <v>114564917</v>
      </c>
      <c r="M32" s="252"/>
      <c r="N32" s="245">
        <f t="array" ref="N32">SUM(ROUND(N24:N30,0))</f>
        <v>1621750</v>
      </c>
      <c r="O32" s="247">
        <f t="array" ref="O32">SUM(ROUND(O24:O30,0))</f>
        <v>116186667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35"/>
      <c r="F34" s="14"/>
      <c r="G34" s="14"/>
      <c r="H34" s="14"/>
      <c r="I34" s="15"/>
      <c r="J34" s="271">
        <f>J20-J32</f>
        <v>-87270355.840000018</v>
      </c>
      <c r="K34" s="253">
        <f>K20-K32</f>
        <v>40003.31</v>
      </c>
      <c r="L34" s="254">
        <f>L20-L32</f>
        <v>-87230352</v>
      </c>
      <c r="M34" s="67"/>
      <c r="N34" s="253">
        <f>N20-N32</f>
        <v>-489769</v>
      </c>
      <c r="O34" s="255">
        <f>O20-O32</f>
        <v>-87720121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f>SUM('[5]Accounts by GL'!O262:O266)+'[5]Accounts by GL'!O268+SUM('[5]Accounts by GL'!O271:O273)+SUM('[5]Accounts by GL'!O275:O277)+'[5]Accounts by GL'!O279</f>
        <v>51482854.57</v>
      </c>
      <c r="K37" s="223">
        <v>0</v>
      </c>
      <c r="L37" s="232">
        <f>+J37+K37</f>
        <v>51482854.57</v>
      </c>
      <c r="M37" s="49"/>
      <c r="N37" s="223">
        <v>0</v>
      </c>
      <c r="O37" s="233">
        <f t="shared" ref="O37:O45" si="3">ROUND(N37,0)+ROUND(L37,0)</f>
        <v>51482855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f>+'[5]Accounts by GL'!O285+'[5]Accounts by GL'!O297+'[5]Accounts by GL'!H308</f>
        <v>26011848.859999999</v>
      </c>
      <c r="K38" s="235">
        <v>0</v>
      </c>
      <c r="L38" s="236">
        <f>+J38+K38</f>
        <v>26011848.859999999</v>
      </c>
      <c r="M38" s="49"/>
      <c r="N38" s="80">
        <v>0</v>
      </c>
      <c r="O38" s="237">
        <f t="shared" si="3"/>
        <v>26011849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f>+'[5]Accounts by GL'!O246+'[5]Accounts by GL'!O249+'[5]Accounts by GL'!O251+'[5]Accounts by GL'!O255+'[5]Accounts by GL'!O283+'[5]Accounts by GL'!O288+'[5]Accounts by GL'!O296+'[5]Accounts by GL'!O301+'[5]Accounts by GL'!O308-'[5]Accounts by GL'!J308-'[5]Accounts by GL'!H308+'[5]Accounts by GL'!O311+'[5]Accounts by GL'!O315</f>
        <v>2212687.0699999998</v>
      </c>
      <c r="K39" s="235">
        <v>0</v>
      </c>
      <c r="L39" s="236">
        <f t="shared" ref="L39:L45" si="4">+J39+K39</f>
        <v>2212687.0699999998</v>
      </c>
      <c r="M39" s="49"/>
      <c r="N39" s="80">
        <v>306452</v>
      </c>
      <c r="O39" s="237">
        <f t="shared" si="3"/>
        <v>2519139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f>+'[5]Accounts by GL'!O344</f>
        <v>811699.34</v>
      </c>
      <c r="K40" s="235">
        <v>-1</v>
      </c>
      <c r="L40" s="236">
        <f t="shared" si="4"/>
        <v>811698.34</v>
      </c>
      <c r="M40" s="49"/>
      <c r="N40" s="80">
        <v>544841</v>
      </c>
      <c r="O40" s="237">
        <f t="shared" si="3"/>
        <v>1356539</v>
      </c>
      <c r="P40" s="81"/>
    </row>
    <row r="41" spans="1:16" s="43" customFormat="1">
      <c r="A41" s="12" t="s">
        <v>66</v>
      </c>
      <c r="B41" s="72" t="s">
        <v>64</v>
      </c>
      <c r="C41" s="256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57"/>
      <c r="E41" s="258"/>
      <c r="F41" s="258"/>
      <c r="G41" s="35"/>
      <c r="H41" s="14"/>
      <c r="I41" s="15"/>
      <c r="J41" s="234">
        <f>+'[5]Accounts by GL'!O345</f>
        <v>-250192.27000000002</v>
      </c>
      <c r="K41" s="235">
        <v>0</v>
      </c>
      <c r="L41" s="236">
        <f t="shared" si="4"/>
        <v>-250192.27000000002</v>
      </c>
      <c r="M41" s="49"/>
      <c r="N41" s="80">
        <v>2810730</v>
      </c>
      <c r="O41" s="237">
        <f t="shared" si="3"/>
        <v>2560538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f>+'[5]Accounts by GL'!O369+'[5]Accounts by GL'!O370-'[5]Accounts by GL'!J370</f>
        <v>0</v>
      </c>
      <c r="K42" s="235">
        <v>0</v>
      </c>
      <c r="L42" s="236">
        <f t="shared" si="4"/>
        <v>0</v>
      </c>
      <c r="M42" s="49"/>
      <c r="N42" s="80">
        <v>0</v>
      </c>
      <c r="O42" s="237">
        <f t="shared" si="3"/>
        <v>0</v>
      </c>
      <c r="P42" s="81"/>
    </row>
    <row r="43" spans="1:16" s="43" customFormat="1">
      <c r="A43" s="12" t="s">
        <v>69</v>
      </c>
      <c r="B43" s="72" t="s">
        <v>70</v>
      </c>
      <c r="C43" s="36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35"/>
      <c r="E43" s="14"/>
      <c r="F43" s="14"/>
      <c r="G43" s="35"/>
      <c r="H43" s="14"/>
      <c r="I43" s="15"/>
      <c r="J43" s="234">
        <f>+'[5]Accounts by GL'!O368</f>
        <v>30647.69</v>
      </c>
      <c r="K43" s="235">
        <v>0</v>
      </c>
      <c r="L43" s="236">
        <f t="shared" si="4"/>
        <v>30647.69</v>
      </c>
      <c r="M43" s="49"/>
      <c r="N43" s="80">
        <v>0</v>
      </c>
      <c r="O43" s="237">
        <f t="shared" si="3"/>
        <v>30648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f>-'[5]Accounts by GL'!O477</f>
        <v>-408975.18</v>
      </c>
      <c r="K44" s="235">
        <v>0</v>
      </c>
      <c r="L44" s="236">
        <f t="shared" si="4"/>
        <v>-408975.18</v>
      </c>
      <c r="M44" s="49"/>
      <c r="N44" s="80">
        <v>0</v>
      </c>
      <c r="O44" s="237">
        <f t="shared" si="3"/>
        <v>-408975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f t="shared" si="4"/>
        <v>0</v>
      </c>
      <c r="M45" s="49"/>
      <c r="N45" s="82">
        <v>0</v>
      </c>
      <c r="O45" s="243">
        <f t="shared" si="3"/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f>SUM(J37:J45)</f>
        <v>79890570.079999998</v>
      </c>
      <c r="K47" s="253">
        <f>SUM(K37:K45)</f>
        <v>-1</v>
      </c>
      <c r="L47" s="254">
        <f t="array" ref="L47">SUM(ROUND(L37:L45,0))</f>
        <v>79890570</v>
      </c>
      <c r="M47" s="59"/>
      <c r="N47" s="253">
        <f t="array" ref="N47">SUM(ROUND(N37:N45,0))</f>
        <v>3662023</v>
      </c>
      <c r="O47" s="255">
        <f t="array" ref="O47">SUM(ROUND(O37:O45,0))</f>
        <v>83552593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(Loss) Before Other Revenues,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f>J34+J47</f>
        <v>-7379785.7600000203</v>
      </c>
      <c r="K50" s="253">
        <f>K34+K47</f>
        <v>40002.31</v>
      </c>
      <c r="L50" s="254">
        <f>L34+L47</f>
        <v>-7339782</v>
      </c>
      <c r="M50" s="59"/>
      <c r="N50" s="253">
        <f>N34+N47</f>
        <v>3172254</v>
      </c>
      <c r="O50" s="255">
        <f>O34+O47</f>
        <v>-4167528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f>+'[5]Accounts by GL'!O267+'[5]Accounts by GL'!O269-'[5]Accounts by GL'!L269+'[5]Accounts by GL'!O270+'[5]Accounts by GL'!O274+'[5]Accounts by GL'!O278+'[5]Accounts by GL'!O280+'[5]Accounts by GL'!O281</f>
        <v>5232757</v>
      </c>
      <c r="K52" s="223">
        <v>0</v>
      </c>
      <c r="L52" s="232">
        <f>+J52+K52</f>
        <v>5232757</v>
      </c>
      <c r="M52" s="49"/>
      <c r="N52" s="223">
        <v>0</v>
      </c>
      <c r="O52" s="233">
        <f>ROUND(N52,0)+ROUND(L52,0)</f>
        <v>5232757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f>SUM('[5]Accounts by GL'!O224:O226)+'[5]Accounts by GL'!O247+'[5]Accounts by GL'!O250+'[5]Accounts by GL'!O252+'[5]Accounts by GL'!O256+'[5]Accounts by GL'!O284+'[5]Accounts by GL'!O289+'[5]Accounts by GL'!O298+'[5]Accounts by GL'!O302+'[5]Accounts by GL'!J308+'[5]Accounts by GL'!J370+'[5]Accounts by GL'!L347-'[5]Accounts by GL'!L496+'[5]Accounts by GL'!L309+'[5]Accounts by GL'!O312+'[5]Accounts by GL'!J227+'[5]Accounts by GL'!O316+'[5]Accounts by GL'!O367</f>
        <v>2413105.6800000002</v>
      </c>
      <c r="K53" s="235">
        <v>7624</v>
      </c>
      <c r="L53" s="236">
        <f>+J53+K53</f>
        <v>2420729.6800000002</v>
      </c>
      <c r="M53" s="225"/>
      <c r="N53" s="50">
        <v>0</v>
      </c>
      <c r="O53" s="237">
        <f>ROUND(N53,0)+ROUND(L53,0)</f>
        <v>2420730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f>+'[5]Accounts by GL'!O338</f>
        <v>0</v>
      </c>
      <c r="K54" s="235">
        <v>0</v>
      </c>
      <c r="L54" s="236">
        <f t="shared" ref="L54:L55" si="5">+J54+K54</f>
        <v>0</v>
      </c>
      <c r="M54" s="225"/>
      <c r="N54" s="89">
        <v>0</v>
      </c>
      <c r="O54" s="237">
        <f>ROUND(N54,0)+ROUND(L54,0)</f>
        <v>0</v>
      </c>
      <c r="P54" s="51"/>
    </row>
    <row r="55" spans="1:16">
      <c r="A55" s="52" t="s">
        <v>86</v>
      </c>
      <c r="B55" s="53" t="s">
        <v>84</v>
      </c>
      <c r="C55" s="76" t="str">
        <f>IF(L55&lt;0,IF(N55&gt;0,"Other Revenues (Expenses)","Other Expenses"),IF(L55&gt;0,IF(N55&gt;=0,"Other Revenues","Other Revenues (Expenses)"),IF(N55&lt;0,"Other Expenses",IF(N55&gt;0,"Other Revenues","Other Revenues (Expenses)"))))</f>
        <v>Other Revenues (Expenses)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f t="shared" si="5"/>
        <v>0</v>
      </c>
      <c r="M55" s="225"/>
      <c r="N55" s="58">
        <v>0</v>
      </c>
      <c r="O55" s="243">
        <f>ROUND(N55,0)+ROUND(L55,0)</f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f>SUM(J52:J55)</f>
        <v>7645862.6799999997</v>
      </c>
      <c r="K57" s="245">
        <f>SUM(K52:K55)</f>
        <v>7624</v>
      </c>
      <c r="L57" s="247">
        <f t="array" ref="L57">SUM(ROUND(L52:L55,0))</f>
        <v>7653487</v>
      </c>
      <c r="M57" s="252"/>
      <c r="N57" s="245">
        <f t="array" ref="N57">SUM(ROUND(N52:N55,0))</f>
        <v>0</v>
      </c>
      <c r="O57" s="247">
        <f t="array" ref="O57">SUM(ROUND(O52:O55,0))</f>
        <v>7653487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35"/>
      <c r="E59" s="35"/>
      <c r="F59" s="14"/>
      <c r="G59" s="14"/>
      <c r="H59" s="14"/>
      <c r="I59" s="15"/>
      <c r="J59" s="265">
        <f>J50+J57</f>
        <v>266076.91999997944</v>
      </c>
      <c r="K59" s="253">
        <f>K50+K57</f>
        <v>47626.31</v>
      </c>
      <c r="L59" s="255">
        <f>L50+L57</f>
        <v>313705</v>
      </c>
      <c r="M59" s="92"/>
      <c r="N59" s="253">
        <f>N50+N57</f>
        <v>3172254</v>
      </c>
      <c r="O59" s="255">
        <f>O50+O57</f>
        <v>3485959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f>VLOOKUP($C$1,[5]VLOOKUPS!A44:D71,2,FALSE)</f>
        <v>186605106</v>
      </c>
      <c r="M61" s="49"/>
      <c r="N61" s="96">
        <f>VLOOKUP($C$1,[5]VLOOKUPS!A44:D71,3,FALSE)</f>
        <v>26078878</v>
      </c>
      <c r="O61" s="234">
        <f>ROUND(N61,0)+ROUND(L61,0)</f>
        <v>212683984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9766413</v>
      </c>
      <c r="M62" s="49"/>
      <c r="N62" s="82">
        <v>-395941</v>
      </c>
      <c r="O62" s="240">
        <f>ROUND(N62,0)+ROUND(L62,0)</f>
        <v>9370472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f t="array" ref="L64">SUM(ROUND(L61:L62,0))</f>
        <v>196371519</v>
      </c>
      <c r="M64" s="92"/>
      <c r="N64" s="90">
        <f t="array" ref="N64">SUM(ROUND(N61:N62,0))</f>
        <v>25682937</v>
      </c>
      <c r="O64" s="90">
        <f t="array" ref="O64">SUM(ROUND(O61:O62,0))</f>
        <v>222054456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f>L59+L64</f>
        <v>196685224</v>
      </c>
      <c r="M66" s="92"/>
      <c r="N66" s="90">
        <f>N59+N64</f>
        <v>28855191</v>
      </c>
      <c r="O66" s="90">
        <f>O59+O64</f>
        <v>225540415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f>L66-[5]SNP!M124</f>
        <v>0</v>
      </c>
      <c r="M69" s="110"/>
      <c r="N69" s="111">
        <f>N66-[5]SNP!O124</f>
        <v>0</v>
      </c>
      <c r="O69" s="111">
        <f>O66-[5]SNP!P124</f>
        <v>-2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4" t="s">
        <v>318</v>
      </c>
      <c r="P72" s="116"/>
    </row>
    <row r="73" spans="1:16">
      <c r="B73" s="72"/>
      <c r="L73" s="114"/>
      <c r="M73" s="115"/>
      <c r="N73" s="114"/>
      <c r="O73" s="116" t="s">
        <v>319</v>
      </c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625" priority="25" operator="notEqual">
      <formula>0</formula>
    </cfRule>
    <cfRule type="cellIs" dxfId="624" priority="26" operator="equal">
      <formula>0</formula>
    </cfRule>
  </conditionalFormatting>
  <conditionalFormatting sqref="F11:G11 N62 N17:N18 N11:N15 L16 F17:G17 N24:N30 N37:N45 N52:N55">
    <cfRule type="containsBlanks" dxfId="623" priority="23">
      <formula>LEN(TRIM(F11))=0</formula>
    </cfRule>
    <cfRule type="cellIs" dxfId="622" priority="24" operator="notEqual">
      <formula>0</formula>
    </cfRule>
  </conditionalFormatting>
  <conditionalFormatting sqref="N11">
    <cfRule type="cellIs" dxfId="621" priority="22" operator="notEqual">
      <formula>N20</formula>
    </cfRule>
  </conditionalFormatting>
  <conditionalFormatting sqref="O69">
    <cfRule type="cellIs" dxfId="620" priority="20" operator="notEqual">
      <formula>0</formula>
    </cfRule>
    <cfRule type="cellIs" dxfId="619" priority="21" operator="equal">
      <formula>0</formula>
    </cfRule>
  </conditionalFormatting>
  <conditionalFormatting sqref="K11:K15 K17:K18">
    <cfRule type="containsBlanks" dxfId="618" priority="18">
      <formula>LEN(TRIM(K11))=0</formula>
    </cfRule>
    <cfRule type="cellIs" dxfId="617" priority="19" operator="notEqual">
      <formula>0</formula>
    </cfRule>
  </conditionalFormatting>
  <conditionalFormatting sqref="K11:K15 K17:K18">
    <cfRule type="cellIs" dxfId="616" priority="17" operator="notEqual">
      <formula>K20</formula>
    </cfRule>
  </conditionalFormatting>
  <conditionalFormatting sqref="K16">
    <cfRule type="containsBlanks" dxfId="615" priority="15">
      <formula>LEN(TRIM(K16))=0</formula>
    </cfRule>
    <cfRule type="cellIs" dxfId="614" priority="16" operator="notEqual">
      <formula>0</formula>
    </cfRule>
  </conditionalFormatting>
  <conditionalFormatting sqref="K52 K37 K24">
    <cfRule type="containsBlanks" dxfId="613" priority="13">
      <formula>LEN(TRIM(K24))=0</formula>
    </cfRule>
    <cfRule type="cellIs" dxfId="612" priority="14" operator="notEqual">
      <formula>0</formula>
    </cfRule>
  </conditionalFormatting>
  <conditionalFormatting sqref="K52 K37 K24">
    <cfRule type="cellIs" dxfId="611" priority="12" operator="notEqual">
      <formula>K33</formula>
    </cfRule>
  </conditionalFormatting>
  <conditionalFormatting sqref="K53:K55 K38:K45 K25:K30">
    <cfRule type="containsBlanks" dxfId="610" priority="10">
      <formula>LEN(TRIM(K25))=0</formula>
    </cfRule>
    <cfRule type="cellIs" dxfId="609" priority="11" operator="notEqual">
      <formula>0</formula>
    </cfRule>
  </conditionalFormatting>
  <conditionalFormatting sqref="K53:K55 K38:K45 K25:K30">
    <cfRule type="cellIs" dxfId="608" priority="9" operator="notEqual">
      <formula>K34</formula>
    </cfRule>
  </conditionalFormatting>
  <conditionalFormatting sqref="N24">
    <cfRule type="cellIs" dxfId="607" priority="8" operator="notEqual">
      <formula>N33</formula>
    </cfRule>
  </conditionalFormatting>
  <conditionalFormatting sqref="N37">
    <cfRule type="cellIs" dxfId="606" priority="7" operator="notEqual">
      <formula>N46</formula>
    </cfRule>
  </conditionalFormatting>
  <conditionalFormatting sqref="N52">
    <cfRule type="cellIs" dxfId="605" priority="6" operator="notEqual">
      <formula>N61</formula>
    </cfRule>
  </conditionalFormatting>
  <conditionalFormatting sqref="J69">
    <cfRule type="cellIs" dxfId="604" priority="4" operator="notEqual">
      <formula>0</formula>
    </cfRule>
    <cfRule type="cellIs" dxfId="603" priority="5" operator="equal">
      <formula>0</formula>
    </cfRule>
  </conditionalFormatting>
  <conditionalFormatting sqref="J62 J16">
    <cfRule type="containsBlanks" dxfId="602" priority="2">
      <formula>LEN(TRIM(J16))=0</formula>
    </cfRule>
    <cfRule type="cellIs" dxfId="601" priority="3" operator="notEqual">
      <formula>0</formula>
    </cfRule>
  </conditionalFormatting>
  <conditionalFormatting sqref="L62">
    <cfRule type="cellIs" dxfId="600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308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6"/>
      <c r="P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19194570.579999998</v>
      </c>
      <c r="G11" s="283"/>
      <c r="H11" s="45"/>
      <c r="I11" s="36"/>
      <c r="J11" s="266">
        <v>18808093.260000002</v>
      </c>
      <c r="K11" s="223">
        <v>-76430</v>
      </c>
      <c r="L11" s="232">
        <v>18731663.260000002</v>
      </c>
      <c r="M11" s="224"/>
      <c r="N11" s="223">
        <v>0</v>
      </c>
      <c r="O11" s="233">
        <v>18731663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781138.76</v>
      </c>
      <c r="K12" s="235">
        <v>0</v>
      </c>
      <c r="L12" s="236">
        <v>781138.76</v>
      </c>
      <c r="M12" s="225"/>
      <c r="N12" s="50">
        <v>0</v>
      </c>
      <c r="O12" s="237">
        <v>781139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7382272.9500000002</v>
      </c>
      <c r="K13" s="235">
        <v>-4551516</v>
      </c>
      <c r="L13" s="236">
        <v>2830756.95</v>
      </c>
      <c r="M13" s="225"/>
      <c r="N13" s="50">
        <v>0</v>
      </c>
      <c r="O13" s="237">
        <v>2830757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2980891.93</v>
      </c>
      <c r="K14" s="235">
        <v>0</v>
      </c>
      <c r="L14" s="236">
        <v>2980891.93</v>
      </c>
      <c r="M14" s="225"/>
      <c r="N14" s="50">
        <v>0</v>
      </c>
      <c r="O14" s="237">
        <v>2980892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592890.56000000006</v>
      </c>
      <c r="K15" s="235">
        <v>0</v>
      </c>
      <c r="L15" s="236">
        <v>592890.56000000006</v>
      </c>
      <c r="M15" s="225"/>
      <c r="N15" s="50">
        <v>0</v>
      </c>
      <c r="O15" s="237">
        <v>592891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4502465.79</v>
      </c>
      <c r="K17" s="235">
        <v>-136942.29</v>
      </c>
      <c r="L17" s="236">
        <v>4365523.5</v>
      </c>
      <c r="M17" s="225"/>
      <c r="N17" s="50">
        <v>0</v>
      </c>
      <c r="O17" s="237">
        <v>4365524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830789.46</v>
      </c>
      <c r="K18" s="241">
        <v>871.85</v>
      </c>
      <c r="L18" s="242">
        <v>831661.30999999994</v>
      </c>
      <c r="M18" s="225"/>
      <c r="N18" s="58">
        <v>903644</v>
      </c>
      <c r="O18" s="243">
        <v>1735305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35878542.710000001</v>
      </c>
      <c r="K20" s="245">
        <v>-4764016</v>
      </c>
      <c r="L20" s="246">
        <v>31114527</v>
      </c>
      <c r="M20" s="67"/>
      <c r="N20" s="245">
        <v>903644</v>
      </c>
      <c r="O20" s="247">
        <v>32018171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48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49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49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61572961.490000002</v>
      </c>
      <c r="K24" s="223"/>
      <c r="L24" s="251">
        <v>61572961.490000002</v>
      </c>
      <c r="M24" s="225"/>
      <c r="N24" s="223">
        <v>0</v>
      </c>
      <c r="O24" s="233">
        <v>61572961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15666702.43</v>
      </c>
      <c r="K25" s="235">
        <v>0</v>
      </c>
      <c r="L25" s="236">
        <v>15666702.43</v>
      </c>
      <c r="M25" s="225"/>
      <c r="N25" s="50">
        <v>0</v>
      </c>
      <c r="O25" s="237">
        <v>15666702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3059923.17</v>
      </c>
      <c r="K26" s="235">
        <v>0</v>
      </c>
      <c r="L26" s="236">
        <v>3059923.17</v>
      </c>
      <c r="M26" s="225"/>
      <c r="N26" s="50">
        <v>0</v>
      </c>
      <c r="O26" s="237">
        <v>3059923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9743881.1999999974</v>
      </c>
      <c r="K27" s="235">
        <v>-1705544.9</v>
      </c>
      <c r="L27" s="236">
        <v>8038336.299999997</v>
      </c>
      <c r="M27" s="225"/>
      <c r="N27" s="50">
        <v>0</v>
      </c>
      <c r="O27" s="237">
        <v>8038336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9896054.0399999991</v>
      </c>
      <c r="K28" s="235">
        <v>-2415305.4</v>
      </c>
      <c r="L28" s="236">
        <v>7480748.6399999987</v>
      </c>
      <c r="M28" s="225"/>
      <c r="N28" s="50">
        <v>4758037</v>
      </c>
      <c r="O28" s="237">
        <v>12238786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5014741.7700000023</v>
      </c>
      <c r="K29" s="235">
        <v>0</v>
      </c>
      <c r="L29" s="236">
        <v>5014741.7700000023</v>
      </c>
      <c r="M29" s="225"/>
      <c r="N29" s="50"/>
      <c r="O29" s="237">
        <v>5014742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6791671.0300000003</v>
      </c>
      <c r="K30" s="241">
        <v>0</v>
      </c>
      <c r="L30" s="242">
        <v>6791671.0300000003</v>
      </c>
      <c r="M30" s="225"/>
      <c r="N30" s="58">
        <v>0</v>
      </c>
      <c r="O30" s="243">
        <v>6791671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111745935.13000001</v>
      </c>
      <c r="K32" s="245">
        <v>-4120850.3</v>
      </c>
      <c r="L32" s="246">
        <v>107625084</v>
      </c>
      <c r="M32" s="252"/>
      <c r="N32" s="245">
        <v>4758037</v>
      </c>
      <c r="O32" s="247">
        <v>112383121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-75867392.420000017</v>
      </c>
      <c r="K34" s="253">
        <v>-643165.70000000019</v>
      </c>
      <c r="L34" s="254">
        <v>-76510557</v>
      </c>
      <c r="M34" s="67"/>
      <c r="N34" s="253">
        <v>-3854393</v>
      </c>
      <c r="O34" s="255">
        <v>-80364950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48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49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31969032.399999999</v>
      </c>
      <c r="K37" s="223">
        <v>4551515.54</v>
      </c>
      <c r="L37" s="232">
        <v>36520547.939999998</v>
      </c>
      <c r="M37" s="49"/>
      <c r="N37" s="223">
        <v>0</v>
      </c>
      <c r="O37" s="233">
        <v>36520548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29397676.139999997</v>
      </c>
      <c r="K38" s="235">
        <v>-717477.49</v>
      </c>
      <c r="L38" s="236">
        <v>28680198.649999999</v>
      </c>
      <c r="M38" s="49"/>
      <c r="N38" s="80">
        <v>0</v>
      </c>
      <c r="O38" s="237">
        <v>28680199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4574940.96</v>
      </c>
      <c r="K39" s="235">
        <v>-355175.97</v>
      </c>
      <c r="L39" s="236">
        <v>4219764.99</v>
      </c>
      <c r="M39" s="49"/>
      <c r="N39" s="80">
        <v>0</v>
      </c>
      <c r="O39" s="237">
        <v>4219765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325240.11</v>
      </c>
      <c r="K40" s="235">
        <v>0</v>
      </c>
      <c r="L40" s="236">
        <v>325240.11</v>
      </c>
      <c r="M40" s="49"/>
      <c r="N40" s="80">
        <v>2347670</v>
      </c>
      <c r="O40" s="237">
        <v>2672910</v>
      </c>
      <c r="P40" s="81"/>
    </row>
    <row r="41" spans="1:16" s="43" customFormat="1">
      <c r="A41" s="12" t="s">
        <v>66</v>
      </c>
      <c r="B41" s="72" t="s">
        <v>64</v>
      </c>
      <c r="C41" s="256" t="s">
        <v>313</v>
      </c>
      <c r="D41" s="257"/>
      <c r="E41" s="258"/>
      <c r="F41" s="258"/>
      <c r="G41" s="35"/>
      <c r="H41" s="14"/>
      <c r="I41" s="15"/>
      <c r="J41" s="234">
        <v>-139848.94</v>
      </c>
      <c r="K41" s="235">
        <v>0</v>
      </c>
      <c r="L41" s="236">
        <v>-139848.94</v>
      </c>
      <c r="M41" s="49"/>
      <c r="N41" s="80">
        <v>1574718</v>
      </c>
      <c r="O41" s="237">
        <v>1434869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5614.6199999999953</v>
      </c>
      <c r="K42" s="235">
        <v>547229</v>
      </c>
      <c r="L42" s="236">
        <v>552843.62</v>
      </c>
      <c r="M42" s="49"/>
      <c r="N42" s="80">
        <v>0</v>
      </c>
      <c r="O42" s="237">
        <v>552844</v>
      </c>
      <c r="P42" s="81"/>
    </row>
    <row r="43" spans="1:16" s="43" customFormat="1">
      <c r="A43" s="12" t="s">
        <v>69</v>
      </c>
      <c r="B43" s="72" t="s">
        <v>70</v>
      </c>
      <c r="C43" s="36" t="s">
        <v>321</v>
      </c>
      <c r="D43" s="35"/>
      <c r="E43" s="14"/>
      <c r="F43" s="14"/>
      <c r="G43" s="35"/>
      <c r="H43" s="14"/>
      <c r="I43" s="15"/>
      <c r="J43" s="234">
        <v>0</v>
      </c>
      <c r="K43" s="235">
        <v>0</v>
      </c>
      <c r="L43" s="236">
        <v>0</v>
      </c>
      <c r="M43" s="49"/>
      <c r="N43" s="80">
        <v>0</v>
      </c>
      <c r="O43" s="237">
        <v>0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-1179811.4100000001</v>
      </c>
      <c r="K44" s="235">
        <v>-282435</v>
      </c>
      <c r="L44" s="236">
        <v>-1462246.4100000001</v>
      </c>
      <c r="M44" s="49"/>
      <c r="N44" s="80">
        <v>0</v>
      </c>
      <c r="O44" s="237">
        <v>-1462246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-3838414.1</v>
      </c>
      <c r="L45" s="242">
        <v>-3838414.1</v>
      </c>
      <c r="M45" s="49"/>
      <c r="N45" s="82">
        <v>0</v>
      </c>
      <c r="O45" s="243">
        <v>-3838414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64952843.879999995</v>
      </c>
      <c r="K47" s="253">
        <v>-94758.020000000019</v>
      </c>
      <c r="L47" s="254">
        <v>64858087</v>
      </c>
      <c r="M47" s="59"/>
      <c r="N47" s="253">
        <v>3922388</v>
      </c>
      <c r="O47" s="255">
        <v>68780475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-10914548.540000021</v>
      </c>
      <c r="K50" s="253">
        <v>-737923.7200000002</v>
      </c>
      <c r="L50" s="254">
        <v>-11652470</v>
      </c>
      <c r="M50" s="59"/>
      <c r="N50" s="253">
        <v>67995</v>
      </c>
      <c r="O50" s="255">
        <v>-11584475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48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7824708</v>
      </c>
      <c r="K52" s="223">
        <v>737922</v>
      </c>
      <c r="L52" s="232">
        <v>8562630</v>
      </c>
      <c r="M52" s="49"/>
      <c r="N52" s="223">
        <v>0</v>
      </c>
      <c r="O52" s="233">
        <v>8562630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4914741.8999999994</v>
      </c>
      <c r="K53" s="235">
        <v>15665</v>
      </c>
      <c r="L53" s="236">
        <v>4930406.8999999994</v>
      </c>
      <c r="M53" s="225"/>
      <c r="N53" s="50">
        <v>0</v>
      </c>
      <c r="O53" s="237">
        <v>4930407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231849</v>
      </c>
      <c r="O54" s="237">
        <v>231849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12739449.899999999</v>
      </c>
      <c r="K57" s="245">
        <v>753587</v>
      </c>
      <c r="L57" s="247">
        <v>13493037</v>
      </c>
      <c r="M57" s="252"/>
      <c r="N57" s="245">
        <v>231849</v>
      </c>
      <c r="O57" s="247">
        <v>13724886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322</v>
      </c>
      <c r="D59" s="35"/>
      <c r="E59" s="35"/>
      <c r="F59" s="14"/>
      <c r="G59" s="14"/>
      <c r="H59" s="14"/>
      <c r="I59" s="15"/>
      <c r="J59" s="265">
        <v>1824901.3599999771</v>
      </c>
      <c r="K59" s="253">
        <v>15663.279999999795</v>
      </c>
      <c r="L59" s="255">
        <v>1840567</v>
      </c>
      <c r="M59" s="92"/>
      <c r="N59" s="253">
        <v>299844</v>
      </c>
      <c r="O59" s="255">
        <v>2140411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148569301</v>
      </c>
      <c r="M61" s="49"/>
      <c r="N61" s="96">
        <v>45537519</v>
      </c>
      <c r="O61" s="234">
        <v>194106820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114">
        <v>-1155968</v>
      </c>
      <c r="M62" s="49"/>
      <c r="N62" s="82"/>
      <c r="O62" s="240">
        <v>-1155968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147413333</v>
      </c>
      <c r="M64" s="92"/>
      <c r="N64" s="90">
        <v>45537519</v>
      </c>
      <c r="O64" s="90">
        <v>192950852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149253900</v>
      </c>
      <c r="M66" s="92"/>
      <c r="N66" s="90">
        <v>45837363</v>
      </c>
      <c r="O66" s="90">
        <v>195091263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1</v>
      </c>
      <c r="M69" s="110"/>
      <c r="N69" s="111">
        <v>0</v>
      </c>
      <c r="O69" s="111">
        <v>0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/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L69 N69">
    <cfRule type="cellIs" dxfId="599" priority="29" operator="notEqual">
      <formula>0</formula>
    </cfRule>
    <cfRule type="cellIs" dxfId="598" priority="30" operator="equal">
      <formula>0</formula>
    </cfRule>
  </conditionalFormatting>
  <conditionalFormatting sqref="F11:G11 N62 N17:N18 N11:N15 L16 F17:G17 N24:N30 N37:N45 N52:N55">
    <cfRule type="containsBlanks" dxfId="597" priority="25">
      <formula>LEN(TRIM(F11))=0</formula>
    </cfRule>
    <cfRule type="cellIs" dxfId="596" priority="26" operator="notEqual">
      <formula>0</formula>
    </cfRule>
  </conditionalFormatting>
  <conditionalFormatting sqref="N11">
    <cfRule type="cellIs" dxfId="595" priority="24" operator="notEqual">
      <formula>N20</formula>
    </cfRule>
  </conditionalFormatting>
  <conditionalFormatting sqref="O69">
    <cfRule type="cellIs" dxfId="594" priority="20" operator="notEqual">
      <formula>0</formula>
    </cfRule>
    <cfRule type="cellIs" dxfId="593" priority="21" operator="equal">
      <formula>0</formula>
    </cfRule>
  </conditionalFormatting>
  <conditionalFormatting sqref="K11:K15 K17:K18">
    <cfRule type="containsBlanks" dxfId="592" priority="18">
      <formula>LEN(TRIM(K11))=0</formula>
    </cfRule>
    <cfRule type="cellIs" dxfId="591" priority="19" operator="notEqual">
      <formula>0</formula>
    </cfRule>
  </conditionalFormatting>
  <conditionalFormatting sqref="K11:K15 K17:K18">
    <cfRule type="cellIs" dxfId="590" priority="17" operator="notEqual">
      <formula>K20</formula>
    </cfRule>
  </conditionalFormatting>
  <conditionalFormatting sqref="K16">
    <cfRule type="containsBlanks" dxfId="589" priority="15">
      <formula>LEN(TRIM(K16))=0</formula>
    </cfRule>
    <cfRule type="cellIs" dxfId="588" priority="16" operator="notEqual">
      <formula>0</formula>
    </cfRule>
  </conditionalFormatting>
  <conditionalFormatting sqref="K52 K37 K24">
    <cfRule type="containsBlanks" dxfId="587" priority="13">
      <formula>LEN(TRIM(K24))=0</formula>
    </cfRule>
    <cfRule type="cellIs" dxfId="586" priority="14" operator="notEqual">
      <formula>0</formula>
    </cfRule>
  </conditionalFormatting>
  <conditionalFormatting sqref="K52 K37 K24">
    <cfRule type="cellIs" dxfId="585" priority="12" operator="notEqual">
      <formula>K33</formula>
    </cfRule>
  </conditionalFormatting>
  <conditionalFormatting sqref="K53:K55 K38:K45 K25:K30">
    <cfRule type="containsBlanks" dxfId="584" priority="10">
      <formula>LEN(TRIM(K25))=0</formula>
    </cfRule>
    <cfRule type="cellIs" dxfId="583" priority="11" operator="notEqual">
      <formula>0</formula>
    </cfRule>
  </conditionalFormatting>
  <conditionalFormatting sqref="K53:K55 K38:K45 K25:K30">
    <cfRule type="cellIs" dxfId="582" priority="9" operator="notEqual">
      <formula>K34</formula>
    </cfRule>
  </conditionalFormatting>
  <conditionalFormatting sqref="N24">
    <cfRule type="cellIs" dxfId="581" priority="8" operator="notEqual">
      <formula>N33</formula>
    </cfRule>
  </conditionalFormatting>
  <conditionalFormatting sqref="N37">
    <cfRule type="cellIs" dxfId="580" priority="7" operator="notEqual">
      <formula>N46</formula>
    </cfRule>
  </conditionalFormatting>
  <conditionalFormatting sqref="N52">
    <cfRule type="cellIs" dxfId="579" priority="6" operator="notEqual">
      <formula>N61</formula>
    </cfRule>
  </conditionalFormatting>
  <conditionalFormatting sqref="J69">
    <cfRule type="cellIs" dxfId="578" priority="4" operator="notEqual">
      <formula>0</formula>
    </cfRule>
    <cfRule type="cellIs" dxfId="577" priority="5" operator="equal">
      <formula>0</formula>
    </cfRule>
  </conditionalFormatting>
  <conditionalFormatting sqref="J62 J16">
    <cfRule type="containsBlanks" dxfId="576" priority="2">
      <formula>LEN(TRIM(J16))=0</formula>
    </cfRule>
    <cfRule type="cellIs" dxfId="575" priority="3" operator="notEqual">
      <formula>0</formula>
    </cfRule>
  </conditionalFormatting>
  <conditionalFormatting sqref="L62">
    <cfRule type="cellIs" dxfId="574" priority="1" operator="notEqual">
      <formula>0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7.5703125" style="1" hidden="1" customWidth="1"/>
    <col min="2" max="2" width="5.28515625" style="20" hidden="1" customWidth="1"/>
    <col min="3" max="3" width="2" style="6" customWidth="1"/>
    <col min="4" max="4" width="9.140625" style="6" customWidth="1"/>
    <col min="5" max="5" width="14.5703125" style="6" customWidth="1"/>
    <col min="6" max="6" width="14" style="6" customWidth="1"/>
    <col min="7" max="7" width="9.42578125" style="6" customWidth="1"/>
    <col min="8" max="8" width="9.140625" style="6" hidden="1" customWidth="1"/>
    <col min="9" max="9" width="9.140625" style="11" hidden="1" customWidth="1"/>
    <col min="10" max="10" width="19.85546875" style="11" customWidth="1"/>
    <col min="11" max="11" width="16" style="11" customWidth="1"/>
    <col min="12" max="12" width="16" style="6" customWidth="1"/>
    <col min="13" max="13" width="0.7109375" style="11" customWidth="1"/>
    <col min="14" max="15" width="16" style="6" customWidth="1"/>
    <col min="16" max="16" width="11.28515625" style="6" customWidth="1"/>
    <col min="17" max="16384" width="11.140625" style="6"/>
  </cols>
  <sheetData>
    <row r="1" spans="1:16">
      <c r="B1" s="2"/>
      <c r="C1" s="408" t="s">
        <v>109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B2" s="2"/>
      <c r="C2" s="408" t="s">
        <v>0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7"/>
    </row>
    <row r="3" spans="1:16" ht="12.75" customHeight="1">
      <c r="B3" s="2"/>
      <c r="C3" s="410" t="s">
        <v>1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412" t="s">
        <v>2</v>
      </c>
    </row>
    <row r="4" spans="1:16">
      <c r="B4" s="2"/>
      <c r="C4" s="411" t="s">
        <v>309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13" t="s">
        <v>311</v>
      </c>
    </row>
    <row r="5" spans="1:16">
      <c r="A5" s="12"/>
      <c r="B5" s="13"/>
      <c r="C5" s="14"/>
      <c r="D5" s="14"/>
      <c r="E5" s="14"/>
      <c r="F5" s="14"/>
      <c r="G5" s="14"/>
      <c r="H5" s="14"/>
      <c r="I5" s="15"/>
      <c r="J5" s="36"/>
      <c r="K5" s="59"/>
      <c r="L5" s="16"/>
      <c r="M5" s="17"/>
      <c r="N5" s="16"/>
      <c r="O5" s="18"/>
    </row>
    <row r="6" spans="1:16">
      <c r="C6" s="14"/>
      <c r="D6" s="14"/>
      <c r="E6" s="14"/>
      <c r="F6" s="14"/>
      <c r="G6" s="14"/>
      <c r="H6" s="14"/>
      <c r="I6" s="15"/>
      <c r="J6" s="211" t="s">
        <v>4</v>
      </c>
      <c r="K6" s="281"/>
      <c r="L6" s="286" t="s">
        <v>4</v>
      </c>
      <c r="M6" s="21"/>
      <c r="N6" s="22" t="s">
        <v>5</v>
      </c>
      <c r="O6" s="22" t="s">
        <v>6</v>
      </c>
      <c r="P6" s="23"/>
    </row>
    <row r="7" spans="1:16">
      <c r="C7" s="14"/>
      <c r="D7" s="14"/>
      <c r="E7" s="14"/>
      <c r="F7" s="14"/>
      <c r="G7" s="14"/>
      <c r="H7" s="14"/>
      <c r="I7" s="15"/>
      <c r="J7" s="26" t="s">
        <v>301</v>
      </c>
      <c r="K7" s="231" t="s">
        <v>302</v>
      </c>
      <c r="L7" s="24"/>
      <c r="M7" s="25"/>
      <c r="N7" s="26" t="s">
        <v>133</v>
      </c>
      <c r="O7" s="26"/>
      <c r="P7" s="27"/>
    </row>
    <row r="8" spans="1:16">
      <c r="C8" s="29" t="s">
        <v>8</v>
      </c>
      <c r="D8" s="14"/>
      <c r="E8" s="14"/>
      <c r="F8" s="14"/>
      <c r="G8" s="14"/>
      <c r="H8" s="14"/>
      <c r="I8" s="15"/>
      <c r="L8" s="25"/>
      <c r="M8" s="25"/>
      <c r="N8" s="25"/>
      <c r="O8" s="25"/>
      <c r="P8" s="30"/>
    </row>
    <row r="9" spans="1:16">
      <c r="A9" s="32" t="s">
        <v>9</v>
      </c>
      <c r="B9" s="33" t="s">
        <v>10</v>
      </c>
      <c r="C9" s="14" t="s">
        <v>11</v>
      </c>
      <c r="D9" s="14"/>
      <c r="E9" s="14"/>
      <c r="F9" s="14"/>
      <c r="G9" s="14"/>
      <c r="H9" s="14"/>
      <c r="I9" s="15"/>
      <c r="J9" s="15"/>
      <c r="K9" s="15"/>
      <c r="L9" s="17"/>
      <c r="M9" s="17"/>
      <c r="N9" s="17"/>
      <c r="O9" s="17"/>
      <c r="P9" s="18"/>
    </row>
    <row r="10" spans="1:16" s="43" customFormat="1">
      <c r="A10" s="1"/>
      <c r="B10" s="34"/>
      <c r="C10" s="35"/>
      <c r="D10" s="36" t="s">
        <v>13</v>
      </c>
      <c r="E10" s="14"/>
      <c r="F10" s="14"/>
      <c r="G10" s="14"/>
      <c r="H10" s="14"/>
      <c r="I10" s="35"/>
      <c r="J10" s="35"/>
      <c r="K10" s="35"/>
      <c r="L10" s="35"/>
      <c r="M10" s="17"/>
      <c r="N10" s="35"/>
      <c r="O10" s="35"/>
      <c r="P10" s="37"/>
    </row>
    <row r="11" spans="1:16" s="43" customFormat="1">
      <c r="A11" s="1" t="s">
        <v>16</v>
      </c>
      <c r="B11" s="34" t="s">
        <v>17</v>
      </c>
      <c r="C11" s="35"/>
      <c r="D11" s="44" t="s">
        <v>18</v>
      </c>
      <c r="E11" s="35"/>
      <c r="F11" s="283">
        <v>14956818.529999999</v>
      </c>
      <c r="G11" s="283"/>
      <c r="H11" s="45"/>
      <c r="I11" s="36"/>
      <c r="J11" s="266">
        <v>37579876.449999988</v>
      </c>
      <c r="K11" s="223">
        <v>0.25</v>
      </c>
      <c r="L11" s="232">
        <v>37579876.699999988</v>
      </c>
      <c r="M11" s="224"/>
      <c r="N11" s="223">
        <v>0</v>
      </c>
      <c r="O11" s="233">
        <v>37579877</v>
      </c>
      <c r="P11" s="46"/>
    </row>
    <row r="12" spans="1:16" s="43" customFormat="1">
      <c r="A12" s="1" t="s">
        <v>19</v>
      </c>
      <c r="B12" s="34" t="s">
        <v>20</v>
      </c>
      <c r="C12" s="35"/>
      <c r="D12" s="36" t="s">
        <v>21</v>
      </c>
      <c r="E12" s="14"/>
      <c r="F12" s="48"/>
      <c r="G12" s="49"/>
      <c r="H12" s="15"/>
      <c r="I12" s="35"/>
      <c r="J12" s="234">
        <v>0</v>
      </c>
      <c r="K12" s="235">
        <v>0</v>
      </c>
      <c r="L12" s="236">
        <v>0</v>
      </c>
      <c r="M12" s="225"/>
      <c r="N12" s="50">
        <v>0</v>
      </c>
      <c r="O12" s="237">
        <v>0</v>
      </c>
      <c r="P12" s="51"/>
    </row>
    <row r="13" spans="1:16" s="43" customFormat="1">
      <c r="A13" s="1" t="s">
        <v>22</v>
      </c>
      <c r="B13" s="34" t="s">
        <v>20</v>
      </c>
      <c r="C13" s="35"/>
      <c r="D13" s="36" t="s">
        <v>23</v>
      </c>
      <c r="E13" s="14"/>
      <c r="F13" s="48"/>
      <c r="G13" s="48"/>
      <c r="H13" s="14"/>
      <c r="I13" s="35"/>
      <c r="J13" s="234">
        <v>1245518</v>
      </c>
      <c r="K13" s="235">
        <v>0</v>
      </c>
      <c r="L13" s="236">
        <v>1245518</v>
      </c>
      <c r="M13" s="225"/>
      <c r="N13" s="50">
        <v>0</v>
      </c>
      <c r="O13" s="237">
        <v>1245518</v>
      </c>
      <c r="P13" s="51"/>
    </row>
    <row r="14" spans="1:16" s="43" customFormat="1">
      <c r="A14" s="1" t="s">
        <v>24</v>
      </c>
      <c r="B14" s="34" t="s">
        <v>20</v>
      </c>
      <c r="C14" s="35"/>
      <c r="D14" s="36" t="s">
        <v>25</v>
      </c>
      <c r="E14" s="14"/>
      <c r="F14" s="48"/>
      <c r="G14" s="48"/>
      <c r="H14" s="14"/>
      <c r="I14" s="35"/>
      <c r="J14" s="234">
        <v>276620.06</v>
      </c>
      <c r="K14" s="235">
        <v>-0.06</v>
      </c>
      <c r="L14" s="236">
        <v>276620</v>
      </c>
      <c r="M14" s="225"/>
      <c r="N14" s="50">
        <v>0</v>
      </c>
      <c r="O14" s="237">
        <v>276620</v>
      </c>
      <c r="P14" s="51"/>
    </row>
    <row r="15" spans="1:16" s="43" customFormat="1">
      <c r="A15" s="1" t="s">
        <v>26</v>
      </c>
      <c r="B15" s="34" t="s">
        <v>17</v>
      </c>
      <c r="C15" s="35"/>
      <c r="D15" s="36" t="s">
        <v>27</v>
      </c>
      <c r="E15" s="14"/>
      <c r="F15" s="48"/>
      <c r="G15" s="48"/>
      <c r="H15" s="35"/>
      <c r="I15" s="35"/>
      <c r="J15" s="234">
        <v>845368.45000000007</v>
      </c>
      <c r="K15" s="235">
        <v>0</v>
      </c>
      <c r="L15" s="236">
        <v>845368.45000000007</v>
      </c>
      <c r="M15" s="225"/>
      <c r="N15" s="50">
        <v>0</v>
      </c>
      <c r="O15" s="237">
        <v>845368</v>
      </c>
      <c r="P15" s="51"/>
    </row>
    <row r="16" spans="1:16" s="43" customFormat="1">
      <c r="A16" s="52"/>
      <c r="B16" s="53"/>
      <c r="C16" s="35"/>
      <c r="D16" s="36" t="s">
        <v>28</v>
      </c>
      <c r="E16" s="14"/>
      <c r="F16" s="54"/>
      <c r="G16" s="49"/>
      <c r="H16" s="55"/>
      <c r="I16" s="35"/>
      <c r="J16" s="267"/>
      <c r="K16" s="238"/>
      <c r="L16" s="239"/>
      <c r="M16" s="225"/>
      <c r="N16" s="35"/>
      <c r="O16" s="237"/>
      <c r="P16" s="37"/>
    </row>
    <row r="17" spans="1:16" s="43" customFormat="1">
      <c r="A17" s="52" t="s">
        <v>29</v>
      </c>
      <c r="B17" s="53" t="s">
        <v>17</v>
      </c>
      <c r="C17" s="35"/>
      <c r="D17" s="44" t="s">
        <v>18</v>
      </c>
      <c r="E17" s="35"/>
      <c r="F17" s="283">
        <v>0</v>
      </c>
      <c r="G17" s="283"/>
      <c r="H17" s="55"/>
      <c r="I17" s="35"/>
      <c r="J17" s="234">
        <v>1038104.64</v>
      </c>
      <c r="K17" s="235">
        <v>0.36</v>
      </c>
      <c r="L17" s="236">
        <v>1038105</v>
      </c>
      <c r="M17" s="225"/>
      <c r="N17" s="50">
        <v>6014878</v>
      </c>
      <c r="O17" s="237">
        <v>7052983</v>
      </c>
      <c r="P17" s="51"/>
    </row>
    <row r="18" spans="1:16" s="43" customFormat="1">
      <c r="A18" s="52" t="s">
        <v>30</v>
      </c>
      <c r="B18" s="56" t="s">
        <v>31</v>
      </c>
      <c r="C18" s="35"/>
      <c r="D18" s="57" t="s">
        <v>32</v>
      </c>
      <c r="E18" s="14"/>
      <c r="F18" s="14"/>
      <c r="G18" s="14"/>
      <c r="H18" s="14"/>
      <c r="I18" s="36"/>
      <c r="J18" s="240">
        <v>484643.06000000006</v>
      </c>
      <c r="K18" s="241">
        <v>-0.06</v>
      </c>
      <c r="L18" s="242">
        <v>484643.00000000006</v>
      </c>
      <c r="M18" s="225"/>
      <c r="N18" s="58">
        <v>1558600</v>
      </c>
      <c r="O18" s="243">
        <v>2043243</v>
      </c>
      <c r="P18" s="51"/>
    </row>
    <row r="19" spans="1:16" s="64" customFormat="1">
      <c r="A19" s="52"/>
      <c r="B19" s="56"/>
      <c r="C19" s="36"/>
      <c r="D19" s="36"/>
      <c r="E19" s="36"/>
      <c r="F19" s="36"/>
      <c r="G19" s="36"/>
      <c r="H19" s="59"/>
      <c r="I19" s="59"/>
      <c r="J19" s="59"/>
      <c r="K19" s="59"/>
      <c r="L19" s="67"/>
      <c r="M19" s="60"/>
      <c r="N19" s="60"/>
      <c r="O19" s="244"/>
      <c r="P19" s="61"/>
    </row>
    <row r="20" spans="1:16" s="43" customFormat="1" ht="13.5" thickBot="1">
      <c r="A20" s="52" t="s">
        <v>33</v>
      </c>
      <c r="B20" s="56"/>
      <c r="C20" s="35"/>
      <c r="D20" s="65" t="s">
        <v>34</v>
      </c>
      <c r="E20" s="35"/>
      <c r="F20" s="14"/>
      <c r="G20" s="14"/>
      <c r="H20" s="14"/>
      <c r="I20" s="15"/>
      <c r="J20" s="268">
        <v>41470130.659999996</v>
      </c>
      <c r="K20" s="245">
        <v>0</v>
      </c>
      <c r="L20" s="246">
        <v>41470131</v>
      </c>
      <c r="M20" s="67"/>
      <c r="N20" s="245">
        <v>7573478</v>
      </c>
      <c r="O20" s="247">
        <v>49043609</v>
      </c>
      <c r="P20" s="68"/>
    </row>
    <row r="21" spans="1:16" s="43" customFormat="1" ht="13.5" thickTop="1">
      <c r="A21" s="52"/>
      <c r="B21" s="56"/>
      <c r="C21" s="14"/>
      <c r="D21" s="14"/>
      <c r="E21" s="14"/>
      <c r="F21" s="14"/>
      <c r="G21" s="14"/>
      <c r="H21" s="14"/>
      <c r="I21" s="15"/>
      <c r="J21" s="270"/>
      <c r="K21" s="15"/>
      <c r="L21" s="248"/>
      <c r="M21" s="17"/>
      <c r="N21" s="17"/>
      <c r="O21" s="224"/>
      <c r="P21" s="18"/>
    </row>
    <row r="22" spans="1:16" s="43" customFormat="1">
      <c r="A22" s="70"/>
      <c r="B22" s="71"/>
      <c r="C22" s="29" t="s">
        <v>35</v>
      </c>
      <c r="D22" s="14"/>
      <c r="E22" s="14"/>
      <c r="F22" s="14"/>
      <c r="G22" s="14"/>
      <c r="H22" s="14"/>
      <c r="I22" s="15"/>
      <c r="J22" s="274"/>
      <c r="K22" s="15"/>
      <c r="L22" s="249"/>
      <c r="M22" s="17"/>
      <c r="N22" s="16"/>
      <c r="O22" s="250"/>
      <c r="P22" s="18"/>
    </row>
    <row r="23" spans="1:16" s="43" customFormat="1">
      <c r="A23" s="52"/>
      <c r="B23" s="53"/>
      <c r="C23" s="14" t="s">
        <v>36</v>
      </c>
      <c r="D23" s="14"/>
      <c r="E23" s="14"/>
      <c r="F23" s="14"/>
      <c r="G23" s="35"/>
      <c r="H23" s="14"/>
      <c r="I23" s="15"/>
      <c r="J23" s="274"/>
      <c r="K23" s="15"/>
      <c r="L23" s="249"/>
      <c r="M23" s="17"/>
      <c r="N23" s="16"/>
      <c r="O23" s="250"/>
      <c r="P23" s="18"/>
    </row>
    <row r="24" spans="1:16" s="43" customFormat="1">
      <c r="A24" s="12" t="s">
        <v>37</v>
      </c>
      <c r="B24" s="72" t="s">
        <v>38</v>
      </c>
      <c r="C24" s="44"/>
      <c r="D24" s="36" t="s">
        <v>39</v>
      </c>
      <c r="E24" s="14"/>
      <c r="F24" s="14"/>
      <c r="G24" s="35"/>
      <c r="H24" s="14"/>
      <c r="I24" s="15"/>
      <c r="J24" s="269">
        <v>113421369.25999998</v>
      </c>
      <c r="K24" s="235">
        <v>0</v>
      </c>
      <c r="L24" s="251">
        <v>113421369.25999998</v>
      </c>
      <c r="M24" s="225"/>
      <c r="N24" s="223">
        <v>633147</v>
      </c>
      <c r="O24" s="233">
        <v>114054516</v>
      </c>
      <c r="P24" s="51"/>
    </row>
    <row r="25" spans="1:16" s="43" customFormat="1">
      <c r="A25" s="1" t="s">
        <v>40</v>
      </c>
      <c r="B25" s="72" t="s">
        <v>38</v>
      </c>
      <c r="C25" s="44"/>
      <c r="D25" s="36" t="s">
        <v>41</v>
      </c>
      <c r="E25" s="14"/>
      <c r="F25" s="14"/>
      <c r="G25" s="35"/>
      <c r="H25" s="14"/>
      <c r="I25" s="15"/>
      <c r="J25" s="234">
        <v>29292492.289999999</v>
      </c>
      <c r="K25" s="235"/>
      <c r="L25" s="236">
        <v>29292492.289999999</v>
      </c>
      <c r="M25" s="225"/>
      <c r="N25" s="50">
        <v>629924</v>
      </c>
      <c r="O25" s="237">
        <v>29922416</v>
      </c>
      <c r="P25" s="51"/>
    </row>
    <row r="26" spans="1:16" s="43" customFormat="1">
      <c r="A26" s="12" t="s">
        <v>42</v>
      </c>
      <c r="B26" s="34" t="s">
        <v>38</v>
      </c>
      <c r="C26" s="44"/>
      <c r="D26" s="36" t="s">
        <v>43</v>
      </c>
      <c r="E26" s="14"/>
      <c r="F26" s="14"/>
      <c r="G26" s="35"/>
      <c r="H26" s="14"/>
      <c r="I26" s="15"/>
      <c r="J26" s="234">
        <v>4552099.1599999992</v>
      </c>
      <c r="K26" s="235">
        <v>-0.46</v>
      </c>
      <c r="L26" s="236">
        <v>4552098.6999999993</v>
      </c>
      <c r="M26" s="225"/>
      <c r="N26" s="50">
        <v>0</v>
      </c>
      <c r="O26" s="237">
        <v>4552099</v>
      </c>
      <c r="P26" s="51"/>
    </row>
    <row r="27" spans="1:16" s="43" customFormat="1">
      <c r="A27" s="1" t="s">
        <v>44</v>
      </c>
      <c r="B27" s="72" t="s">
        <v>38</v>
      </c>
      <c r="C27" s="44"/>
      <c r="D27" s="36" t="s">
        <v>45</v>
      </c>
      <c r="E27" s="14"/>
      <c r="F27" s="14"/>
      <c r="G27" s="35"/>
      <c r="H27" s="14"/>
      <c r="I27" s="15"/>
      <c r="J27" s="234">
        <v>11295990.890000001</v>
      </c>
      <c r="K27" s="235"/>
      <c r="L27" s="236">
        <v>11295990.890000001</v>
      </c>
      <c r="M27" s="225"/>
      <c r="N27" s="50">
        <v>6157224</v>
      </c>
      <c r="O27" s="237">
        <v>17453215</v>
      </c>
      <c r="P27" s="51"/>
    </row>
    <row r="28" spans="1:16" s="43" customFormat="1">
      <c r="A28" s="12" t="s">
        <v>46</v>
      </c>
      <c r="B28" s="34" t="s">
        <v>38</v>
      </c>
      <c r="C28" s="44"/>
      <c r="D28" s="36" t="s">
        <v>47</v>
      </c>
      <c r="E28" s="14"/>
      <c r="F28" s="14"/>
      <c r="G28" s="35"/>
      <c r="H28" s="14"/>
      <c r="I28" s="15"/>
      <c r="J28" s="234">
        <v>5836754.5999999996</v>
      </c>
      <c r="K28" s="235">
        <v>0.3</v>
      </c>
      <c r="L28" s="236">
        <v>5836754.8999999994</v>
      </c>
      <c r="M28" s="225"/>
      <c r="N28" s="50">
        <v>1656011</v>
      </c>
      <c r="O28" s="237">
        <v>7492766</v>
      </c>
      <c r="P28" s="51"/>
    </row>
    <row r="29" spans="1:16" s="43" customFormat="1">
      <c r="A29" s="1" t="s">
        <v>48</v>
      </c>
      <c r="B29" s="34" t="s">
        <v>38</v>
      </c>
      <c r="C29" s="44"/>
      <c r="D29" s="36" t="s">
        <v>49</v>
      </c>
      <c r="E29" s="14"/>
      <c r="F29" s="14"/>
      <c r="G29" s="35"/>
      <c r="H29" s="14"/>
      <c r="I29" s="15"/>
      <c r="J29" s="234">
        <v>15678698.370000001</v>
      </c>
      <c r="K29" s="235"/>
      <c r="L29" s="236">
        <v>15678698.370000001</v>
      </c>
      <c r="M29" s="225"/>
      <c r="N29" s="50">
        <v>241078</v>
      </c>
      <c r="O29" s="237">
        <v>15919776</v>
      </c>
      <c r="P29" s="51"/>
    </row>
    <row r="30" spans="1:16" s="43" customFormat="1">
      <c r="A30" s="12" t="s">
        <v>50</v>
      </c>
      <c r="B30" s="72" t="s">
        <v>51</v>
      </c>
      <c r="C30" s="44"/>
      <c r="D30" s="36" t="s">
        <v>52</v>
      </c>
      <c r="E30" s="14"/>
      <c r="F30" s="14"/>
      <c r="G30" s="35"/>
      <c r="H30" s="14"/>
      <c r="I30" s="15"/>
      <c r="J30" s="240">
        <v>12865110.42</v>
      </c>
      <c r="K30" s="241">
        <v>0.57999999999999996</v>
      </c>
      <c r="L30" s="242">
        <v>12865111</v>
      </c>
      <c r="M30" s="225"/>
      <c r="N30" s="58">
        <v>0</v>
      </c>
      <c r="O30" s="243">
        <v>12865111</v>
      </c>
      <c r="P30" s="51"/>
    </row>
    <row r="31" spans="1:16" s="43" customFormat="1">
      <c r="A31" s="1"/>
      <c r="B31" s="72"/>
      <c r="C31" s="44"/>
      <c r="D31" s="36"/>
      <c r="E31" s="14"/>
      <c r="F31" s="14"/>
      <c r="G31" s="35"/>
      <c r="H31" s="14"/>
      <c r="I31" s="15"/>
      <c r="J31" s="270"/>
      <c r="K31" s="15"/>
      <c r="L31" s="248"/>
      <c r="M31" s="73"/>
      <c r="N31" s="73"/>
      <c r="O31" s="224"/>
      <c r="P31" s="74"/>
    </row>
    <row r="32" spans="1:16" s="43" customFormat="1" ht="13.5" thickBot="1">
      <c r="A32" s="1" t="s">
        <v>53</v>
      </c>
      <c r="B32" s="72"/>
      <c r="C32" s="14"/>
      <c r="D32" s="65" t="s">
        <v>54</v>
      </c>
      <c r="E32" s="35"/>
      <c r="F32" s="14"/>
      <c r="G32" s="14"/>
      <c r="H32" s="14"/>
      <c r="I32" s="15"/>
      <c r="J32" s="268">
        <v>192942514.98999995</v>
      </c>
      <c r="K32" s="245">
        <v>0.41999999999999993</v>
      </c>
      <c r="L32" s="246">
        <v>192942515</v>
      </c>
      <c r="M32" s="252"/>
      <c r="N32" s="245">
        <v>9317384</v>
      </c>
      <c r="O32" s="247">
        <v>202259899</v>
      </c>
      <c r="P32" s="68"/>
    </row>
    <row r="33" spans="1:16" s="43" customFormat="1" ht="13.5" thickTop="1">
      <c r="A33" s="12"/>
      <c r="B33" s="72"/>
      <c r="C33" s="44"/>
      <c r="D33" s="76"/>
      <c r="E33" s="14"/>
      <c r="F33" s="14"/>
      <c r="G33" s="35"/>
      <c r="H33" s="14"/>
      <c r="I33" s="15"/>
      <c r="J33" s="59"/>
      <c r="K33" s="15"/>
      <c r="L33" s="67"/>
      <c r="M33" s="59"/>
      <c r="N33" s="59"/>
      <c r="O33" s="189"/>
      <c r="P33" s="77"/>
    </row>
    <row r="34" spans="1:16" s="43" customFormat="1">
      <c r="A34" s="1"/>
      <c r="B34" s="72"/>
      <c r="C34" s="14"/>
      <c r="D34" s="65" t="s">
        <v>312</v>
      </c>
      <c r="E34" s="35"/>
      <c r="F34" s="14"/>
      <c r="G34" s="14"/>
      <c r="H34" s="14"/>
      <c r="I34" s="15"/>
      <c r="J34" s="271">
        <v>-151472384.32999995</v>
      </c>
      <c r="K34" s="253">
        <v>-0.41999999999999993</v>
      </c>
      <c r="L34" s="254">
        <v>-151472384</v>
      </c>
      <c r="M34" s="67"/>
      <c r="N34" s="253">
        <v>-1743906</v>
      </c>
      <c r="O34" s="255">
        <v>-153216290</v>
      </c>
      <c r="P34" s="68"/>
    </row>
    <row r="35" spans="1:16" s="43" customFormat="1">
      <c r="A35" s="12"/>
      <c r="B35" s="72"/>
      <c r="C35" s="14"/>
      <c r="D35" s="14"/>
      <c r="E35" s="14"/>
      <c r="F35" s="14"/>
      <c r="G35" s="14"/>
      <c r="H35" s="14"/>
      <c r="I35" s="15"/>
      <c r="J35" s="270"/>
      <c r="K35" s="15"/>
      <c r="L35" s="248"/>
      <c r="M35" s="78"/>
      <c r="N35" s="78"/>
      <c r="O35" s="224"/>
      <c r="P35" s="79"/>
    </row>
    <row r="36" spans="1:16" s="43" customFormat="1">
      <c r="A36" s="1"/>
      <c r="B36" s="72"/>
      <c r="C36" s="29" t="s">
        <v>55</v>
      </c>
      <c r="D36" s="35"/>
      <c r="E36" s="14"/>
      <c r="F36" s="14"/>
      <c r="G36" s="14"/>
      <c r="H36" s="14"/>
      <c r="I36" s="15"/>
      <c r="J36" s="274"/>
      <c r="K36" s="15"/>
      <c r="L36" s="249"/>
      <c r="M36" s="17"/>
      <c r="N36" s="16"/>
      <c r="O36" s="250"/>
      <c r="P36" s="18"/>
    </row>
    <row r="37" spans="1:16" s="43" customFormat="1">
      <c r="A37" s="12" t="s">
        <v>56</v>
      </c>
      <c r="B37" s="72" t="s">
        <v>57</v>
      </c>
      <c r="C37" s="36" t="s">
        <v>58</v>
      </c>
      <c r="D37" s="35"/>
      <c r="E37" s="14"/>
      <c r="F37" s="14"/>
      <c r="G37" s="35"/>
      <c r="H37" s="14"/>
      <c r="I37" s="15"/>
      <c r="J37" s="266">
        <v>77963265.460000008</v>
      </c>
      <c r="K37" s="223">
        <v>-0.46</v>
      </c>
      <c r="L37" s="232">
        <v>77963265.000000015</v>
      </c>
      <c r="M37" s="49"/>
      <c r="N37" s="223">
        <v>0</v>
      </c>
      <c r="O37" s="233">
        <v>77963265</v>
      </c>
      <c r="P37" s="81"/>
    </row>
    <row r="38" spans="1:16" s="43" customFormat="1">
      <c r="A38" s="1" t="s">
        <v>59</v>
      </c>
      <c r="B38" s="72" t="s">
        <v>20</v>
      </c>
      <c r="C38" s="36" t="s">
        <v>60</v>
      </c>
      <c r="D38" s="35"/>
      <c r="E38" s="14"/>
      <c r="F38" s="14"/>
      <c r="G38" s="35"/>
      <c r="H38" s="14"/>
      <c r="I38" s="15"/>
      <c r="J38" s="234">
        <v>41557195.030000001</v>
      </c>
      <c r="K38" s="235">
        <v>-0.03</v>
      </c>
      <c r="L38" s="236">
        <v>41557195</v>
      </c>
      <c r="M38" s="49"/>
      <c r="N38" s="80">
        <v>0</v>
      </c>
      <c r="O38" s="237">
        <v>41557195</v>
      </c>
      <c r="P38" s="81"/>
    </row>
    <row r="39" spans="1:16" s="43" customFormat="1">
      <c r="A39" s="12" t="s">
        <v>61</v>
      </c>
      <c r="B39" s="72" t="s">
        <v>20</v>
      </c>
      <c r="C39" s="36" t="s">
        <v>62</v>
      </c>
      <c r="D39" s="35"/>
      <c r="E39" s="14"/>
      <c r="F39" s="14"/>
      <c r="G39" s="35"/>
      <c r="H39" s="14"/>
      <c r="I39" s="15"/>
      <c r="J39" s="234">
        <v>9452087.7300000004</v>
      </c>
      <c r="K39" s="235">
        <v>0.27</v>
      </c>
      <c r="L39" s="236">
        <v>9452088</v>
      </c>
      <c r="M39" s="49"/>
      <c r="N39" s="80">
        <v>0</v>
      </c>
      <c r="O39" s="237">
        <v>9452088</v>
      </c>
      <c r="P39" s="81"/>
    </row>
    <row r="40" spans="1:16" s="43" customFormat="1">
      <c r="A40" s="1" t="s">
        <v>63</v>
      </c>
      <c r="B40" s="72" t="s">
        <v>64</v>
      </c>
      <c r="C40" s="36" t="s">
        <v>65</v>
      </c>
      <c r="D40" s="35"/>
      <c r="E40" s="14"/>
      <c r="F40" s="14"/>
      <c r="G40" s="35"/>
      <c r="H40" s="14"/>
      <c r="I40" s="15"/>
      <c r="J40" s="234">
        <v>1145283.1099999999</v>
      </c>
      <c r="K40" s="235">
        <v>-0.11</v>
      </c>
      <c r="L40" s="236">
        <v>1145282.9999999998</v>
      </c>
      <c r="M40" s="49"/>
      <c r="N40" s="80">
        <v>6130480</v>
      </c>
      <c r="O40" s="237">
        <v>7275763</v>
      </c>
      <c r="P40" s="81"/>
    </row>
    <row r="41" spans="1:16" s="43" customFormat="1">
      <c r="A41" s="12" t="s">
        <v>66</v>
      </c>
      <c r="B41" s="72" t="s">
        <v>64</v>
      </c>
      <c r="C41" s="256" t="s">
        <v>320</v>
      </c>
      <c r="D41" s="257"/>
      <c r="E41" s="258"/>
      <c r="F41" s="258"/>
      <c r="G41" s="35"/>
      <c r="H41" s="14"/>
      <c r="I41" s="15"/>
      <c r="J41" s="234">
        <v>-576134.6399999999</v>
      </c>
      <c r="K41" s="235">
        <v>-0.36</v>
      </c>
      <c r="L41" s="236">
        <v>-576134.99999999988</v>
      </c>
      <c r="M41" s="49"/>
      <c r="N41" s="80">
        <v>0</v>
      </c>
      <c r="O41" s="237">
        <v>-576135</v>
      </c>
      <c r="P41" s="81"/>
    </row>
    <row r="42" spans="1:16" s="43" customFormat="1">
      <c r="A42" s="1" t="s">
        <v>67</v>
      </c>
      <c r="B42" s="72" t="s">
        <v>31</v>
      </c>
      <c r="C42" s="36" t="s">
        <v>68</v>
      </c>
      <c r="D42" s="35"/>
      <c r="E42" s="14"/>
      <c r="F42" s="14"/>
      <c r="G42" s="35"/>
      <c r="H42" s="14"/>
      <c r="I42" s="15"/>
      <c r="J42" s="234">
        <v>21113.97</v>
      </c>
      <c r="K42" s="235">
        <v>0.03</v>
      </c>
      <c r="L42" s="236">
        <v>21114</v>
      </c>
      <c r="M42" s="49"/>
      <c r="N42" s="80">
        <v>0</v>
      </c>
      <c r="O42" s="237">
        <v>21114</v>
      </c>
      <c r="P42" s="81"/>
    </row>
    <row r="43" spans="1:16" s="43" customFormat="1">
      <c r="A43" s="12" t="s">
        <v>69</v>
      </c>
      <c r="B43" s="72" t="s">
        <v>70</v>
      </c>
      <c r="C43" s="36" t="s">
        <v>314</v>
      </c>
      <c r="D43" s="35"/>
      <c r="E43" s="14"/>
      <c r="F43" s="14"/>
      <c r="G43" s="35"/>
      <c r="H43" s="14"/>
      <c r="I43" s="15"/>
      <c r="J43" s="234">
        <v>18971.060000000001</v>
      </c>
      <c r="K43" s="235">
        <v>-0.06</v>
      </c>
      <c r="L43" s="236">
        <v>18971</v>
      </c>
      <c r="M43" s="49"/>
      <c r="N43" s="80">
        <v>0</v>
      </c>
      <c r="O43" s="237">
        <v>18971</v>
      </c>
      <c r="P43" s="81"/>
    </row>
    <row r="44" spans="1:16" s="43" customFormat="1">
      <c r="A44" s="1" t="s">
        <v>71</v>
      </c>
      <c r="B44" s="72" t="s">
        <v>38</v>
      </c>
      <c r="C44" s="36" t="s">
        <v>72</v>
      </c>
      <c r="D44" s="35"/>
      <c r="E44" s="35"/>
      <c r="F44" s="35"/>
      <c r="G44" s="35"/>
      <c r="H44" s="35"/>
      <c r="I44" s="35"/>
      <c r="J44" s="234">
        <v>-312561.33</v>
      </c>
      <c r="K44" s="235">
        <v>0.33</v>
      </c>
      <c r="L44" s="236">
        <v>-312561</v>
      </c>
      <c r="M44" s="49"/>
      <c r="N44" s="80">
        <v>0</v>
      </c>
      <c r="O44" s="237">
        <v>-312561</v>
      </c>
      <c r="P44" s="81"/>
    </row>
    <row r="45" spans="1:16" s="43" customFormat="1">
      <c r="A45" s="12" t="s">
        <v>73</v>
      </c>
      <c r="B45" s="72" t="s">
        <v>38</v>
      </c>
      <c r="C45" s="36" t="s">
        <v>74</v>
      </c>
      <c r="D45" s="35"/>
      <c r="E45" s="14"/>
      <c r="F45" s="14"/>
      <c r="G45" s="35"/>
      <c r="H45" s="14"/>
      <c r="I45" s="15"/>
      <c r="J45" s="240">
        <v>0</v>
      </c>
      <c r="K45" s="241">
        <v>0</v>
      </c>
      <c r="L45" s="242">
        <v>0</v>
      </c>
      <c r="M45" s="49"/>
      <c r="N45" s="82">
        <v>0</v>
      </c>
      <c r="O45" s="243">
        <v>0</v>
      </c>
      <c r="P45" s="81"/>
    </row>
    <row r="46" spans="1:16" s="43" customFormat="1">
      <c r="A46" s="1"/>
      <c r="B46" s="72"/>
      <c r="C46" s="35"/>
      <c r="D46" s="35"/>
      <c r="E46" s="35"/>
      <c r="F46" s="35"/>
      <c r="G46" s="35"/>
      <c r="H46" s="35"/>
      <c r="I46" s="35"/>
      <c r="J46" s="234"/>
      <c r="K46" s="35"/>
      <c r="L46" s="236"/>
      <c r="M46" s="84"/>
      <c r="N46" s="83"/>
      <c r="O46" s="237"/>
      <c r="P46" s="85"/>
    </row>
    <row r="47" spans="1:16" s="43" customFormat="1">
      <c r="A47" s="52" t="s">
        <v>75</v>
      </c>
      <c r="B47" s="53"/>
      <c r="C47" s="29" t="s">
        <v>76</v>
      </c>
      <c r="D47" s="35"/>
      <c r="E47" s="14"/>
      <c r="F47" s="14"/>
      <c r="G47" s="14"/>
      <c r="H47" s="14"/>
      <c r="I47" s="15"/>
      <c r="J47" s="271">
        <v>129269220.39000002</v>
      </c>
      <c r="K47" s="253">
        <v>-0.38999999999999996</v>
      </c>
      <c r="L47" s="254">
        <v>129269220</v>
      </c>
      <c r="M47" s="59"/>
      <c r="N47" s="253">
        <v>6130480</v>
      </c>
      <c r="O47" s="255">
        <v>135399700</v>
      </c>
      <c r="P47" s="68"/>
    </row>
    <row r="48" spans="1:16" s="37" customFormat="1">
      <c r="A48" s="52"/>
      <c r="B48" s="53"/>
      <c r="C48" s="86"/>
      <c r="D48" s="87"/>
      <c r="E48" s="15"/>
      <c r="F48" s="15"/>
      <c r="G48" s="15"/>
      <c r="H48" s="15"/>
      <c r="I48" s="15"/>
      <c r="J48" s="59"/>
      <c r="K48" s="59"/>
      <c r="L48" s="67"/>
      <c r="M48" s="59"/>
      <c r="N48" s="59"/>
      <c r="O48" s="189"/>
      <c r="P48" s="77"/>
    </row>
    <row r="49" spans="1:16" s="43" customFormat="1">
      <c r="A49" s="52"/>
      <c r="B49" s="53"/>
      <c r="C49" s="65" t="s">
        <v>315</v>
      </c>
      <c r="D49" s="35"/>
      <c r="E49" s="35"/>
      <c r="F49" s="14"/>
      <c r="G49" s="14"/>
      <c r="H49" s="14"/>
      <c r="I49" s="15"/>
      <c r="J49" s="234"/>
      <c r="K49" s="35"/>
      <c r="L49" s="236"/>
      <c r="M49" s="35"/>
      <c r="N49" s="35"/>
      <c r="O49" s="237"/>
      <c r="P49" s="37"/>
    </row>
    <row r="50" spans="1:16" s="43" customFormat="1">
      <c r="A50" s="52"/>
      <c r="B50" s="53"/>
      <c r="C50" s="14"/>
      <c r="D50" s="29" t="s">
        <v>77</v>
      </c>
      <c r="E50" s="14"/>
      <c r="F50" s="14"/>
      <c r="G50" s="14"/>
      <c r="H50" s="14"/>
      <c r="I50" s="15"/>
      <c r="J50" s="271">
        <v>-22203163.939999938</v>
      </c>
      <c r="K50" s="253">
        <v>-0.80999999999999983</v>
      </c>
      <c r="L50" s="254">
        <v>-22203164</v>
      </c>
      <c r="M50" s="59"/>
      <c r="N50" s="253">
        <v>4386574</v>
      </c>
      <c r="O50" s="255">
        <v>-17816590</v>
      </c>
      <c r="P50" s="68"/>
    </row>
    <row r="51" spans="1:16" s="43" customFormat="1">
      <c r="A51" s="52"/>
      <c r="B51" s="53"/>
      <c r="C51" s="14"/>
      <c r="D51" s="29"/>
      <c r="E51" s="14"/>
      <c r="F51" s="14"/>
      <c r="G51" s="14"/>
      <c r="H51" s="14"/>
      <c r="I51" s="15"/>
      <c r="J51" s="270"/>
      <c r="K51" s="15"/>
      <c r="L51" s="248"/>
      <c r="M51" s="17"/>
      <c r="N51" s="17"/>
      <c r="O51" s="224"/>
      <c r="P51" s="18"/>
    </row>
    <row r="52" spans="1:16" s="43" customFormat="1">
      <c r="A52" s="52" t="s">
        <v>78</v>
      </c>
      <c r="B52" s="53" t="s">
        <v>57</v>
      </c>
      <c r="C52" s="36" t="s">
        <v>79</v>
      </c>
      <c r="D52" s="35"/>
      <c r="E52" s="14"/>
      <c r="F52" s="14"/>
      <c r="G52" s="14"/>
      <c r="H52" s="35"/>
      <c r="I52" s="15"/>
      <c r="J52" s="266">
        <v>3994804</v>
      </c>
      <c r="K52" s="223">
        <v>0</v>
      </c>
      <c r="L52" s="232">
        <v>3994804</v>
      </c>
      <c r="M52" s="49"/>
      <c r="N52" s="223">
        <v>0</v>
      </c>
      <c r="O52" s="233">
        <v>3994804</v>
      </c>
      <c r="P52" s="81"/>
    </row>
    <row r="53" spans="1:16" s="43" customFormat="1">
      <c r="A53" s="52" t="s">
        <v>80</v>
      </c>
      <c r="B53" s="53" t="s">
        <v>81</v>
      </c>
      <c r="C53" s="36" t="s">
        <v>82</v>
      </c>
      <c r="D53" s="35"/>
      <c r="E53" s="14"/>
      <c r="F53" s="14"/>
      <c r="G53" s="14"/>
      <c r="H53" s="35"/>
      <c r="I53" s="15"/>
      <c r="J53" s="234">
        <v>4834463.95</v>
      </c>
      <c r="K53" s="235">
        <v>0</v>
      </c>
      <c r="L53" s="236">
        <v>4834463.95</v>
      </c>
      <c r="M53" s="225"/>
      <c r="N53" s="50">
        <v>0</v>
      </c>
      <c r="O53" s="237">
        <v>4834464</v>
      </c>
      <c r="P53" s="51"/>
    </row>
    <row r="54" spans="1:16">
      <c r="A54" s="52" t="s">
        <v>83</v>
      </c>
      <c r="B54" s="53" t="s">
        <v>84</v>
      </c>
      <c r="C54" s="14" t="s">
        <v>85</v>
      </c>
      <c r="D54" s="35"/>
      <c r="E54" s="14"/>
      <c r="F54" s="14"/>
      <c r="G54" s="14"/>
      <c r="H54" s="35"/>
      <c r="I54" s="15"/>
      <c r="J54" s="234">
        <v>0</v>
      </c>
      <c r="K54" s="235">
        <v>0</v>
      </c>
      <c r="L54" s="236">
        <v>0</v>
      </c>
      <c r="M54" s="225"/>
      <c r="N54" s="89">
        <v>544250</v>
      </c>
      <c r="O54" s="237">
        <v>544250</v>
      </c>
      <c r="P54" s="51"/>
    </row>
    <row r="55" spans="1:16">
      <c r="A55" s="52" t="s">
        <v>86</v>
      </c>
      <c r="B55" s="53" t="s">
        <v>84</v>
      </c>
      <c r="C55" s="76" t="s">
        <v>316</v>
      </c>
      <c r="D55" s="35"/>
      <c r="E55" s="14"/>
      <c r="F55" s="14"/>
      <c r="G55" s="14"/>
      <c r="H55" s="35"/>
      <c r="I55" s="15"/>
      <c r="J55" s="240">
        <v>0</v>
      </c>
      <c r="K55" s="241">
        <v>0</v>
      </c>
      <c r="L55" s="242">
        <v>0</v>
      </c>
      <c r="M55" s="225"/>
      <c r="N55" s="58">
        <v>0</v>
      </c>
      <c r="O55" s="243">
        <v>0</v>
      </c>
      <c r="P55" s="51"/>
    </row>
    <row r="56" spans="1:16">
      <c r="A56" s="52"/>
      <c r="B56" s="53"/>
      <c r="C56" s="35"/>
      <c r="D56" s="35"/>
      <c r="E56" s="14"/>
      <c r="F56" s="14"/>
      <c r="G56" s="14"/>
      <c r="H56" s="14"/>
      <c r="I56" s="15"/>
      <c r="J56" s="83"/>
      <c r="K56" s="15"/>
      <c r="L56" s="83"/>
      <c r="M56" s="84"/>
      <c r="N56" s="83"/>
      <c r="O56" s="237"/>
      <c r="P56" s="85"/>
    </row>
    <row r="57" spans="1:16" ht="13.5" thickBot="1">
      <c r="A57" s="70" t="s">
        <v>87</v>
      </c>
      <c r="B57" s="53"/>
      <c r="C57" s="29" t="s">
        <v>88</v>
      </c>
      <c r="D57" s="35"/>
      <c r="E57" s="35"/>
      <c r="F57" s="14"/>
      <c r="G57" s="14"/>
      <c r="H57" s="14"/>
      <c r="I57" s="15"/>
      <c r="J57" s="264">
        <v>8829267.9499999993</v>
      </c>
      <c r="K57" s="245">
        <v>0</v>
      </c>
      <c r="L57" s="247">
        <v>8829268</v>
      </c>
      <c r="M57" s="252"/>
      <c r="N57" s="245">
        <v>544250</v>
      </c>
      <c r="O57" s="247">
        <v>9373518</v>
      </c>
      <c r="P57" s="91"/>
    </row>
    <row r="58" spans="1:16" ht="13.5" thickTop="1">
      <c r="A58" s="52"/>
      <c r="B58" s="53"/>
      <c r="C58" s="29"/>
      <c r="D58" s="35"/>
      <c r="E58" s="35"/>
      <c r="F58" s="14"/>
      <c r="G58" s="14"/>
      <c r="H58" s="14"/>
      <c r="I58" s="15"/>
      <c r="J58" s="263"/>
      <c r="K58" s="59"/>
      <c r="L58" s="189"/>
      <c r="M58" s="59"/>
      <c r="N58" s="59"/>
      <c r="O58" s="189"/>
      <c r="P58" s="77"/>
    </row>
    <row r="59" spans="1:16">
      <c r="A59" s="70"/>
      <c r="B59" s="53"/>
      <c r="C59" s="65" t="s">
        <v>317</v>
      </c>
      <c r="D59" s="35"/>
      <c r="E59" s="35"/>
      <c r="F59" s="14"/>
      <c r="G59" s="14"/>
      <c r="H59" s="14"/>
      <c r="I59" s="15"/>
      <c r="J59" s="265">
        <v>-13373895.989999939</v>
      </c>
      <c r="K59" s="253">
        <v>-0.80999999999999983</v>
      </c>
      <c r="L59" s="255">
        <v>-13373896</v>
      </c>
      <c r="M59" s="92"/>
      <c r="N59" s="253">
        <v>4930824</v>
      </c>
      <c r="O59" s="255">
        <v>-8443072</v>
      </c>
      <c r="P59" s="91"/>
    </row>
    <row r="60" spans="1:16">
      <c r="A60" s="52"/>
      <c r="B60" s="53"/>
      <c r="C60" s="93"/>
      <c r="D60" s="35"/>
      <c r="E60" s="35"/>
      <c r="F60" s="14"/>
      <c r="G60" s="14"/>
      <c r="H60" s="14"/>
      <c r="I60" s="15"/>
      <c r="J60" s="94"/>
      <c r="K60" s="15"/>
      <c r="L60" s="94"/>
      <c r="M60" s="94"/>
      <c r="N60" s="94"/>
      <c r="O60" s="94"/>
      <c r="P60" s="95"/>
    </row>
    <row r="61" spans="1:16">
      <c r="A61" s="52" t="s">
        <v>89</v>
      </c>
      <c r="B61" s="53"/>
      <c r="C61" s="14" t="s">
        <v>90</v>
      </c>
      <c r="D61" s="35"/>
      <c r="E61" s="14"/>
      <c r="F61" s="14"/>
      <c r="G61" s="14"/>
      <c r="H61" s="14"/>
      <c r="I61" s="15"/>
      <c r="J61" s="96"/>
      <c r="K61" s="15"/>
      <c r="L61" s="96">
        <v>219081162</v>
      </c>
      <c r="M61" s="49"/>
      <c r="N61" s="96">
        <v>46510003</v>
      </c>
      <c r="O61" s="234">
        <v>265591165</v>
      </c>
      <c r="P61" s="97"/>
    </row>
    <row r="62" spans="1:16">
      <c r="A62" s="52" t="s">
        <v>91</v>
      </c>
      <c r="B62" s="53" t="s">
        <v>92</v>
      </c>
      <c r="C62" s="14" t="s">
        <v>93</v>
      </c>
      <c r="D62" s="35"/>
      <c r="E62" s="14"/>
      <c r="F62" s="14"/>
      <c r="G62" s="14"/>
      <c r="H62" s="14"/>
      <c r="I62" s="15"/>
      <c r="J62" s="272"/>
      <c r="K62" s="15"/>
      <c r="L62" s="241">
        <v>1652188</v>
      </c>
      <c r="M62" s="49"/>
      <c r="N62" s="82"/>
      <c r="O62" s="240">
        <v>1652188</v>
      </c>
      <c r="P62" s="81"/>
    </row>
    <row r="63" spans="1:16" s="64" customFormat="1">
      <c r="A63" s="52"/>
      <c r="B63" s="53"/>
      <c r="C63" s="36"/>
      <c r="D63" s="36"/>
      <c r="E63" s="36"/>
      <c r="F63" s="36"/>
      <c r="G63" s="36"/>
      <c r="H63" s="98"/>
      <c r="I63" s="36"/>
      <c r="J63" s="184"/>
      <c r="K63" s="36"/>
      <c r="L63" s="92"/>
      <c r="M63" s="99"/>
      <c r="N63" s="99"/>
      <c r="O63" s="99"/>
      <c r="P63" s="100"/>
    </row>
    <row r="64" spans="1:16" s="64" customFormat="1">
      <c r="A64" s="70"/>
      <c r="B64" s="53"/>
      <c r="C64" s="101" t="s">
        <v>94</v>
      </c>
      <c r="D64" s="36"/>
      <c r="E64" s="36"/>
      <c r="F64" s="36"/>
      <c r="G64" s="36"/>
      <c r="H64" s="60"/>
      <c r="I64" s="60"/>
      <c r="J64" s="260"/>
      <c r="K64" s="60"/>
      <c r="L64" s="90">
        <v>220733350</v>
      </c>
      <c r="M64" s="92"/>
      <c r="N64" s="90">
        <v>46510003</v>
      </c>
      <c r="O64" s="90">
        <v>267243353</v>
      </c>
      <c r="P64" s="91"/>
    </row>
    <row r="65" spans="1:16" s="64" customFormat="1">
      <c r="A65" s="52"/>
      <c r="B65" s="53"/>
      <c r="C65" s="36"/>
      <c r="D65" s="36"/>
      <c r="E65" s="36"/>
      <c r="F65" s="36"/>
      <c r="G65" s="36"/>
      <c r="H65" s="102"/>
      <c r="I65" s="36"/>
      <c r="J65" s="102"/>
      <c r="K65" s="36"/>
      <c r="L65" s="102"/>
      <c r="M65" s="60"/>
      <c r="N65" s="60"/>
      <c r="O65" s="60"/>
      <c r="P65" s="61"/>
    </row>
    <row r="66" spans="1:16">
      <c r="A66" s="52"/>
      <c r="B66" s="53"/>
      <c r="C66" s="29" t="s">
        <v>95</v>
      </c>
      <c r="D66" s="35"/>
      <c r="E66" s="14"/>
      <c r="F66" s="14"/>
      <c r="G66" s="14"/>
      <c r="H66" s="14"/>
      <c r="I66" s="103"/>
      <c r="J66" s="273"/>
      <c r="K66" s="103"/>
      <c r="L66" s="90">
        <v>207359454</v>
      </c>
      <c r="M66" s="92"/>
      <c r="N66" s="90">
        <v>51440827</v>
      </c>
      <c r="O66" s="90">
        <v>258800281</v>
      </c>
      <c r="P66" s="46"/>
    </row>
    <row r="67" spans="1:16">
      <c r="A67" s="70"/>
      <c r="B67" s="53"/>
      <c r="C67" s="14"/>
      <c r="D67" s="14"/>
      <c r="E67" s="14"/>
      <c r="F67" s="14"/>
      <c r="G67" s="14"/>
      <c r="H67" s="14"/>
      <c r="I67" s="15"/>
      <c r="J67" s="107"/>
      <c r="K67" s="15"/>
      <c r="L67" s="107"/>
      <c r="M67" s="15"/>
      <c r="N67" s="107"/>
      <c r="O67" s="107"/>
      <c r="P67" s="108"/>
    </row>
    <row r="68" spans="1:16">
      <c r="A68" s="52"/>
      <c r="B68" s="53"/>
      <c r="C68" s="35" t="s">
        <v>96</v>
      </c>
      <c r="D68" s="35"/>
      <c r="E68" s="35"/>
      <c r="F68" s="35"/>
      <c r="G68" s="35"/>
      <c r="H68" s="35"/>
      <c r="I68" s="87"/>
      <c r="J68" s="35"/>
      <c r="K68" s="87"/>
      <c r="L68" s="35"/>
      <c r="M68" s="87"/>
      <c r="N68" s="35"/>
      <c r="O68" s="35"/>
      <c r="P68" s="37"/>
    </row>
    <row r="69" spans="1:16">
      <c r="B69" s="72"/>
      <c r="I69" s="6"/>
      <c r="J69" s="109"/>
      <c r="K69" s="6"/>
      <c r="L69" s="109">
        <v>0</v>
      </c>
      <c r="M69" s="110"/>
      <c r="N69" s="111">
        <v>0</v>
      </c>
      <c r="O69" s="111">
        <v>1</v>
      </c>
      <c r="P69" s="112"/>
    </row>
    <row r="70" spans="1:16">
      <c r="B70" s="72"/>
      <c r="I70" s="113" t="s">
        <v>97</v>
      </c>
      <c r="J70" s="113"/>
      <c r="K70" s="113"/>
      <c r="L70" s="114"/>
      <c r="M70" s="115"/>
      <c r="N70" s="114"/>
      <c r="O70" s="114"/>
      <c r="P70" s="114"/>
    </row>
    <row r="71" spans="1:16">
      <c r="B71" s="72"/>
      <c r="L71" s="114"/>
      <c r="M71" s="115"/>
      <c r="N71" s="114"/>
      <c r="O71" s="114"/>
      <c r="P71" s="114"/>
    </row>
    <row r="72" spans="1:16">
      <c r="B72" s="72"/>
      <c r="L72" s="114">
        <v>207359454</v>
      </c>
      <c r="M72" s="115"/>
      <c r="N72" s="116"/>
      <c r="O72" s="116"/>
      <c r="P72" s="116"/>
    </row>
    <row r="73" spans="1:16">
      <c r="B73" s="72"/>
      <c r="L73" s="114"/>
      <c r="M73" s="115"/>
      <c r="N73" s="114"/>
      <c r="O73" s="114"/>
      <c r="P73" s="114"/>
    </row>
    <row r="74" spans="1:16">
      <c r="B74" s="72"/>
      <c r="L74" s="114"/>
      <c r="M74" s="115"/>
      <c r="N74" s="114"/>
      <c r="O74" s="114"/>
      <c r="P74" s="114"/>
    </row>
    <row r="75" spans="1:16">
      <c r="B75" s="72"/>
      <c r="L75" s="114"/>
      <c r="M75" s="115"/>
      <c r="N75" s="114"/>
      <c r="O75" s="114"/>
      <c r="P75" s="114"/>
    </row>
    <row r="76" spans="1:16">
      <c r="A76" s="12"/>
      <c r="B76" s="117"/>
      <c r="L76" s="114"/>
      <c r="M76" s="115"/>
      <c r="N76" s="114"/>
      <c r="O76" s="114"/>
      <c r="P76" s="114"/>
    </row>
    <row r="77" spans="1:16">
      <c r="B77" s="72"/>
      <c r="L77" s="114"/>
      <c r="M77" s="115"/>
      <c r="N77" s="114"/>
      <c r="O77" s="114"/>
      <c r="P77" s="114"/>
    </row>
    <row r="78" spans="1:16">
      <c r="A78" s="12"/>
      <c r="B78" s="117"/>
      <c r="L78" s="114"/>
      <c r="M78" s="115"/>
      <c r="N78" s="114"/>
      <c r="O78" s="114"/>
      <c r="P78" s="114"/>
    </row>
    <row r="79" spans="1:16">
      <c r="B79" s="72"/>
      <c r="L79" s="114"/>
      <c r="M79" s="115"/>
      <c r="N79" s="114"/>
      <c r="O79" s="114"/>
      <c r="P79" s="114"/>
    </row>
    <row r="80" spans="1:16">
      <c r="A80" s="12"/>
      <c r="B80" s="117"/>
      <c r="L80" s="114"/>
      <c r="M80" s="115"/>
      <c r="N80" s="114"/>
      <c r="O80" s="114"/>
      <c r="P80" s="114"/>
    </row>
    <row r="81" spans="1:16">
      <c r="B81" s="72"/>
      <c r="L81" s="114"/>
      <c r="M81" s="115"/>
      <c r="N81" s="114"/>
      <c r="O81" s="114"/>
      <c r="P81" s="114"/>
    </row>
    <row r="82" spans="1:16">
      <c r="B82" s="72"/>
      <c r="L82" s="114"/>
      <c r="M82" s="115"/>
      <c r="N82" s="114"/>
      <c r="O82" s="114"/>
      <c r="P82" s="114"/>
    </row>
    <row r="83" spans="1:16">
      <c r="B83" s="72"/>
      <c r="L83" s="114"/>
      <c r="M83" s="115"/>
      <c r="N83" s="114"/>
      <c r="O83" s="114"/>
      <c r="P83" s="114"/>
    </row>
    <row r="84" spans="1:16">
      <c r="B84" s="72"/>
      <c r="L84" s="114"/>
      <c r="M84" s="115"/>
      <c r="N84" s="114"/>
      <c r="O84" s="114"/>
      <c r="P84" s="114"/>
    </row>
    <row r="85" spans="1:16">
      <c r="B85" s="72"/>
      <c r="L85" s="114"/>
      <c r="M85" s="115"/>
      <c r="N85" s="114"/>
      <c r="O85" s="114"/>
      <c r="P85" s="114"/>
    </row>
    <row r="86" spans="1:16">
      <c r="B86" s="72"/>
      <c r="L86" s="114"/>
      <c r="M86" s="115"/>
      <c r="N86" s="114"/>
      <c r="O86" s="114"/>
      <c r="P86" s="114"/>
    </row>
    <row r="87" spans="1:16">
      <c r="B87" s="72"/>
      <c r="L87" s="114"/>
      <c r="M87" s="115"/>
      <c r="N87" s="114"/>
      <c r="O87" s="114"/>
      <c r="P87" s="114"/>
    </row>
    <row r="88" spans="1:16">
      <c r="B88" s="72"/>
      <c r="L88" s="114"/>
      <c r="M88" s="115"/>
      <c r="N88" s="114"/>
      <c r="O88" s="114"/>
      <c r="P88" s="114"/>
    </row>
    <row r="89" spans="1:16">
      <c r="B89" s="72"/>
      <c r="L89" s="114"/>
      <c r="M89" s="115"/>
      <c r="N89" s="114"/>
      <c r="O89" s="114"/>
      <c r="P89" s="114"/>
    </row>
    <row r="90" spans="1:16">
      <c r="B90" s="72"/>
      <c r="L90" s="114"/>
      <c r="M90" s="115"/>
      <c r="N90" s="114"/>
      <c r="O90" s="114"/>
      <c r="P90" s="114"/>
    </row>
    <row r="91" spans="1:16">
      <c r="B91" s="72"/>
      <c r="L91" s="114"/>
      <c r="M91" s="115"/>
      <c r="N91" s="114"/>
      <c r="O91" s="114"/>
      <c r="P91" s="114"/>
    </row>
    <row r="92" spans="1:16">
      <c r="B92" s="72"/>
      <c r="L92" s="114"/>
      <c r="M92" s="115"/>
      <c r="N92" s="114"/>
      <c r="O92" s="114"/>
      <c r="P92" s="114"/>
    </row>
    <row r="93" spans="1:16">
      <c r="B93" s="72"/>
      <c r="L93" s="114"/>
      <c r="M93" s="115"/>
      <c r="N93" s="114"/>
      <c r="O93" s="114"/>
      <c r="P93" s="114"/>
    </row>
    <row r="94" spans="1:16">
      <c r="A94" s="12"/>
      <c r="B94" s="117"/>
      <c r="L94" s="114"/>
      <c r="M94" s="115"/>
      <c r="N94" s="114"/>
      <c r="O94" s="114"/>
      <c r="P94" s="114"/>
    </row>
    <row r="95" spans="1:16">
      <c r="B95" s="72"/>
    </row>
    <row r="96" spans="1:16">
      <c r="A96" s="12"/>
      <c r="B96" s="117"/>
    </row>
    <row r="97" spans="2:2">
      <c r="B97" s="72"/>
    </row>
  </sheetData>
  <sheetProtection formatColumns="0" formatRows="0"/>
  <conditionalFormatting sqref="K52 K37">
    <cfRule type="containsBlanks" dxfId="573" priority="28">
      <formula>LEN(TRIM(K37))=0</formula>
    </cfRule>
    <cfRule type="cellIs" dxfId="572" priority="29" operator="notEqual">
      <formula>0</formula>
    </cfRule>
  </conditionalFormatting>
  <conditionalFormatting sqref="K52 K37">
    <cfRule type="cellIs" dxfId="571" priority="27" operator="notEqual">
      <formula>K46</formula>
    </cfRule>
  </conditionalFormatting>
  <conditionalFormatting sqref="L69 N69">
    <cfRule type="cellIs" dxfId="570" priority="44" operator="notEqual">
      <formula>0</formula>
    </cfRule>
    <cfRule type="cellIs" dxfId="569" priority="45" operator="equal">
      <formula>0</formula>
    </cfRule>
  </conditionalFormatting>
  <conditionalFormatting sqref="F11:G11 N62 N17:N18 N11:N15 L16 F17:G17 N52">
    <cfRule type="containsBlanks" dxfId="568" priority="40">
      <formula>LEN(TRIM(F11))=0</formula>
    </cfRule>
    <cfRule type="cellIs" dxfId="567" priority="41" operator="notEqual">
      <formula>0</formula>
    </cfRule>
  </conditionalFormatting>
  <conditionalFormatting sqref="N11">
    <cfRule type="cellIs" dxfId="566" priority="39" operator="notEqual">
      <formula>N20</formula>
    </cfRule>
  </conditionalFormatting>
  <conditionalFormatting sqref="O69">
    <cfRule type="cellIs" dxfId="565" priority="35" operator="notEqual">
      <formula>0</formula>
    </cfRule>
    <cfRule type="cellIs" dxfId="564" priority="36" operator="equal">
      <formula>0</formula>
    </cfRule>
  </conditionalFormatting>
  <conditionalFormatting sqref="K11:K15 K17:K18">
    <cfRule type="containsBlanks" dxfId="563" priority="33">
      <formula>LEN(TRIM(K11))=0</formula>
    </cfRule>
    <cfRule type="cellIs" dxfId="562" priority="34" operator="notEqual">
      <formula>0</formula>
    </cfRule>
  </conditionalFormatting>
  <conditionalFormatting sqref="K11:K15 K17:K18">
    <cfRule type="cellIs" dxfId="561" priority="32" operator="notEqual">
      <formula>K20</formula>
    </cfRule>
  </conditionalFormatting>
  <conditionalFormatting sqref="K16">
    <cfRule type="containsBlanks" dxfId="560" priority="30">
      <formula>LEN(TRIM(K16))=0</formula>
    </cfRule>
    <cfRule type="cellIs" dxfId="559" priority="31" operator="notEqual">
      <formula>0</formula>
    </cfRule>
  </conditionalFormatting>
  <conditionalFormatting sqref="K53:K55 K38:K45 K25:K30">
    <cfRule type="containsBlanks" dxfId="558" priority="25">
      <formula>LEN(TRIM(K25))=0</formula>
    </cfRule>
    <cfRule type="cellIs" dxfId="557" priority="26" operator="notEqual">
      <formula>0</formula>
    </cfRule>
  </conditionalFormatting>
  <conditionalFormatting sqref="K53:K55 K38:K45 K25:K30">
    <cfRule type="cellIs" dxfId="556" priority="24" operator="notEqual">
      <formula>K34</formula>
    </cfRule>
  </conditionalFormatting>
  <conditionalFormatting sqref="N52">
    <cfRule type="cellIs" dxfId="555" priority="23" operator="notEqual">
      <formula>N61</formula>
    </cfRule>
  </conditionalFormatting>
  <conditionalFormatting sqref="J69">
    <cfRule type="cellIs" dxfId="554" priority="21" operator="notEqual">
      <formula>0</formula>
    </cfRule>
    <cfRule type="cellIs" dxfId="553" priority="22" operator="equal">
      <formula>0</formula>
    </cfRule>
  </conditionalFormatting>
  <conditionalFormatting sqref="J62 J16">
    <cfRule type="containsBlanks" dxfId="552" priority="19">
      <formula>LEN(TRIM(J16))=0</formula>
    </cfRule>
    <cfRule type="cellIs" dxfId="551" priority="20" operator="notEqual">
      <formula>0</formula>
    </cfRule>
  </conditionalFormatting>
  <conditionalFormatting sqref="N24:N30">
    <cfRule type="containsBlanks" dxfId="550" priority="17">
      <formula>LEN(TRIM(N24))=0</formula>
    </cfRule>
    <cfRule type="cellIs" dxfId="549" priority="18" operator="notEqual">
      <formula>0</formula>
    </cfRule>
  </conditionalFormatting>
  <conditionalFormatting sqref="N24">
    <cfRule type="cellIs" dxfId="548" priority="16" operator="notEqual">
      <formula>N33</formula>
    </cfRule>
  </conditionalFormatting>
  <conditionalFormatting sqref="N37:N39 N41:N45">
    <cfRule type="containsBlanks" dxfId="547" priority="14">
      <formula>LEN(TRIM(N37))=0</formula>
    </cfRule>
    <cfRule type="cellIs" dxfId="546" priority="15" operator="notEqual">
      <formula>0</formula>
    </cfRule>
  </conditionalFormatting>
  <conditionalFormatting sqref="N37">
    <cfRule type="cellIs" dxfId="545" priority="13" operator="notEqual">
      <formula>N46</formula>
    </cfRule>
  </conditionalFormatting>
  <conditionalFormatting sqref="N40">
    <cfRule type="containsBlanks" dxfId="544" priority="11">
      <formula>LEN(TRIM(N40))=0</formula>
    </cfRule>
    <cfRule type="cellIs" dxfId="543" priority="12" operator="notEqual">
      <formula>0</formula>
    </cfRule>
  </conditionalFormatting>
  <conditionalFormatting sqref="N53 N55">
    <cfRule type="containsBlanks" dxfId="542" priority="9">
      <formula>LEN(TRIM(N53))=0</formula>
    </cfRule>
    <cfRule type="cellIs" dxfId="541" priority="10" operator="notEqual">
      <formula>0</formula>
    </cfRule>
  </conditionalFormatting>
  <conditionalFormatting sqref="N54">
    <cfRule type="containsBlanks" dxfId="540" priority="7">
      <formula>LEN(TRIM(N54))=0</formula>
    </cfRule>
    <cfRule type="cellIs" dxfId="539" priority="8" operator="notEqual">
      <formula>0</formula>
    </cfRule>
  </conditionalFormatting>
  <conditionalFormatting sqref="L62">
    <cfRule type="containsBlanks" dxfId="538" priority="5">
      <formula>LEN(TRIM(L62))=0</formula>
    </cfRule>
    <cfRule type="cellIs" dxfId="537" priority="6" operator="notEqual">
      <formula>0</formula>
    </cfRule>
  </conditionalFormatting>
  <conditionalFormatting sqref="L62">
    <cfRule type="cellIs" dxfId="536" priority="4" operator="notEqual">
      <formula>L71</formula>
    </cfRule>
  </conditionalFormatting>
  <conditionalFormatting sqref="K24">
    <cfRule type="containsBlanks" dxfId="535" priority="2">
      <formula>LEN(TRIM(K24))=0</formula>
    </cfRule>
    <cfRule type="cellIs" dxfId="534" priority="3" operator="notEqual">
      <formula>0</formula>
    </cfRule>
  </conditionalFormatting>
  <conditionalFormatting sqref="K24">
    <cfRule type="cellIs" dxfId="533" priority="1" operator="notEqual">
      <formula>K33</formula>
    </cfRule>
  </conditionalFormatting>
  <printOptions horizontalCentered="1"/>
  <pageMargins left="0.7" right="0.7" top="0.75" bottom="0.75" header="0.5" footer="0.5"/>
  <pageSetup scale="54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FCS!Print_Area</vt:lpstr>
      <vt:lpstr>'FCS SNP'!Print_Area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2017-10-05T19:29:34Z</cp:lastPrinted>
  <dcterms:created xsi:type="dcterms:W3CDTF">2014-12-18T21:45:41Z</dcterms:created>
  <dcterms:modified xsi:type="dcterms:W3CDTF">2020-02-13T15:00:33Z</dcterms:modified>
</cp:coreProperties>
</file>