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ink/ink1.xml" ContentType="application/inkml+xml"/>
  <Override PartName="/xl/ink/ink2.xml" ContentType="application/inkml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5-2016\2015-16 AFR Summaries\Consolidated 15-16 ADA Compliant\"/>
    </mc:Choice>
  </mc:AlternateContent>
  <bookViews>
    <workbookView xWindow="480" yWindow="150" windowWidth="27795" windowHeight="12270" tabRatio="931" activeTab="1"/>
  </bookViews>
  <sheets>
    <sheet name="FCS SNP" sheetId="31" r:id="rId1"/>
    <sheet name="FCS" sheetId="29" r:id="rId2"/>
    <sheet name="EASTERNFL" sheetId="1" r:id="rId3"/>
    <sheet name="BROWARD" sheetId="2" r:id="rId4"/>
    <sheet name="CENTRALFL" sheetId="3" r:id="rId5"/>
    <sheet name="CHIPOLA" sheetId="4" r:id="rId6"/>
    <sheet name="DAYTONA" sheetId="5" r:id="rId7"/>
    <sheet name="FLORIDASW" sheetId="6" r:id="rId8"/>
    <sheet name="FSCJ" sheetId="7" r:id="rId9"/>
    <sheet name="FLKEYS" sheetId="8" r:id="rId10"/>
    <sheet name="GULFCOAST" sheetId="9" r:id="rId11"/>
    <sheet name="HILLSBOROUGH" sheetId="10" r:id="rId12"/>
    <sheet name="INDIANRIVER" sheetId="11" r:id="rId13"/>
    <sheet name="GATEWAY" sheetId="12" r:id="rId14"/>
    <sheet name="LAKESUMTER" sheetId="13" r:id="rId15"/>
    <sheet name="MANATEE" sheetId="14" r:id="rId16"/>
    <sheet name="MIAMIDADE" sheetId="15" r:id="rId17"/>
    <sheet name="NORTHFL" sheetId="16" r:id="rId18"/>
    <sheet name="NORTHWEST" sheetId="17" r:id="rId19"/>
    <sheet name="PALMBEACH" sheetId="18" r:id="rId20"/>
    <sheet name="PASCOHERNANDO" sheetId="19" r:id="rId21"/>
    <sheet name="PENSACOLA" sheetId="20" r:id="rId22"/>
    <sheet name="POLK" sheetId="21" r:id="rId23"/>
    <sheet name="STJOHNS" sheetId="22" r:id="rId24"/>
    <sheet name="STPETE" sheetId="23" r:id="rId25"/>
    <sheet name="SANTAFE" sheetId="24" r:id="rId26"/>
    <sheet name="SEMINOLE" sheetId="25" r:id="rId27"/>
    <sheet name="SOUTHFLORIDA" sheetId="26" r:id="rId28"/>
    <sheet name="TALLAHASSEE" sheetId="27" r:id="rId29"/>
    <sheet name="VALENCIA" sheetId="28" r:id="rId30"/>
  </sheets>
  <externalReferences>
    <externalReference r:id="rId31"/>
    <externalReference r:id="rId32"/>
    <externalReference r:id="rId33"/>
    <externalReference r:id="rId34"/>
    <externalReference r:id="rId35"/>
  </externalReferences>
  <definedNames>
    <definedName name="ARRA">[1]List!$C$1:$C$2</definedName>
    <definedName name="ff" localSheetId="1">#REF!</definedName>
    <definedName name="ff">#REF!</definedName>
    <definedName name="ga">#REF!</definedName>
    <definedName name="_xlnm.Print_Area" localSheetId="3">BROWARD!#REF!</definedName>
    <definedName name="_xlnm.Print_Area" localSheetId="4">CENTRALFL!#REF!</definedName>
    <definedName name="_xlnm.Print_Area" localSheetId="5">CHIPOLA!#REF!</definedName>
    <definedName name="_xlnm.Print_Area" localSheetId="6">DAYTONA!#REF!</definedName>
    <definedName name="_xlnm.Print_Area" localSheetId="2">EASTERNFL!#REF!</definedName>
    <definedName name="_xlnm.Print_Area" localSheetId="1">FCS!$C$1:$N$68</definedName>
    <definedName name="_xlnm.Print_Area" localSheetId="0">'FCS SNP'!$A$1:$O$125</definedName>
    <definedName name="_xlnm.Print_Area" localSheetId="9">FLKEYS!#REF!</definedName>
    <definedName name="_xlnm.Print_Area" localSheetId="7">FLORIDASW!#REF!</definedName>
    <definedName name="_xlnm.Print_Area" localSheetId="8">FSCJ!#REF!</definedName>
    <definedName name="_xlnm.Print_Area" localSheetId="13">GATEWAY!#REF!</definedName>
    <definedName name="_xlnm.Print_Area" localSheetId="10">GULFCOAST!#REF!</definedName>
    <definedName name="_xlnm.Print_Area" localSheetId="11">HILLSBOROUGH!#REF!</definedName>
    <definedName name="_xlnm.Print_Area" localSheetId="12">INDIANRIVER!#REF!</definedName>
    <definedName name="_xlnm.Print_Area" localSheetId="14">LAKESUMTER!#REF!</definedName>
    <definedName name="_xlnm.Print_Area" localSheetId="15">MANATEE!#REF!</definedName>
    <definedName name="_xlnm.Print_Area" localSheetId="16">MIAMIDADE!#REF!</definedName>
    <definedName name="_xlnm.Print_Area" localSheetId="17">NORTHFL!#REF!</definedName>
    <definedName name="_xlnm.Print_Area" localSheetId="18">NORTHWEST!#REF!</definedName>
    <definedName name="_xlnm.Print_Area" localSheetId="19">PALMBEACH!#REF!</definedName>
    <definedName name="_xlnm.Print_Area" localSheetId="20">PASCOHERNANDO!#REF!</definedName>
    <definedName name="_xlnm.Print_Area" localSheetId="21">PENSACOLA!#REF!</definedName>
    <definedName name="_xlnm.Print_Area" localSheetId="22">POLK!#REF!</definedName>
    <definedName name="_xlnm.Print_Area" localSheetId="25">SANTAFE!#REF!</definedName>
    <definedName name="_xlnm.Print_Area" localSheetId="26">SEMINOLE!#REF!</definedName>
    <definedName name="_xlnm.Print_Area" localSheetId="27">SOUTHFLORIDA!#REF!</definedName>
    <definedName name="_xlnm.Print_Area" localSheetId="23">STJOHNS!#REF!</definedName>
    <definedName name="_xlnm.Print_Area" localSheetId="24">STPETE!#REF!</definedName>
    <definedName name="_xlnm.Print_Area" localSheetId="28">TALLAHASSEE!#REF!</definedName>
    <definedName name="_xlnm.Print_Area" localSheetId="29">VALENCIA!#REF!</definedName>
    <definedName name="_xlnm.Print_Area">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6">#REF!</definedName>
    <definedName name="rint" localSheetId="1">#REF!</definedName>
    <definedName name="rint" localSheetId="0">#REF!</definedName>
    <definedName name="rint" localSheetId="9">#REF!</definedName>
    <definedName name="rint" localSheetId="7">#REF!</definedName>
    <definedName name="rint" localSheetId="8">#REF!</definedName>
    <definedName name="rint" localSheetId="13">#REF!</definedName>
    <definedName name="rint" localSheetId="10">#REF!</definedName>
    <definedName name="rint" localSheetId="11">#REF!</definedName>
    <definedName name="rint" localSheetId="12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2">#REF!</definedName>
    <definedName name="rint" localSheetId="25">#REF!</definedName>
    <definedName name="rint" localSheetId="26">#REF!</definedName>
    <definedName name="rint" localSheetId="27">#REF!</definedName>
    <definedName name="rint" localSheetId="23">#REF!</definedName>
    <definedName name="rint" localSheetId="24">#REF!</definedName>
    <definedName name="rint" localSheetId="28">#REF!</definedName>
    <definedName name="rint" localSheetId="29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6">#REF!</definedName>
    <definedName name="YesOrNo" localSheetId="1">#REF!</definedName>
    <definedName name="YesOrNo" localSheetId="0">#REF!</definedName>
    <definedName name="YesOrNo" localSheetId="9">#REF!</definedName>
    <definedName name="YesOrNo" localSheetId="7">#REF!</definedName>
    <definedName name="YesOrNo" localSheetId="8">#REF!</definedName>
    <definedName name="YesOrNo" localSheetId="13">#REF!</definedName>
    <definedName name="YesOrNo" localSheetId="10">#REF!</definedName>
    <definedName name="YesOrNo" localSheetId="11">#REF!</definedName>
    <definedName name="YesOrNo" localSheetId="12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2">#REF!</definedName>
    <definedName name="YesOrNo" localSheetId="25">#REF!</definedName>
    <definedName name="YesOrNo" localSheetId="26">#REF!</definedName>
    <definedName name="YesOrNo" localSheetId="27">#REF!</definedName>
    <definedName name="YesOrNo" localSheetId="23">#REF!</definedName>
    <definedName name="YesOrNo" localSheetId="24">#REF!</definedName>
    <definedName name="YesOrNo" localSheetId="28">#REF!</definedName>
    <definedName name="YesOrNo" localSheetId="29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N120" i="31" l="1"/>
  <c r="M120" i="31"/>
  <c r="K120" i="31"/>
  <c r="N103" i="31"/>
  <c r="M103" i="31"/>
  <c r="K103" i="31"/>
  <c r="N93" i="31"/>
  <c r="M93" i="31"/>
  <c r="K93" i="31"/>
  <c r="N72" i="31"/>
  <c r="N95" i="31" s="1"/>
  <c r="N104" i="31" s="1"/>
  <c r="N122" i="31" s="1"/>
  <c r="M72" i="31"/>
  <c r="M95" i="31" s="1"/>
  <c r="M104" i="31" s="1"/>
  <c r="M122" i="31" s="1"/>
  <c r="K72" i="31"/>
  <c r="K95" i="31" s="1"/>
  <c r="K104" i="31" s="1"/>
  <c r="K122" i="31" s="1"/>
  <c r="N47" i="31"/>
  <c r="M47" i="31"/>
  <c r="K47" i="31"/>
  <c r="N37" i="31"/>
  <c r="M37" i="31"/>
  <c r="K37" i="31"/>
  <c r="N25" i="31"/>
  <c r="N39" i="31" s="1"/>
  <c r="N48" i="31" s="1"/>
  <c r="M25" i="31"/>
  <c r="M39" i="31" s="1"/>
  <c r="M48" i="31" s="1"/>
  <c r="K25" i="31"/>
  <c r="K39" i="31" s="1"/>
  <c r="K48" i="31" s="1"/>
  <c r="S62" i="2" l="1"/>
  <c r="T62" i="2" s="1"/>
  <c r="Q62" i="2"/>
  <c r="R62" i="2" s="1"/>
  <c r="S55" i="2"/>
  <c r="T55" i="2" s="1"/>
  <c r="Q55" i="2"/>
  <c r="R55" i="2" s="1"/>
  <c r="S54" i="2"/>
  <c r="T54" i="2" s="1"/>
  <c r="Q54" i="2"/>
  <c r="R54" i="2" s="1"/>
  <c r="T53" i="2"/>
  <c r="S53" i="2"/>
  <c r="Q53" i="2"/>
  <c r="R53" i="2" s="1"/>
  <c r="S52" i="2"/>
  <c r="T52" i="2" s="1"/>
  <c r="Q52" i="2"/>
  <c r="S45" i="2"/>
  <c r="T45" i="2" s="1"/>
  <c r="Q45" i="2"/>
  <c r="R45" i="2" s="1"/>
  <c r="S44" i="2"/>
  <c r="T44" i="2" s="1"/>
  <c r="Q44" i="2"/>
  <c r="R44" i="2" s="1"/>
  <c r="S43" i="2"/>
  <c r="T43" i="2" s="1"/>
  <c r="Q43" i="2"/>
  <c r="R43" i="2" s="1"/>
  <c r="S42" i="2"/>
  <c r="T42" i="2" s="1"/>
  <c r="Q42" i="2"/>
  <c r="R42" i="2" s="1"/>
  <c r="S41" i="2"/>
  <c r="T41" i="2" s="1"/>
  <c r="Q41" i="2"/>
  <c r="R41" i="2" s="1"/>
  <c r="S40" i="2"/>
  <c r="T40" i="2" s="1"/>
  <c r="Q40" i="2"/>
  <c r="R40" i="2" s="1"/>
  <c r="S39" i="2"/>
  <c r="T39" i="2" s="1"/>
  <c r="Q39" i="2"/>
  <c r="R39" i="2" s="1"/>
  <c r="S38" i="2"/>
  <c r="T38" i="2" s="1"/>
  <c r="Q38" i="2"/>
  <c r="R38" i="2" s="1"/>
  <c r="S37" i="2"/>
  <c r="S47" i="2" s="1"/>
  <c r="Q37" i="2"/>
  <c r="S30" i="2"/>
  <c r="T30" i="2" s="1"/>
  <c r="Q30" i="2"/>
  <c r="R30" i="2" s="1"/>
  <c r="S29" i="2"/>
  <c r="T29" i="2" s="1"/>
  <c r="Q29" i="2"/>
  <c r="R29" i="2" s="1"/>
  <c r="S28" i="2"/>
  <c r="T28" i="2" s="1"/>
  <c r="Q28" i="2"/>
  <c r="R28" i="2" s="1"/>
  <c r="T27" i="2"/>
  <c r="S27" i="2"/>
  <c r="Q27" i="2"/>
  <c r="R27" i="2" s="1"/>
  <c r="S26" i="2"/>
  <c r="T26" i="2" s="1"/>
  <c r="Q26" i="2"/>
  <c r="R26" i="2" s="1"/>
  <c r="S25" i="2"/>
  <c r="T25" i="2" s="1"/>
  <c r="Q25" i="2"/>
  <c r="R25" i="2" s="1"/>
  <c r="S24" i="2"/>
  <c r="T24" i="2" s="1"/>
  <c r="Q24" i="2"/>
  <c r="R24" i="2" s="1"/>
  <c r="S23" i="2"/>
  <c r="T23" i="2" s="1"/>
  <c r="Q23" i="2"/>
  <c r="R23" i="2" s="1"/>
  <c r="S22" i="2"/>
  <c r="S32" i="2" s="1"/>
  <c r="T32" i="2" s="1"/>
  <c r="Q22" i="2"/>
  <c r="R22" i="2" s="1"/>
  <c r="S18" i="2"/>
  <c r="T18" i="2" s="1"/>
  <c r="Q18" i="2"/>
  <c r="R18" i="2" s="1"/>
  <c r="S17" i="2"/>
  <c r="T17" i="2" s="1"/>
  <c r="Q17" i="2"/>
  <c r="R17" i="2" s="1"/>
  <c r="S15" i="2"/>
  <c r="T15" i="2" s="1"/>
  <c r="Q15" i="2"/>
  <c r="R15" i="2" s="1"/>
  <c r="S14" i="2"/>
  <c r="T14" i="2" s="1"/>
  <c r="Q14" i="2"/>
  <c r="R14" i="2" s="1"/>
  <c r="S13" i="2"/>
  <c r="T13" i="2" s="1"/>
  <c r="Q13" i="2"/>
  <c r="R13" i="2" s="1"/>
  <c r="S12" i="2"/>
  <c r="T12" i="2" s="1"/>
  <c r="Q12" i="2"/>
  <c r="R12" i="2" s="1"/>
  <c r="S11" i="2"/>
  <c r="Q11" i="2"/>
  <c r="R11" i="2" s="1"/>
  <c r="S20" i="2" l="1"/>
  <c r="T37" i="2"/>
  <c r="Q20" i="2"/>
  <c r="T22" i="2"/>
  <c r="T11" i="2"/>
  <c r="Q32" i="2"/>
  <c r="R32" i="2" s="1"/>
  <c r="S34" i="2"/>
  <c r="S50" i="2" s="1"/>
  <c r="T20" i="2"/>
  <c r="Q47" i="2"/>
  <c r="R37" i="2"/>
  <c r="T47" i="2"/>
  <c r="S61" i="2"/>
  <c r="R52" i="2"/>
  <c r="Q57" i="2"/>
  <c r="R57" i="2" s="1"/>
  <c r="T34" i="2"/>
  <c r="S57" i="2"/>
  <c r="T57" i="2" s="1"/>
  <c r="Q34" i="2" l="1"/>
  <c r="R20" i="2"/>
  <c r="Q50" i="2"/>
  <c r="Q59" i="2" s="1"/>
  <c r="R34" i="2"/>
  <c r="R47" i="2"/>
  <c r="S59" i="2"/>
  <c r="Q61" i="2"/>
  <c r="T50" i="2"/>
  <c r="T61" i="2"/>
  <c r="S64" i="2"/>
  <c r="S66" i="2" l="1"/>
  <c r="R50" i="2"/>
  <c r="Q64" i="2"/>
  <c r="Q66" i="2" s="1"/>
  <c r="R61" i="2"/>
  <c r="T64" i="2"/>
  <c r="T59" i="2"/>
  <c r="T66" i="2" l="1"/>
  <c r="R64" i="2"/>
  <c r="R59" i="2"/>
  <c r="R66" i="2" l="1"/>
  <c r="S62" i="1" l="1"/>
  <c r="T62" i="1" s="1"/>
  <c r="Q62" i="1"/>
  <c r="R62" i="1" s="1"/>
  <c r="M62" i="1"/>
  <c r="L57" i="1" a="1"/>
  <c r="L57" i="1" s="1"/>
  <c r="J57" i="1" a="1"/>
  <c r="J57" i="1" s="1"/>
  <c r="S55" i="1"/>
  <c r="T55" i="1" s="1"/>
  <c r="Q55" i="1"/>
  <c r="R55" i="1" s="1"/>
  <c r="M55" i="1"/>
  <c r="C55" i="1"/>
  <c r="S54" i="1"/>
  <c r="T54" i="1" s="1"/>
  <c r="Q54" i="1"/>
  <c r="R54" i="1" s="1"/>
  <c r="M54" i="1"/>
  <c r="S53" i="1"/>
  <c r="T53" i="1" s="1"/>
  <c r="Q53" i="1"/>
  <c r="R53" i="1" s="1"/>
  <c r="M53" i="1"/>
  <c r="S52" i="1"/>
  <c r="T52" i="1" s="1"/>
  <c r="Q52" i="1"/>
  <c r="R52" i="1" s="1"/>
  <c r="M52" i="1"/>
  <c r="L47" i="1" a="1"/>
  <c r="L47" i="1" s="1"/>
  <c r="J47" i="1" a="1"/>
  <c r="J47" i="1" s="1"/>
  <c r="S45" i="1"/>
  <c r="T45" i="1" s="1"/>
  <c r="Q45" i="1"/>
  <c r="R45" i="1" s="1"/>
  <c r="M45" i="1"/>
  <c r="T44" i="1"/>
  <c r="S44" i="1"/>
  <c r="Q44" i="1"/>
  <c r="R44" i="1" s="1"/>
  <c r="M44" i="1"/>
  <c r="S43" i="1"/>
  <c r="T43" i="1" s="1"/>
  <c r="Q43" i="1"/>
  <c r="R43" i="1" s="1"/>
  <c r="M43" i="1"/>
  <c r="C43" i="1"/>
  <c r="S42" i="1"/>
  <c r="T42" i="1" s="1"/>
  <c r="Q42" i="1"/>
  <c r="R42" i="1" s="1"/>
  <c r="M42" i="1"/>
  <c r="T41" i="1"/>
  <c r="S41" i="1"/>
  <c r="Q41" i="1"/>
  <c r="R41" i="1" s="1"/>
  <c r="M41" i="1"/>
  <c r="C41" i="1"/>
  <c r="T40" i="1"/>
  <c r="S40" i="1"/>
  <c r="Q40" i="1"/>
  <c r="R40" i="1" s="1"/>
  <c r="M40" i="1"/>
  <c r="S39" i="1"/>
  <c r="T39" i="1" s="1"/>
  <c r="Q39" i="1"/>
  <c r="R39" i="1" s="1"/>
  <c r="M39" i="1"/>
  <c r="S38" i="1"/>
  <c r="T38" i="1" s="1"/>
  <c r="Q38" i="1"/>
  <c r="R38" i="1" s="1"/>
  <c r="M38" i="1"/>
  <c r="S37" i="1"/>
  <c r="Q37" i="1"/>
  <c r="R37" i="1" s="1"/>
  <c r="M37" i="1"/>
  <c r="L32" i="1" a="1"/>
  <c r="L32" i="1" s="1"/>
  <c r="T30" i="1"/>
  <c r="S30" i="1"/>
  <c r="J32" i="1" a="1"/>
  <c r="J32" i="1" s="1"/>
  <c r="T29" i="1"/>
  <c r="S29" i="1"/>
  <c r="Q29" i="1"/>
  <c r="R29" i="1" s="1"/>
  <c r="M29" i="1"/>
  <c r="S28" i="1"/>
  <c r="T28" i="1" s="1"/>
  <c r="R28" i="1"/>
  <c r="Q28" i="1"/>
  <c r="M28" i="1"/>
  <c r="T27" i="1"/>
  <c r="S27" i="1"/>
  <c r="Q27" i="1"/>
  <c r="R27" i="1" s="1"/>
  <c r="M27" i="1"/>
  <c r="S26" i="1"/>
  <c r="T26" i="1" s="1"/>
  <c r="Q26" i="1"/>
  <c r="R26" i="1" s="1"/>
  <c r="M26" i="1"/>
  <c r="T25" i="1"/>
  <c r="S25" i="1"/>
  <c r="Q25" i="1"/>
  <c r="R25" i="1" s="1"/>
  <c r="M25" i="1"/>
  <c r="S24" i="1"/>
  <c r="T24" i="1" s="1"/>
  <c r="R24" i="1"/>
  <c r="Q24" i="1"/>
  <c r="M24" i="1"/>
  <c r="T23" i="1"/>
  <c r="S23" i="1"/>
  <c r="Q23" i="1"/>
  <c r="R23" i="1" s="1"/>
  <c r="S22" i="1"/>
  <c r="R22" i="1"/>
  <c r="Q22" i="1"/>
  <c r="L20" i="1" a="1"/>
  <c r="L20" i="1" s="1"/>
  <c r="J20" i="1" a="1"/>
  <c r="J20" i="1" s="1"/>
  <c r="T18" i="1"/>
  <c r="S18" i="1"/>
  <c r="Q18" i="1"/>
  <c r="R18" i="1" s="1"/>
  <c r="M18" i="1"/>
  <c r="S17" i="1"/>
  <c r="T17" i="1" s="1"/>
  <c r="R17" i="1"/>
  <c r="Q17" i="1"/>
  <c r="M17" i="1"/>
  <c r="T15" i="1"/>
  <c r="S15" i="1"/>
  <c r="Q15" i="1"/>
  <c r="R15" i="1" s="1"/>
  <c r="M15" i="1"/>
  <c r="S14" i="1"/>
  <c r="T14" i="1" s="1"/>
  <c r="Q14" i="1"/>
  <c r="R14" i="1" s="1"/>
  <c r="M14" i="1"/>
  <c r="T13" i="1"/>
  <c r="S13" i="1"/>
  <c r="Q13" i="1"/>
  <c r="R13" i="1" s="1"/>
  <c r="M13" i="1"/>
  <c r="S12" i="1"/>
  <c r="T12" i="1" s="1"/>
  <c r="R12" i="1"/>
  <c r="Q12" i="1"/>
  <c r="M12" i="1"/>
  <c r="T11" i="1"/>
  <c r="S11" i="1"/>
  <c r="Q11" i="1"/>
  <c r="Q20" i="1" s="1"/>
  <c r="M11" i="1"/>
  <c r="T57" i="1" l="1"/>
  <c r="L34" i="1"/>
  <c r="R11" i="1"/>
  <c r="S32" i="1"/>
  <c r="T32" i="1" s="1"/>
  <c r="M32" i="1" a="1"/>
  <c r="M57" i="1" a="1"/>
  <c r="M57" i="1" s="1"/>
  <c r="S20" i="1"/>
  <c r="S34" i="1" s="1"/>
  <c r="T22" i="1"/>
  <c r="M47" i="1" a="1"/>
  <c r="M47" i="1" s="1"/>
  <c r="S57" i="1"/>
  <c r="M20" i="1" a="1"/>
  <c r="M20" i="1" s="1"/>
  <c r="S47" i="1"/>
  <c r="T47" i="1"/>
  <c r="M30" i="1"/>
  <c r="L64" i="1" a="1"/>
  <c r="L64" i="1" s="1"/>
  <c r="L50" i="1"/>
  <c r="Q61" i="1"/>
  <c r="J64" i="1" a="1"/>
  <c r="J64" i="1" s="1"/>
  <c r="R20" i="1"/>
  <c r="Q47" i="1"/>
  <c r="R47" i="1" s="1"/>
  <c r="T37" i="1"/>
  <c r="Q57" i="1"/>
  <c r="R57" i="1" s="1"/>
  <c r="Q30" i="1"/>
  <c r="R30" i="1" s="1"/>
  <c r="J34" i="1"/>
  <c r="S50" i="1" l="1"/>
  <c r="S59" i="1" s="1"/>
  <c r="T34" i="1"/>
  <c r="T20" i="1"/>
  <c r="M32" i="1"/>
  <c r="M34" i="1" s="1"/>
  <c r="M50" i="1" s="1"/>
  <c r="M59" i="1" s="1"/>
  <c r="M61" i="1"/>
  <c r="M64" i="1" s="1" a="1"/>
  <c r="M64" i="1" s="1"/>
  <c r="M66" i="1" s="1"/>
  <c r="S61" i="1"/>
  <c r="T61" i="1" s="1"/>
  <c r="Q32" i="1"/>
  <c r="L59" i="1"/>
  <c r="T50" i="1"/>
  <c r="Q64" i="1"/>
  <c r="R61" i="1"/>
  <c r="J50" i="1"/>
  <c r="D34" i="1"/>
  <c r="S64" i="1" l="1"/>
  <c r="S66" i="1" s="1"/>
  <c r="R32" i="1"/>
  <c r="Q34" i="1"/>
  <c r="L66" i="1"/>
  <c r="T59" i="1"/>
  <c r="J59" i="1"/>
  <c r="C49" i="1"/>
  <c r="R64" i="1"/>
  <c r="T64" i="1" l="1"/>
  <c r="Q50" i="1"/>
  <c r="R34" i="1"/>
  <c r="J66" i="1"/>
  <c r="C59" i="1"/>
  <c r="T66" i="1"/>
  <c r="Q59" i="1" l="1"/>
  <c r="R50" i="1"/>
  <c r="Q66" i="1" l="1"/>
  <c r="R66" i="1" s="1"/>
  <c r="R59" i="1"/>
  <c r="S62" i="28" l="1"/>
  <c r="T62" i="28" s="1"/>
  <c r="Q62" i="28"/>
  <c r="R62" i="28" s="1"/>
  <c r="S55" i="28"/>
  <c r="T55" i="28" s="1"/>
  <c r="Q55" i="28"/>
  <c r="R55" i="28" s="1"/>
  <c r="S54" i="28"/>
  <c r="T54" i="28" s="1"/>
  <c r="Q54" i="28"/>
  <c r="R54" i="28" s="1"/>
  <c r="S53" i="28"/>
  <c r="T53" i="28" s="1"/>
  <c r="Q53" i="28"/>
  <c r="R53" i="28" s="1"/>
  <c r="S52" i="28"/>
  <c r="T52" i="28" s="1"/>
  <c r="Q52" i="28"/>
  <c r="S45" i="28"/>
  <c r="T45" i="28" s="1"/>
  <c r="Q45" i="28"/>
  <c r="R45" i="28" s="1"/>
  <c r="S44" i="28"/>
  <c r="T44" i="28" s="1"/>
  <c r="Q44" i="28"/>
  <c r="R44" i="28" s="1"/>
  <c r="S43" i="28"/>
  <c r="T43" i="28" s="1"/>
  <c r="Q43" i="28"/>
  <c r="R43" i="28" s="1"/>
  <c r="S42" i="28"/>
  <c r="T42" i="28" s="1"/>
  <c r="Q42" i="28"/>
  <c r="R42" i="28" s="1"/>
  <c r="S41" i="28"/>
  <c r="T41" i="28" s="1"/>
  <c r="Q41" i="28"/>
  <c r="R41" i="28" s="1"/>
  <c r="S40" i="28"/>
  <c r="T40" i="28" s="1"/>
  <c r="Q40" i="28"/>
  <c r="R40" i="28" s="1"/>
  <c r="S39" i="28"/>
  <c r="T39" i="28" s="1"/>
  <c r="Q39" i="28"/>
  <c r="R39" i="28" s="1"/>
  <c r="S38" i="28"/>
  <c r="T38" i="28" s="1"/>
  <c r="Q38" i="28"/>
  <c r="R38" i="28" s="1"/>
  <c r="S37" i="28"/>
  <c r="T37" i="28" s="1"/>
  <c r="Q37" i="28"/>
  <c r="R37" i="28" s="1"/>
  <c r="S30" i="28"/>
  <c r="T30" i="28" s="1"/>
  <c r="Q30" i="28"/>
  <c r="R30" i="28" s="1"/>
  <c r="Q29" i="28"/>
  <c r="R29" i="28" s="1"/>
  <c r="S28" i="28"/>
  <c r="T28" i="28" s="1"/>
  <c r="Q28" i="28"/>
  <c r="R28" i="28" s="1"/>
  <c r="S27" i="28"/>
  <c r="T27" i="28" s="1"/>
  <c r="Q27" i="28"/>
  <c r="R27" i="28" s="1"/>
  <c r="S26" i="28"/>
  <c r="T26" i="28" s="1"/>
  <c r="Q26" i="28"/>
  <c r="R26" i="28" s="1"/>
  <c r="Q25" i="28"/>
  <c r="R25" i="28" s="1"/>
  <c r="S25" i="28"/>
  <c r="T25" i="28" s="1"/>
  <c r="S24" i="28"/>
  <c r="T24" i="28" s="1"/>
  <c r="Q24" i="28"/>
  <c r="R24" i="28" s="1"/>
  <c r="S23" i="28"/>
  <c r="T23" i="28" s="1"/>
  <c r="Q23" i="28"/>
  <c r="R23" i="28" s="1"/>
  <c r="S22" i="28"/>
  <c r="T22" i="28" s="1"/>
  <c r="Q22" i="28"/>
  <c r="R22" i="28" s="1"/>
  <c r="S18" i="28"/>
  <c r="T18" i="28" s="1"/>
  <c r="Q18" i="28"/>
  <c r="R18" i="28" s="1"/>
  <c r="S17" i="28"/>
  <c r="Q17" i="28"/>
  <c r="R17" i="28" s="1"/>
  <c r="S15" i="28"/>
  <c r="T15" i="28" s="1"/>
  <c r="Q15" i="28"/>
  <c r="R15" i="28" s="1"/>
  <c r="S14" i="28"/>
  <c r="T14" i="28" s="1"/>
  <c r="R14" i="28"/>
  <c r="Q14" i="28"/>
  <c r="S13" i="28"/>
  <c r="T13" i="28" s="1"/>
  <c r="R13" i="28"/>
  <c r="Q13" i="28"/>
  <c r="S12" i="28"/>
  <c r="T12" i="28" s="1"/>
  <c r="Q12" i="28"/>
  <c r="S11" i="28"/>
  <c r="T11" i="28" s="1"/>
  <c r="Q11" i="28"/>
  <c r="R11" i="28" s="1"/>
  <c r="S20" i="28" l="1"/>
  <c r="S47" i="28"/>
  <c r="T47" i="28" s="1"/>
  <c r="Q61" i="28"/>
  <c r="Q64" i="28" s="1"/>
  <c r="R64" i="28" s="1"/>
  <c r="S61" i="28"/>
  <c r="R52" i="28"/>
  <c r="Q57" i="28"/>
  <c r="R57" i="28" s="1"/>
  <c r="Q20" i="28"/>
  <c r="T20" i="28"/>
  <c r="Q47" i="28"/>
  <c r="R47" i="28" s="1"/>
  <c r="R12" i="28"/>
  <c r="T17" i="28"/>
  <c r="S29" i="28"/>
  <c r="T29" i="28" s="1"/>
  <c r="Q32" i="28"/>
  <c r="S57" i="28"/>
  <c r="T57" i="28" s="1"/>
  <c r="J11" i="29"/>
  <c r="L11" i="29"/>
  <c r="J12" i="29"/>
  <c r="L12" i="29"/>
  <c r="J13" i="29"/>
  <c r="L13" i="29"/>
  <c r="J14" i="29"/>
  <c r="L14" i="29"/>
  <c r="J15" i="29"/>
  <c r="L15" i="29"/>
  <c r="J16" i="29"/>
  <c r="L16" i="29"/>
  <c r="J17" i="29"/>
  <c r="L17" i="29"/>
  <c r="J18" i="29"/>
  <c r="L18" i="29"/>
  <c r="J24" i="29"/>
  <c r="L24" i="29"/>
  <c r="J25" i="29"/>
  <c r="L25" i="29"/>
  <c r="J26" i="29"/>
  <c r="L26" i="29"/>
  <c r="J27" i="29"/>
  <c r="L27" i="29"/>
  <c r="J28" i="29"/>
  <c r="L28" i="29"/>
  <c r="J29" i="29"/>
  <c r="L29" i="29"/>
  <c r="J30" i="29"/>
  <c r="L30" i="29"/>
  <c r="J37" i="29"/>
  <c r="L37" i="29"/>
  <c r="J38" i="29"/>
  <c r="L38" i="29"/>
  <c r="J39" i="29"/>
  <c r="L39" i="29"/>
  <c r="J40" i="29"/>
  <c r="L40" i="29"/>
  <c r="J41" i="29"/>
  <c r="L41" i="29"/>
  <c r="J42" i="29"/>
  <c r="L42" i="29"/>
  <c r="J43" i="29"/>
  <c r="L43" i="29"/>
  <c r="J44" i="29"/>
  <c r="L44" i="29"/>
  <c r="J45" i="29"/>
  <c r="L45" i="29"/>
  <c r="J52" i="29"/>
  <c r="L52" i="29"/>
  <c r="J53" i="29"/>
  <c r="L53" i="29"/>
  <c r="J54" i="29"/>
  <c r="L54" i="29"/>
  <c r="J55" i="29"/>
  <c r="L55" i="29"/>
  <c r="R61" i="28" l="1"/>
  <c r="Q34" i="28"/>
  <c r="Q50" i="28" s="1"/>
  <c r="Q59" i="28" s="1"/>
  <c r="Q66" i="28" s="1"/>
  <c r="R20" i="28"/>
  <c r="S32" i="28"/>
  <c r="T61" i="28"/>
  <c r="S64" i="28"/>
  <c r="T64" i="28" s="1"/>
  <c r="R32" i="28"/>
  <c r="S34" i="28" l="1"/>
  <c r="T32" i="28"/>
  <c r="R50" i="28"/>
  <c r="R34" i="28"/>
  <c r="R59" i="28" l="1"/>
  <c r="S50" i="28"/>
  <c r="T34" i="28"/>
  <c r="S59" i="28" l="1"/>
  <c r="T50" i="28"/>
  <c r="R66" i="28"/>
  <c r="S66" i="28" l="1"/>
  <c r="T66" i="28" s="1"/>
  <c r="T59" i="28"/>
  <c r="F17" i="29" l="1"/>
  <c r="F11" i="29"/>
  <c r="L61" i="29"/>
  <c r="J61" i="29"/>
  <c r="F127" i="29"/>
  <c r="L62" i="29" l="1"/>
  <c r="S62" i="29" s="1"/>
  <c r="T62" i="29" s="1"/>
  <c r="J62" i="29"/>
  <c r="Q62" i="29" s="1"/>
  <c r="R62" i="29" s="1"/>
  <c r="S61" i="29"/>
  <c r="G127" i="29"/>
  <c r="S53" i="29"/>
  <c r="T53" i="29" s="1"/>
  <c r="Q54" i="29"/>
  <c r="R54" i="29" s="1"/>
  <c r="S54" i="29"/>
  <c r="T54" i="29" s="1"/>
  <c r="S55" i="29"/>
  <c r="T55" i="29" s="1"/>
  <c r="Q38" i="29"/>
  <c r="R38" i="29" s="1"/>
  <c r="S38" i="29"/>
  <c r="T38" i="29" s="1"/>
  <c r="Q39" i="29"/>
  <c r="R39" i="29" s="1"/>
  <c r="S39" i="29"/>
  <c r="T39" i="29" s="1"/>
  <c r="Q40" i="29"/>
  <c r="R40" i="29" s="1"/>
  <c r="Q41" i="29"/>
  <c r="R41" i="29" s="1"/>
  <c r="S41" i="29"/>
  <c r="T41" i="29" s="1"/>
  <c r="Q42" i="29"/>
  <c r="R42" i="29" s="1"/>
  <c r="S42" i="29"/>
  <c r="T42" i="29" s="1"/>
  <c r="Q43" i="29"/>
  <c r="R43" i="29" s="1"/>
  <c r="S43" i="29"/>
  <c r="T43" i="29" s="1"/>
  <c r="Q44" i="29"/>
  <c r="R44" i="29" s="1"/>
  <c r="S44" i="29"/>
  <c r="T44" i="29" s="1"/>
  <c r="S37" i="29"/>
  <c r="T37" i="29" s="1"/>
  <c r="Q25" i="29"/>
  <c r="R25" i="29" s="1"/>
  <c r="S25" i="29"/>
  <c r="T25" i="29" s="1"/>
  <c r="Q26" i="29"/>
  <c r="R26" i="29" s="1"/>
  <c r="S26" i="29"/>
  <c r="T26" i="29" s="1"/>
  <c r="S27" i="29"/>
  <c r="T27" i="29" s="1"/>
  <c r="Q28" i="29"/>
  <c r="R28" i="29" s="1"/>
  <c r="S28" i="29"/>
  <c r="T28" i="29" s="1"/>
  <c r="Q29" i="29"/>
  <c r="R29" i="29" s="1"/>
  <c r="S29" i="29"/>
  <c r="T29" i="29" s="1"/>
  <c r="Q30" i="29"/>
  <c r="R30" i="29" s="1"/>
  <c r="S24" i="29"/>
  <c r="T24" i="29" s="1"/>
  <c r="Q18" i="29"/>
  <c r="R18" i="29" s="1"/>
  <c r="S18" i="29"/>
  <c r="T18" i="29" s="1"/>
  <c r="Q12" i="29"/>
  <c r="R12" i="29" s="1"/>
  <c r="S12" i="29"/>
  <c r="T12" i="29" s="1"/>
  <c r="Q13" i="29"/>
  <c r="R13" i="29" s="1"/>
  <c r="L20" i="29" a="1"/>
  <c r="Q14" i="29"/>
  <c r="R14" i="29" s="1"/>
  <c r="Q15" i="29"/>
  <c r="R15" i="29" s="1"/>
  <c r="S15" i="29"/>
  <c r="T15" i="29" s="1"/>
  <c r="Q17" i="29"/>
  <c r="R17" i="29" s="1"/>
  <c r="S17" i="29"/>
  <c r="T17" i="29" s="1"/>
  <c r="S11" i="29"/>
  <c r="T11" i="29" s="1"/>
  <c r="Q11" i="29"/>
  <c r="R11" i="29" s="1"/>
  <c r="Q61" i="29"/>
  <c r="Q55" i="29"/>
  <c r="R55" i="29" s="1"/>
  <c r="Q53" i="29"/>
  <c r="R53" i="29" s="1"/>
  <c r="Q45" i="29"/>
  <c r="R45" i="29" s="1"/>
  <c r="J47" i="29" a="1"/>
  <c r="L32" i="29" a="1"/>
  <c r="Q27" i="29"/>
  <c r="R27" i="29" s="1"/>
  <c r="S23" i="29"/>
  <c r="T23" i="29" s="1"/>
  <c r="Q23" i="29"/>
  <c r="R23" i="29" s="1"/>
  <c r="S22" i="29"/>
  <c r="T22" i="29" s="1"/>
  <c r="Q22" i="29"/>
  <c r="R22" i="29" s="1"/>
  <c r="J20" i="29" a="1"/>
  <c r="J57" i="29" l="1" a="1"/>
  <c r="J57" i="29" s="1"/>
  <c r="J32" i="29" a="1"/>
  <c r="J32" i="29" s="1"/>
  <c r="L57" i="29" a="1"/>
  <c r="R24" i="29"/>
  <c r="M42" i="29"/>
  <c r="M44" i="29"/>
  <c r="M28" i="29"/>
  <c r="M40" i="29"/>
  <c r="M39" i="29"/>
  <c r="M53" i="29"/>
  <c r="M13" i="29"/>
  <c r="M30" i="29"/>
  <c r="M26" i="29"/>
  <c r="M14" i="29"/>
  <c r="M29" i="29"/>
  <c r="M45" i="29"/>
  <c r="M15" i="29"/>
  <c r="S14" i="29"/>
  <c r="T14" i="29" s="1"/>
  <c r="M27" i="29"/>
  <c r="M12" i="29"/>
  <c r="M25" i="29"/>
  <c r="M54" i="29"/>
  <c r="Q52" i="29"/>
  <c r="R52" i="29" s="1"/>
  <c r="S52" i="29"/>
  <c r="T52" i="29" s="1"/>
  <c r="L57" i="29"/>
  <c r="C41" i="29"/>
  <c r="S13" i="29"/>
  <c r="T13" i="29" s="1"/>
  <c r="M17" i="29"/>
  <c r="M38" i="29"/>
  <c r="C55" i="29"/>
  <c r="S30" i="29"/>
  <c r="T30" i="29" s="1"/>
  <c r="M62" i="29"/>
  <c r="L64" i="29" a="1"/>
  <c r="L64" i="29" s="1"/>
  <c r="M57" i="29" a="1"/>
  <c r="Q32" i="29"/>
  <c r="M55" i="29"/>
  <c r="M52" i="29"/>
  <c r="M41" i="29"/>
  <c r="C43" i="29"/>
  <c r="S45" i="29"/>
  <c r="T45" i="29" s="1"/>
  <c r="M43" i="29"/>
  <c r="M37" i="29"/>
  <c r="J47" i="29"/>
  <c r="Q37" i="29"/>
  <c r="L32" i="29"/>
  <c r="M18" i="29"/>
  <c r="L20" i="29"/>
  <c r="J20" i="29"/>
  <c r="M11" i="29"/>
  <c r="M61" i="29"/>
  <c r="M64" i="29" s="1" a="1"/>
  <c r="S64" i="29"/>
  <c r="T61" i="29"/>
  <c r="Q64" i="29"/>
  <c r="R61" i="29"/>
  <c r="S40" i="29"/>
  <c r="T40" i="29" s="1"/>
  <c r="Q20" i="29"/>
  <c r="J64" i="29" a="1"/>
  <c r="J64" i="29" s="1"/>
  <c r="M24" i="29"/>
  <c r="L47" i="29" a="1"/>
  <c r="L47" i="29" s="1"/>
  <c r="M32" i="29" l="1" a="1"/>
  <c r="M32" i="29" s="1"/>
  <c r="M47" i="29" a="1"/>
  <c r="M47" i="29" s="1"/>
  <c r="M20" i="29" a="1"/>
  <c r="Q57" i="29"/>
  <c r="R57" i="29" s="1"/>
  <c r="S57" i="29"/>
  <c r="T57" i="29" s="1"/>
  <c r="S32" i="29"/>
  <c r="T32" i="29" s="1"/>
  <c r="Q34" i="29"/>
  <c r="M64" i="29"/>
  <c r="R32" i="29"/>
  <c r="S20" i="29"/>
  <c r="T20" i="29" s="1"/>
  <c r="T64" i="29"/>
  <c r="L34" i="29"/>
  <c r="L50" i="29" s="1"/>
  <c r="M57" i="29"/>
  <c r="Q47" i="29"/>
  <c r="R37" i="29"/>
  <c r="M20" i="29"/>
  <c r="R64" i="29"/>
  <c r="R20" i="29"/>
  <c r="J34" i="29"/>
  <c r="S47" i="29"/>
  <c r="T47" i="29" s="1"/>
  <c r="M34" i="29" l="1"/>
  <c r="M50" i="29" s="1"/>
  <c r="M59" i="29" s="1"/>
  <c r="M66" i="29" s="1"/>
  <c r="M69" i="29" s="1"/>
  <c r="Q50" i="29"/>
  <c r="Q59" i="29" s="1"/>
  <c r="Q66" i="29" s="1"/>
  <c r="S34" i="29"/>
  <c r="S50" i="29" s="1"/>
  <c r="S59" i="29" s="1"/>
  <c r="S66" i="29" s="1"/>
  <c r="R47" i="29"/>
  <c r="R34" i="29"/>
  <c r="D34" i="29"/>
  <c r="J50" i="29"/>
  <c r="L59" i="29"/>
  <c r="L66" i="29" s="1"/>
  <c r="L69" i="29" s="1"/>
  <c r="T34" i="29" l="1"/>
  <c r="T50" i="29"/>
  <c r="T59" i="29"/>
  <c r="J59" i="29"/>
  <c r="C49" i="29"/>
  <c r="R50" i="29"/>
  <c r="J66" i="29" l="1"/>
  <c r="J69" i="29" s="1"/>
  <c r="T66" i="29"/>
  <c r="C59" i="29"/>
  <c r="R59" i="29"/>
  <c r="R66" i="29" l="1"/>
</calcChain>
</file>

<file path=xl/comments1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10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1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2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3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4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5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6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7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8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19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.xml><?xml version="1.0" encoding="utf-8"?>
<comments xmlns="http://schemas.openxmlformats.org/spreadsheetml/2006/main">
  <authors>
    <author>claire.cotton-watkins</author>
    <author>Dickens, Jamaal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A127" authorId="1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0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1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2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3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4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5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6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7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8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29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3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30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4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5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6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7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8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comments9.xml><?xml version="1.0" encoding="utf-8"?>
<comments xmlns="http://schemas.openxmlformats.org/spreadsheetml/2006/main">
  <authors>
    <author>claire.cotton-watkins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</commentList>
</comments>
</file>

<file path=xl/sharedStrings.xml><?xml version="1.0" encoding="utf-8"?>
<sst xmlns="http://schemas.openxmlformats.org/spreadsheetml/2006/main" count="3963" uniqueCount="327">
  <si>
    <t>A COMPONENT UNIT OF THE STATE OF FLORIDA</t>
  </si>
  <si>
    <t>STATEMENT OF REVENUES, EXPENSES, AND CHANGES IN NET POSITION</t>
  </si>
  <si>
    <t>Version:</t>
  </si>
  <si>
    <r>
      <t xml:space="preserve">For subtotals, if actual sums do not tie to rounded sums, amounts will be highlighted in pink. </t>
    </r>
    <r>
      <rPr>
        <b/>
        <u/>
        <sz val="9"/>
        <rFont val="Arial"/>
        <family val="2"/>
      </rPr>
      <t xml:space="preserve">Rounding issues do NOT have to be addressed by the college, when information is otherwise correct. </t>
    </r>
    <r>
      <rPr>
        <sz val="9"/>
        <rFont val="Arial"/>
        <family val="2"/>
      </rPr>
      <t>These columns are intended to be a tool for AFR preparers.</t>
    </r>
  </si>
  <si>
    <t>College</t>
  </si>
  <si>
    <t>Component</t>
  </si>
  <si>
    <t>Totals</t>
  </si>
  <si>
    <t>Unlocked Work Area</t>
  </si>
  <si>
    <t>REVENUES</t>
  </si>
  <si>
    <t>DOE</t>
  </si>
  <si>
    <t>DFS</t>
  </si>
  <si>
    <t>Operating Revenues:</t>
  </si>
  <si>
    <t>Unrounded SRECNA Balances</t>
  </si>
  <si>
    <t>Student Tuition and Fees, Net of Scholarship</t>
  </si>
  <si>
    <t>Rounding</t>
  </si>
  <si>
    <t>CU</t>
  </si>
  <si>
    <t>OR0100</t>
  </si>
  <si>
    <t>67100</t>
  </si>
  <si>
    <t>Allowances of $</t>
  </si>
  <si>
    <t>OR0200</t>
  </si>
  <si>
    <t>61400</t>
  </si>
  <si>
    <t>Federal Grants and Contracts</t>
  </si>
  <si>
    <t>OR0300</t>
  </si>
  <si>
    <t>State and Local Grants and Contracts</t>
  </si>
  <si>
    <t>OR0400</t>
  </si>
  <si>
    <t>Nongovernmental Grants and Contracts</t>
  </si>
  <si>
    <t>OR0500</t>
  </si>
  <si>
    <t>Sales and Services of Educational Departments</t>
  </si>
  <si>
    <t>Auxiliary Enterprises, Net of Scholarship</t>
  </si>
  <si>
    <t>OR0600</t>
  </si>
  <si>
    <t>OR0700</t>
  </si>
  <si>
    <t>68900</t>
  </si>
  <si>
    <t>Other Operating Revenues</t>
  </si>
  <si>
    <t>OR2000</t>
  </si>
  <si>
    <t>Total Operating Revenues</t>
  </si>
  <si>
    <t>EXPENSES</t>
  </si>
  <si>
    <t>Operating Expenses:</t>
  </si>
  <si>
    <t>OE0100</t>
  </si>
  <si>
    <t>77100</t>
  </si>
  <si>
    <t>Personnel Services</t>
  </si>
  <si>
    <t>OE0200</t>
  </si>
  <si>
    <t>Scholarships and Waivers</t>
  </si>
  <si>
    <t>OE0300</t>
  </si>
  <si>
    <t>Utilities and Communications</t>
  </si>
  <si>
    <t>OE0400</t>
  </si>
  <si>
    <t>Contractual Services</t>
  </si>
  <si>
    <t>OE0500</t>
  </si>
  <si>
    <t>Other Services and Expenses</t>
  </si>
  <si>
    <t>OE0600</t>
  </si>
  <si>
    <t>Materials and Supplies</t>
  </si>
  <si>
    <t>OE0700</t>
  </si>
  <si>
    <t>77500</t>
  </si>
  <si>
    <t>Depreciation</t>
  </si>
  <si>
    <t>OE2000</t>
  </si>
  <si>
    <t>Total Operating Expenses</t>
  </si>
  <si>
    <t>NONOPERATING REVENUES (EXPENSES)</t>
  </si>
  <si>
    <t>NRE0100</t>
  </si>
  <si>
    <t>68400</t>
  </si>
  <si>
    <t>State Noncapital Appropriations</t>
  </si>
  <si>
    <t>NRE0200</t>
  </si>
  <si>
    <t>Federal and State Student Financial Aid</t>
  </si>
  <si>
    <t>NRE0300</t>
  </si>
  <si>
    <t>Gifts and Grants</t>
  </si>
  <si>
    <t>NRE0400</t>
  </si>
  <si>
    <t>68600</t>
  </si>
  <si>
    <t>Investment Income</t>
  </si>
  <si>
    <t>NRE0500</t>
  </si>
  <si>
    <t>NRE0600</t>
  </si>
  <si>
    <t>Other Nonoperating Revenues</t>
  </si>
  <si>
    <t>NRE0700</t>
  </si>
  <si>
    <t>72600</t>
  </si>
  <si>
    <t>NRE0800</t>
  </si>
  <si>
    <t>Interest on Capital Asset-Related Debt</t>
  </si>
  <si>
    <t>NRE0900</t>
  </si>
  <si>
    <t>Other Nonoperating Expenses</t>
  </si>
  <si>
    <t>NRE2000</t>
  </si>
  <si>
    <t>Net Nonoperating Revenues (Expenses)</t>
  </si>
  <si>
    <t>Expenses, Gains, or Losses</t>
  </si>
  <si>
    <t>ORE0100</t>
  </si>
  <si>
    <t>State Capital Appropriations</t>
  </si>
  <si>
    <t>ORE0200</t>
  </si>
  <si>
    <t>62100</t>
  </si>
  <si>
    <t>Capital Grants, Contracts, Gifts, and Fees</t>
  </si>
  <si>
    <t>ORE0300</t>
  </si>
  <si>
    <t>69800</t>
  </si>
  <si>
    <t>Additions to Endowments</t>
  </si>
  <si>
    <t>ORE0400</t>
  </si>
  <si>
    <t>ORE2000</t>
  </si>
  <si>
    <t>Total Other Revenues</t>
  </si>
  <si>
    <t>BNA0100</t>
  </si>
  <si>
    <t>Net Position, Beginning of Year</t>
  </si>
  <si>
    <t>BNA0200</t>
  </si>
  <si>
    <t>53200</t>
  </si>
  <si>
    <t>Adjustments to Beginning Net Position</t>
  </si>
  <si>
    <t>Net Position, Beginning of Year, as Restated</t>
  </si>
  <si>
    <t>Net Position, End of Year</t>
  </si>
  <si>
    <t>The accompanying notes to financial statements are an integral part of this statement.</t>
  </si>
  <si>
    <t>Unlocked Work Area:</t>
  </si>
  <si>
    <t>Net Position, End of Prior Year</t>
  </si>
  <si>
    <t>College2013</t>
  </si>
  <si>
    <t>CU2013</t>
  </si>
  <si>
    <t>BROWARD COLLEGE</t>
  </si>
  <si>
    <t>CHIPOLA COLLEGE</t>
  </si>
  <si>
    <t>COLLEGE OF CENTRAL FLORIDA</t>
  </si>
  <si>
    <t>DAYTONA STATE COLLEGE</t>
  </si>
  <si>
    <t>EASTERN FLORIDA STATE COLLEGE</t>
  </si>
  <si>
    <t>EDISON STATE COLLEGE</t>
  </si>
  <si>
    <t>FLORIDA GATEWAY COLLEGE</t>
  </si>
  <si>
    <t>FLORIDA KEYS COMMUNITY COLLEGE</t>
  </si>
  <si>
    <t>FLORIDA STATE COLLEGE AT JACKSONVILLE</t>
  </si>
  <si>
    <t>GULF COAST STATE COLLEGE</t>
  </si>
  <si>
    <t>HILLSBOROUGH COMMUNITY COLLEGE</t>
  </si>
  <si>
    <t>INDIAN RIVER STATE COLLEGE</t>
  </si>
  <si>
    <t>LAKE-SUMTER STATE COLLEGE</t>
  </si>
  <si>
    <t>MIAMI DADE COLLEGE</t>
  </si>
  <si>
    <t>NORTH FLORIDA COMMUNITY COLLEGE</t>
  </si>
  <si>
    <t>NORTHWEST FLORIDA STATE COLLEGE</t>
  </si>
  <si>
    <t>PALM BEACH STATE COLLEGE</t>
  </si>
  <si>
    <t>PASCO-HERNANDO COMMUNITY COLLEGE</t>
  </si>
  <si>
    <t>PENSACOLA STATE COLLEGE</t>
  </si>
  <si>
    <t>POLK STATE COLLEGE</t>
  </si>
  <si>
    <t>SANTA FE COLLEGE</t>
  </si>
  <si>
    <t>SEMINOLE STATE COLLEGE OF FLORIDA</t>
  </si>
  <si>
    <t>SOUTH FLORIDA STATE COLLEGE</t>
  </si>
  <si>
    <t>ST. JOHNS RIVER STATE COLLEGE</t>
  </si>
  <si>
    <t>ST. PETERSBURG COLLEGE</t>
  </si>
  <si>
    <t>STATE COLLEGE OF FLORIDA, MANATEE-SARASOTA</t>
  </si>
  <si>
    <t>TALLAHASSEE COMMUNITY COLLEGE</t>
  </si>
  <si>
    <t>VALENCIA COLLEGE</t>
  </si>
  <si>
    <t>FLORIDA COLLEGE SYSTEM</t>
  </si>
  <si>
    <t>BASIC FINANCIAL STATEMENTS</t>
  </si>
  <si>
    <t>FLORIDA COLLEGE SYSTEM - ALL COLLEGES</t>
  </si>
  <si>
    <t>STATEMENT OF NET POSITION</t>
  </si>
  <si>
    <t>Unit</t>
  </si>
  <si>
    <t>Unrounded SNA Balances</t>
  </si>
  <si>
    <t>ASSETS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</si>
  <si>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</si>
  <si>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</si>
  <si>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</si>
  <si>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</si>
  <si>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</si>
  <si>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</si>
  <si>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</si>
  <si>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</si>
  <si>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</si>
  <si>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</si>
  <si>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</si>
  <si>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</si>
  <si>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</si>
  <si>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</si>
  <si>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</si>
  <si>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</si>
  <si>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</si>
  <si>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</si>
  <si>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</si>
  <si>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</si>
  <si>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</si>
  <si>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</si>
  <si>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</si>
  <si>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</si>
  <si>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</si>
  <si>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</si>
  <si>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</si>
  <si>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</si>
  <si>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</si>
  <si>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</si>
  <si>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</si>
  <si>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</si>
  <si>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</si>
  <si>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</si>
  <si>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</si>
  <si>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</si>
  <si>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</si>
  <si>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</si>
  <si>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</si>
  <si>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</si>
  <si>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</si>
  <si>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</si>
  <si>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</si>
  <si>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</si>
  <si>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</si>
  <si>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</si>
  <si>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</si>
  <si>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</si>
  <si>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</si>
  <si>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</si>
  <si>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</si>
  <si>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</si>
  <si>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</si>
  <si>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</si>
  <si>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</si>
  <si>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</si>
  <si>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</si>
  <si>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</si>
  <si>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</si>
  <si>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</si>
  <si>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</si>
  <si>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</si>
  <si>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</si>
  <si>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</si>
  <si>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</si>
  <si>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</si>
  <si>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</si>
  <si>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</si>
  <si>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</si>
  <si>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</si>
  <si>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</si>
  <si>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</si>
  <si>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</si>
  <si>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</si>
  <si>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</si>
  <si>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</si>
  <si>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</si>
  <si>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</si>
  <si>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</si>
  <si>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</si>
  <si>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</si>
  <si>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</si>
  <si>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</si>
  <si>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</si>
  <si>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</si>
  <si>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</si>
  <si>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</si>
  <si>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</si>
  <si>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</si>
  <si>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</si>
  <si>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</si>
  <si>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</si>
  <si>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</si>
  <si>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</si>
  <si>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</si>
  <si>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</si>
  <si>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</si>
  <si>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</si>
  <si>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</si>
  <si>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</si>
  <si>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</si>
  <si>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</si>
  <si>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</si>
  <si>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</si>
  <si>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</si>
  <si>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</si>
  <si>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</si>
  <si>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</si>
  <si>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</si>
  <si>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</si>
  <si>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</si>
  <si>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</si>
  <si>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</si>
  <si>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</si>
  <si>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</si>
  <si>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</si>
  <si>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</si>
  <si>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</si>
  <si>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</si>
  <si>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</si>
  <si>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</si>
  <si>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</si>
  <si>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</si>
  <si>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</si>
  <si>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</si>
  <si>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</si>
  <si>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</si>
  <si>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</si>
  <si>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</si>
  <si>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</si>
  <si>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</si>
  <si>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</si>
  <si>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</si>
  <si>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</si>
  <si>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</si>
  <si>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</si>
  <si>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</si>
  <si>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</si>
  <si>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</si>
  <si>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</si>
  <si>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</si>
  <si>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</si>
  <si>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</si>
  <si>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</si>
  <si>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</si>
  <si>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</si>
  <si>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</si>
  <si>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</si>
  <si>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</si>
  <si>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</si>
  <si>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</si>
  <si>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</si>
  <si>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</si>
  <si>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</si>
  <si>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</si>
  <si>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TOTAL LIABILITIES, DEFERRED INFLOWS OF RESOURCES AND NET POSITION</t>
  </si>
  <si>
    <t>Balance Check ((Assets + Deferred Outflows) - (Liabilities + Deferred Inflows + Net Position)):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</si>
  <si>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</si>
  <si>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</si>
  <si>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</si>
  <si>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</si>
  <si>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</si>
  <si>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</si>
  <si>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</si>
  <si>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2016.v03</t>
  </si>
  <si>
    <t>For the Fiscal Year Ended June 30, 2016</t>
  </si>
  <si>
    <t>2016.v02</t>
  </si>
  <si>
    <t>Operating Loss</t>
  </si>
  <si>
    <t>Net Loss on Investments</t>
  </si>
  <si>
    <t>Loss on Disposal of Capital Assets</t>
  </si>
  <si>
    <t>Loss Before Other Revenues,</t>
  </si>
  <si>
    <t>Other Revenues (Expenses)</t>
  </si>
  <si>
    <t>Increase (Decrease) in Net Position</t>
  </si>
  <si>
    <t>Operating Income (Loss)</t>
  </si>
  <si>
    <t>Net Gain on Investments</t>
  </si>
  <si>
    <t>Gain on Disposal of Capital Assets</t>
  </si>
  <si>
    <t>Net Gain (Loss) on Investments</t>
  </si>
  <si>
    <t>Gain (Loss) on Disposal of Capital Assets</t>
  </si>
  <si>
    <t>Other Revenues</t>
  </si>
  <si>
    <t>Decrease in Net Position</t>
  </si>
  <si>
    <t xml:space="preserve">Off by $50,000 on row 24 because of ACC, Inc. - ACC, Inc figures are not apart of the College's </t>
  </si>
  <si>
    <t>Accounts by GL tab due to them being a blended component unit</t>
  </si>
  <si>
    <t>Other Expenses</t>
  </si>
  <si>
    <t>2016.v03a</t>
  </si>
  <si>
    <t>FLORIDA SOUTHWESTERN STATE COLLEGE</t>
  </si>
  <si>
    <t>Income (Loss) Before Other Revenues,</t>
  </si>
  <si>
    <t>welding bldg &amp; equip</t>
  </si>
  <si>
    <t>principal on dept</t>
  </si>
  <si>
    <t>Increase in Net Position</t>
  </si>
  <si>
    <t>NCA0325</t>
  </si>
  <si>
    <t>PASCO-HERNANDO STATE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</si>
</sst>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#,##0_);_(\(#,##0\);_(\ &quot;-&quot;_);_(@_)"/>
    <numFmt numFmtId="166" formatCode="&quot;$&quot;#,##0"/>
    <numFmt numFmtId="167" formatCode="_(&quot;$&quot;* #,##0_);_(&quot;$&quot;* \(#,##0\);_(&quot;$&quot;* &quot;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&quot;$&quot;#,##0.00"/>
    <numFmt numFmtId="171" formatCode="_(* #,##0_);_(* \(#,##0\);_(* &quot;&quot;??_);_(@_)"/>
    <numFmt numFmtId="172" formatCode="[$-409]mmmm\ d\,\ 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8.5"/>
      <name val="Arial"/>
      <family val="2"/>
    </font>
    <font>
      <sz val="8.5"/>
      <color indexed="10"/>
      <name val="Arial"/>
      <family val="2"/>
    </font>
    <font>
      <sz val="8.5"/>
      <color indexed="8"/>
      <name val="Calibri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2"/>
      <name val="Garamond"/>
      <family val="1"/>
    </font>
    <font>
      <b/>
      <sz val="8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4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44" fontId="16" fillId="0" borderId="0" applyFont="0" applyFill="0" applyBorder="0" applyAlignment="0" applyProtection="0"/>
    <xf numFmtId="0" fontId="11" fillId="0" borderId="0"/>
    <xf numFmtId="0" fontId="26" fillId="20" borderId="0" applyNumberFormat="0" applyBorder="0" applyAlignment="0" applyProtection="0"/>
    <xf numFmtId="0" fontId="1" fillId="3" borderId="0" applyNumberFormat="0" applyBorder="0" applyAlignment="0" applyProtection="0"/>
    <xf numFmtId="0" fontId="26" fillId="21" borderId="0" applyNumberFormat="0" applyBorder="0" applyAlignment="0" applyProtection="0"/>
    <xf numFmtId="0" fontId="1" fillId="5" borderId="0" applyNumberFormat="0" applyBorder="0" applyAlignment="0" applyProtection="0"/>
    <xf numFmtId="0" fontId="26" fillId="22" borderId="0" applyNumberFormat="0" applyBorder="0" applyAlignment="0" applyProtection="0"/>
    <xf numFmtId="0" fontId="1" fillId="7" borderId="0" applyNumberFormat="0" applyBorder="0" applyAlignment="0" applyProtection="0"/>
    <xf numFmtId="0" fontId="26" fillId="23" borderId="0" applyNumberFormat="0" applyBorder="0" applyAlignment="0" applyProtection="0"/>
    <xf numFmtId="0" fontId="1" fillId="9" borderId="0" applyNumberFormat="0" applyBorder="0" applyAlignment="0" applyProtection="0"/>
    <xf numFmtId="0" fontId="26" fillId="24" borderId="0" applyNumberFormat="0" applyBorder="0" applyAlignment="0" applyProtection="0"/>
    <xf numFmtId="0" fontId="1" fillId="11" borderId="0" applyNumberFormat="0" applyBorder="0" applyAlignment="0" applyProtection="0"/>
    <xf numFmtId="0" fontId="26" fillId="25" borderId="0" applyNumberFormat="0" applyBorder="0" applyAlignment="0" applyProtection="0"/>
    <xf numFmtId="0" fontId="1" fillId="13" borderId="0" applyNumberFormat="0" applyBorder="0" applyAlignment="0" applyProtection="0"/>
    <xf numFmtId="0" fontId="26" fillId="26" borderId="0" applyNumberFormat="0" applyBorder="0" applyAlignment="0" applyProtection="0"/>
    <xf numFmtId="0" fontId="1" fillId="4" borderId="0" applyNumberFormat="0" applyBorder="0" applyAlignment="0" applyProtection="0"/>
    <xf numFmtId="0" fontId="26" fillId="27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1" fillId="8" borderId="0" applyNumberFormat="0" applyBorder="0" applyAlignment="0" applyProtection="0"/>
    <xf numFmtId="0" fontId="26" fillId="23" borderId="0" applyNumberFormat="0" applyBorder="0" applyAlignment="0" applyProtection="0"/>
    <xf numFmtId="0" fontId="1" fillId="10" borderId="0" applyNumberFormat="0" applyBorder="0" applyAlignment="0" applyProtection="0"/>
    <xf numFmtId="0" fontId="26" fillId="26" borderId="0" applyNumberFormat="0" applyBorder="0" applyAlignment="0" applyProtection="0"/>
    <xf numFmtId="0" fontId="1" fillId="12" borderId="0" applyNumberFormat="0" applyBorder="0" applyAlignment="0" applyProtection="0"/>
    <xf numFmtId="0" fontId="26" fillId="29" borderId="0" applyNumberFormat="0" applyBorder="0" applyAlignment="0" applyProtection="0"/>
    <xf numFmtId="0" fontId="1" fillId="14" borderId="0" applyNumberFormat="0" applyBorder="0" applyAlignment="0" applyProtection="0"/>
    <xf numFmtId="0" fontId="27" fillId="30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7" borderId="0" applyNumberFormat="0" applyBorder="0" applyAlignment="0" applyProtection="0"/>
    <xf numFmtId="0" fontId="28" fillId="21" borderId="0" applyNumberFormat="0" applyBorder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30" fillId="39" borderId="13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25" borderId="12" applyNumberFormat="0" applyAlignment="0" applyProtection="0"/>
    <xf numFmtId="0" fontId="38" fillId="25" borderId="12" applyNumberFormat="0" applyAlignment="0" applyProtection="0"/>
    <xf numFmtId="0" fontId="39" fillId="0" borderId="17" applyNumberFormat="0" applyFill="0" applyAlignment="0" applyProtection="0"/>
    <xf numFmtId="0" fontId="40" fillId="40" borderId="0" applyNumberFormat="0" applyBorder="0" applyAlignment="0" applyProtection="0"/>
    <xf numFmtId="0" fontId="8" fillId="0" borderId="0"/>
    <xf numFmtId="0" fontId="8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41" fillId="0" borderId="0"/>
    <xf numFmtId="0" fontId="3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1" fillId="0" borderId="0"/>
    <xf numFmtId="0" fontId="41" fillId="0" borderId="0"/>
    <xf numFmtId="0" fontId="8" fillId="0" borderId="0"/>
    <xf numFmtId="0" fontId="1" fillId="0" borderId="0"/>
    <xf numFmtId="0" fontId="41" fillId="0" borderId="0"/>
    <xf numFmtId="0" fontId="8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8" fillId="0" borderId="0"/>
    <xf numFmtId="0" fontId="41" fillId="0" borderId="0"/>
    <xf numFmtId="0" fontId="1" fillId="0" borderId="0"/>
    <xf numFmtId="0" fontId="42" fillId="0" borderId="0"/>
    <xf numFmtId="0" fontId="41" fillId="0" borderId="0"/>
    <xf numFmtId="0" fontId="8" fillId="0" borderId="0"/>
    <xf numFmtId="0" fontId="42" fillId="0" borderId="0"/>
    <xf numFmtId="0" fontId="8" fillId="0" borderId="0"/>
    <xf numFmtId="0" fontId="3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42" fillId="0" borderId="0"/>
    <xf numFmtId="0" fontId="8" fillId="41" borderId="11" applyNumberFormat="0" applyFont="0" applyAlignment="0" applyProtection="0"/>
    <xf numFmtId="0" fontId="1" fillId="2" borderId="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1" fillId="2" borderId="1" applyNumberFormat="0" applyFon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9" fontId="3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8" fillId="0" borderId="0"/>
    <xf numFmtId="0" fontId="2" fillId="0" borderId="0"/>
    <xf numFmtId="0" fontId="41" fillId="0" borderId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43" fontId="8" fillId="0" borderId="0" applyFont="0" applyFill="0" applyBorder="0" applyAlignment="0" applyProtection="0"/>
    <xf numFmtId="0" fontId="8" fillId="0" borderId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</cellStyleXfs>
  <cellXfs count="282">
    <xf numFmtId="0" fontId="0" fillId="0" borderId="0" xfId="0"/>
    <xf numFmtId="0" fontId="3" fillId="0" borderId="0" xfId="2" applyNumberFormat="1" applyFont="1" applyAlignment="1" applyProtection="1"/>
    <xf numFmtId="49" fontId="4" fillId="0" borderId="0" xfId="2" applyNumberFormat="1" applyFont="1" applyAlignment="1" applyProtection="1">
      <alignment textRotation="45"/>
    </xf>
    <xf numFmtId="4" fontId="5" fillId="0" borderId="0" xfId="2" applyNumberFormat="1" applyFont="1" applyFill="1" applyBorder="1" applyAlignment="1" applyProtection="1">
      <alignment horizontal="center"/>
    </xf>
    <xf numFmtId="4" fontId="6" fillId="0" borderId="0" xfId="2" applyNumberFormat="1" applyFont="1" applyBorder="1" applyAlignment="1" applyProtection="1"/>
    <xf numFmtId="0" fontId="7" fillId="0" borderId="0" xfId="2" applyNumberFormat="1" applyFont="1" applyAlignment="1" applyProtection="1"/>
    <xf numFmtId="0" fontId="8" fillId="0" borderId="0" xfId="2" applyNumberFormat="1" applyFont="1" applyAlignment="1" applyProtection="1"/>
    <xf numFmtId="0" fontId="5" fillId="0" borderId="0" xfId="0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Border="1" applyAlignment="1" applyProtection="1">
      <alignment horizontal="left"/>
    </xf>
    <xf numFmtId="0" fontId="7" fillId="0" borderId="0" xfId="2" applyNumberFormat="1" applyFont="1" applyBorder="1" applyAlignment="1" applyProtection="1"/>
    <xf numFmtId="0" fontId="8" fillId="0" borderId="0" xfId="2" applyNumberFormat="1" applyFont="1" applyBorder="1" applyAlignment="1" applyProtection="1"/>
    <xf numFmtId="0" fontId="13" fillId="0" borderId="0" xfId="0" applyFont="1" applyProtection="1"/>
    <xf numFmtId="49" fontId="3" fillId="0" borderId="0" xfId="0" applyNumberFormat="1" applyFont="1" applyProtection="1"/>
    <xf numFmtId="0" fontId="11" fillId="15" borderId="0" xfId="2" applyNumberFormat="1" applyFont="1" applyFill="1" applyAlignment="1" applyProtection="1"/>
    <xf numFmtId="0" fontId="11" fillId="15" borderId="0" xfId="2" applyNumberFormat="1" applyFont="1" applyFill="1" applyBorder="1" applyAlignment="1" applyProtection="1"/>
    <xf numFmtId="4" fontId="11" fillId="15" borderId="0" xfId="2" applyNumberFormat="1" applyFont="1" applyFill="1" applyAlignment="1" applyProtection="1">
      <alignment horizontal="right"/>
    </xf>
    <xf numFmtId="4" fontId="11" fillId="15" borderId="0" xfId="2" applyNumberFormat="1" applyFont="1" applyFill="1" applyBorder="1" applyAlignment="1" applyProtection="1">
      <alignment horizontal="right"/>
    </xf>
    <xf numFmtId="4" fontId="11" fillId="0" borderId="0" xfId="2" applyNumberFormat="1" applyFont="1" applyFill="1" applyBorder="1" applyAlignment="1" applyProtection="1">
      <alignment horizontal="right"/>
    </xf>
    <xf numFmtId="0" fontId="7" fillId="0" borderId="0" xfId="2" applyNumberFormat="1" applyFont="1" applyFill="1" applyBorder="1" applyAlignment="1" applyProtection="1">
      <protection locked="0"/>
    </xf>
    <xf numFmtId="49" fontId="4" fillId="0" borderId="0" xfId="2" applyNumberFormat="1" applyFont="1" applyAlignment="1" applyProtection="1">
      <alignment horizontal="center"/>
    </xf>
    <xf numFmtId="164" fontId="11" fillId="15" borderId="0" xfId="2" applyNumberFormat="1" applyFont="1" applyFill="1" applyBorder="1" applyAlignment="1" applyProtection="1">
      <alignment horizontal="center"/>
    </xf>
    <xf numFmtId="164" fontId="10" fillId="15" borderId="0" xfId="2" applyNumberFormat="1" applyFont="1" applyFill="1" applyBorder="1" applyAlignment="1" applyProtection="1">
      <alignment horizontal="center"/>
    </xf>
    <xf numFmtId="164" fontId="10" fillId="0" borderId="0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Alignment="1" applyProtection="1"/>
    <xf numFmtId="4" fontId="11" fillId="15" borderId="0" xfId="2" applyNumberFormat="1" applyFont="1" applyFill="1" applyBorder="1" applyAlignment="1" applyProtection="1">
      <alignment horizontal="center"/>
    </xf>
    <xf numFmtId="41" fontId="5" fillId="15" borderId="2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Border="1" applyAlignment="1" applyProtection="1">
      <alignment horizontal="center"/>
    </xf>
    <xf numFmtId="0" fontId="5" fillId="0" borderId="2" xfId="2" applyNumberFormat="1" applyFont="1" applyBorder="1" applyAlignment="1" applyProtection="1">
      <alignment horizontal="center"/>
    </xf>
    <xf numFmtId="0" fontId="10" fillId="15" borderId="0" xfId="2" applyNumberFormat="1" applyFont="1" applyFill="1" applyAlignment="1" applyProtection="1"/>
    <xf numFmtId="4" fontId="11" fillId="0" borderId="0" xfId="2" applyNumberFormat="1" applyFont="1" applyFill="1" applyBorder="1" applyAlignment="1" applyProtection="1">
      <alignment horizontal="center"/>
    </xf>
    <xf numFmtId="43" fontId="7" fillId="17" borderId="0" xfId="1" applyFont="1" applyFill="1" applyBorder="1" applyAlignment="1" applyProtection="1">
      <protection locked="0"/>
    </xf>
    <xf numFmtId="49" fontId="3" fillId="0" borderId="3" xfId="2" applyNumberFormat="1" applyFont="1" applyBorder="1" applyAlignment="1" applyProtection="1">
      <alignment horizontal="center"/>
    </xf>
    <xf numFmtId="49" fontId="4" fillId="0" borderId="3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0" fontId="8" fillId="15" borderId="0" xfId="2" applyNumberFormat="1" applyFont="1" applyFill="1" applyAlignment="1" applyProtection="1"/>
    <xf numFmtId="0" fontId="8" fillId="15" borderId="0" xfId="0" applyFont="1" applyFill="1" applyProtection="1"/>
    <xf numFmtId="0" fontId="8" fillId="0" borderId="0" xfId="2" applyNumberFormat="1" applyFont="1" applyFill="1" applyBorder="1" applyAlignment="1" applyProtection="1"/>
    <xf numFmtId="0" fontId="7" fillId="0" borderId="0" xfId="2" applyNumberFormat="1" applyFont="1" applyFill="1" applyAlignment="1" applyProtection="1"/>
    <xf numFmtId="43" fontId="7" fillId="16" borderId="4" xfId="1" applyFont="1" applyFill="1" applyBorder="1" applyAlignment="1" applyProtection="1">
      <alignment horizontal="center"/>
    </xf>
    <xf numFmtId="0" fontId="7" fillId="16" borderId="5" xfId="2" applyNumberFormat="1" applyFont="1" applyFill="1" applyBorder="1" applyAlignment="1" applyProtection="1">
      <alignment horizontal="center"/>
    </xf>
    <xf numFmtId="43" fontId="7" fillId="16" borderId="5" xfId="1" applyFont="1" applyFill="1" applyBorder="1" applyAlignment="1" applyProtection="1">
      <alignment horizontal="center"/>
    </xf>
    <xf numFmtId="0" fontId="7" fillId="16" borderId="6" xfId="2" applyNumberFormat="1" applyFont="1" applyFill="1" applyBorder="1" applyAlignment="1" applyProtection="1">
      <alignment horizontal="center"/>
    </xf>
    <xf numFmtId="0" fontId="8" fillId="0" borderId="0" xfId="2" applyNumberFormat="1" applyFont="1" applyFill="1" applyAlignment="1" applyProtection="1"/>
    <xf numFmtId="0" fontId="11" fillId="15" borderId="0" xfId="2" applyNumberFormat="1" applyFont="1" applyFill="1" applyAlignment="1" applyProtection="1">
      <alignment horizontal="left" indent="2"/>
    </xf>
    <xf numFmtId="166" fontId="11" fillId="15" borderId="0" xfId="2" applyNumberFormat="1" applyFont="1" applyFill="1" applyBorder="1" applyAlignment="1" applyProtection="1">
      <alignment horizontal="left"/>
    </xf>
    <xf numFmtId="167" fontId="11" fillId="0" borderId="0" xfId="2" applyNumberFormat="1" applyFont="1" applyFill="1" applyBorder="1" applyAlignment="1" applyProtection="1">
      <alignment horizontal="right"/>
    </xf>
    <xf numFmtId="43" fontId="7" fillId="0" borderId="0" xfId="1" applyFont="1" applyFill="1" applyAlignment="1" applyProtection="1"/>
    <xf numFmtId="169" fontId="11" fillId="15" borderId="0" xfId="1" applyNumberFormat="1" applyFont="1" applyFill="1" applyAlignment="1" applyProtection="1"/>
    <xf numFmtId="169" fontId="11" fillId="15" borderId="0" xfId="1" applyNumberFormat="1" applyFont="1" applyFill="1" applyBorder="1" applyAlignment="1" applyProtection="1"/>
    <xf numFmtId="169" fontId="11" fillId="17" borderId="0" xfId="1" applyNumberFormat="1" applyFont="1" applyFill="1" applyAlignment="1" applyProtection="1">
      <alignment horizontal="right"/>
      <protection locked="0"/>
    </xf>
    <xf numFmtId="169" fontId="11" fillId="0" borderId="0" xfId="1" applyNumberFormat="1" applyFont="1" applyFill="1" applyBorder="1" applyAlignment="1" applyProtection="1">
      <alignment horizontal="right"/>
    </xf>
    <xf numFmtId="0" fontId="3" fillId="15" borderId="0" xfId="2" applyNumberFormat="1" applyFont="1" applyFill="1" applyAlignment="1" applyProtection="1"/>
    <xf numFmtId="49" fontId="4" fillId="15" borderId="0" xfId="2" applyNumberFormat="1" applyFont="1" applyFill="1" applyAlignment="1" applyProtection="1">
      <alignment horizontal="center"/>
    </xf>
    <xf numFmtId="169" fontId="8" fillId="15" borderId="0" xfId="1" applyNumberFormat="1" applyFont="1" applyFill="1" applyAlignment="1" applyProtection="1"/>
    <xf numFmtId="170" fontId="11" fillId="15" borderId="0" xfId="2" applyNumberFormat="1" applyFont="1" applyFill="1" applyAlignment="1" applyProtection="1">
      <alignment horizontal="left"/>
    </xf>
    <xf numFmtId="49" fontId="4" fillId="15" borderId="0" xfId="3" applyNumberFormat="1" applyFont="1" applyFill="1" applyAlignment="1" applyProtection="1">
      <alignment horizontal="center"/>
    </xf>
    <xf numFmtId="0" fontId="11" fillId="15" borderId="0" xfId="2" applyNumberFormat="1" applyFont="1" applyFill="1" applyAlignment="1" applyProtection="1">
      <alignment horizontal="left"/>
    </xf>
    <xf numFmtId="169" fontId="11" fillId="17" borderId="2" xfId="1" applyNumberFormat="1" applyFont="1" applyFill="1" applyBorder="1" applyAlignment="1" applyProtection="1">
      <alignment horizontal="right"/>
      <protection locked="0"/>
    </xf>
    <xf numFmtId="43" fontId="8" fillId="15" borderId="0" xfId="0" applyNumberFormat="1" applyFont="1" applyFill="1" applyProtection="1"/>
    <xf numFmtId="0" fontId="14" fillId="15" borderId="0" xfId="0" applyFont="1" applyFill="1" applyProtection="1"/>
    <xf numFmtId="0" fontId="14" fillId="0" borderId="0" xfId="0" applyFont="1" applyFill="1" applyBorder="1" applyProtection="1"/>
    <xf numFmtId="0" fontId="15" fillId="0" borderId="0" xfId="0" applyFont="1" applyProtection="1"/>
    <xf numFmtId="43" fontId="7" fillId="0" borderId="7" xfId="1" applyFont="1" applyFill="1" applyBorder="1" applyAlignment="1" applyProtection="1"/>
    <xf numFmtId="0" fontId="14" fillId="0" borderId="0" xfId="0" applyFont="1" applyProtection="1"/>
    <xf numFmtId="0" fontId="10" fillId="15" borderId="0" xfId="2" applyNumberFormat="1" applyFont="1" applyFill="1" applyAlignment="1" applyProtection="1">
      <alignment horizontal="left"/>
    </xf>
    <xf numFmtId="171" fontId="8" fillId="15" borderId="2" xfId="0" applyNumberFormat="1" applyFont="1" applyFill="1" applyBorder="1" applyProtection="1"/>
    <xf numFmtId="169" fontId="8" fillId="15" borderId="0" xfId="0" applyNumberFormat="1" applyFont="1" applyFill="1" applyProtection="1"/>
    <xf numFmtId="171" fontId="8" fillId="0" borderId="0" xfId="0" applyNumberFormat="1" applyFont="1" applyFill="1" applyBorder="1" applyProtection="1"/>
    <xf numFmtId="43" fontId="7" fillId="0" borderId="2" xfId="1" applyFont="1" applyFill="1" applyBorder="1" applyAlignment="1" applyProtection="1"/>
    <xf numFmtId="0" fontId="13" fillId="15" borderId="0" xfId="0" applyFont="1" applyFill="1" applyProtection="1"/>
    <xf numFmtId="49" fontId="3" fillId="15" borderId="0" xfId="0" applyNumberFormat="1" applyFont="1" applyFill="1" applyProtection="1"/>
    <xf numFmtId="49" fontId="4" fillId="0" borderId="0" xfId="2" applyNumberFormat="1" applyFont="1" applyFill="1" applyAlignment="1" applyProtection="1">
      <alignment horizontal="center"/>
    </xf>
    <xf numFmtId="39" fontId="11" fillId="15" borderId="0" xfId="2" applyNumberFormat="1" applyFont="1" applyFill="1" applyBorder="1" applyAlignment="1" applyProtection="1">
      <alignment horizontal="right"/>
    </xf>
    <xf numFmtId="39" fontId="11" fillId="0" borderId="0" xfId="2" applyNumberFormat="1" applyFont="1" applyFill="1" applyBorder="1" applyAlignment="1" applyProtection="1">
      <alignment horizontal="right"/>
    </xf>
    <xf numFmtId="43" fontId="7" fillId="0" borderId="0" xfId="1" applyFont="1" applyFill="1" applyBorder="1" applyAlignment="1" applyProtection="1"/>
    <xf numFmtId="0" fontId="8" fillId="15" borderId="0" xfId="0" applyFont="1" applyFill="1" applyAlignment="1" applyProtection="1">
      <alignment horizontal="left"/>
    </xf>
    <xf numFmtId="43" fontId="8" fillId="0" borderId="0" xfId="0" applyNumberFormat="1" applyFont="1" applyFill="1" applyBorder="1" applyProtection="1"/>
    <xf numFmtId="170" fontId="11" fillId="15" borderId="0" xfId="2" applyNumberFormat="1" applyFont="1" applyFill="1" applyBorder="1" applyAlignment="1" applyProtection="1">
      <alignment horizontal="right"/>
    </xf>
    <xf numFmtId="170" fontId="11" fillId="0" borderId="0" xfId="2" applyNumberFormat="1" applyFont="1" applyFill="1" applyBorder="1" applyAlignment="1" applyProtection="1">
      <alignment horizontal="right"/>
    </xf>
    <xf numFmtId="169" fontId="11" fillId="17" borderId="0" xfId="1" applyNumberFormat="1" applyFont="1" applyFill="1" applyAlignment="1" applyProtection="1">
      <protection locked="0"/>
    </xf>
    <xf numFmtId="169" fontId="11" fillId="0" borderId="0" xfId="1" applyNumberFormat="1" applyFont="1" applyFill="1" applyBorder="1" applyAlignment="1" applyProtection="1"/>
    <xf numFmtId="169" fontId="11" fillId="17" borderId="2" xfId="1" applyNumberFormat="1" applyFont="1" applyFill="1" applyBorder="1" applyAlignment="1" applyProtection="1">
      <protection locked="0"/>
    </xf>
    <xf numFmtId="39" fontId="8" fillId="15" borderId="0" xfId="2" applyNumberFormat="1" applyFont="1" applyFill="1" applyAlignment="1" applyProtection="1"/>
    <xf numFmtId="39" fontId="8" fillId="15" borderId="0" xfId="2" applyNumberFormat="1" applyFont="1" applyFill="1" applyBorder="1" applyAlignment="1" applyProtection="1"/>
    <xf numFmtId="39" fontId="8" fillId="0" borderId="0" xfId="2" applyNumberFormat="1" applyFont="1" applyFill="1" applyBorder="1" applyAlignment="1" applyProtection="1"/>
    <xf numFmtId="0" fontId="10" fillId="15" borderId="0" xfId="2" applyNumberFormat="1" applyFont="1" applyFill="1" applyBorder="1" applyAlignment="1" applyProtection="1"/>
    <xf numFmtId="0" fontId="8" fillId="15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169" fontId="11" fillId="17" borderId="0" xfId="1" applyNumberFormat="1" applyFont="1" applyFill="1" applyBorder="1" applyAlignment="1" applyProtection="1">
      <alignment horizontal="right"/>
      <protection locked="0"/>
    </xf>
    <xf numFmtId="171" fontId="8" fillId="15" borderId="2" xfId="1" applyNumberFormat="1" applyFont="1" applyFill="1" applyBorder="1" applyProtection="1"/>
    <xf numFmtId="171" fontId="8" fillId="0" borderId="0" xfId="1" applyNumberFormat="1" applyFont="1" applyFill="1" applyBorder="1" applyProtection="1"/>
    <xf numFmtId="169" fontId="8" fillId="15" borderId="0" xfId="1" applyNumberFormat="1" applyFont="1" applyFill="1" applyProtection="1"/>
    <xf numFmtId="0" fontId="10" fillId="15" borderId="0" xfId="2" applyNumberFormat="1" applyFont="1" applyFill="1" applyAlignment="1" applyProtection="1">
      <alignment horizontal="left" indent="2"/>
    </xf>
    <xf numFmtId="39" fontId="10" fillId="15" borderId="0" xfId="2" applyNumberFormat="1" applyFont="1" applyFill="1" applyBorder="1" applyAlignment="1" applyProtection="1">
      <alignment horizontal="right"/>
    </xf>
    <xf numFmtId="39" fontId="10" fillId="0" borderId="0" xfId="2" applyNumberFormat="1" applyFont="1" applyFill="1" applyBorder="1" applyAlignment="1" applyProtection="1">
      <alignment horizontal="right"/>
    </xf>
    <xf numFmtId="171" fontId="11" fillId="15" borderId="0" xfId="1" applyNumberFormat="1" applyFont="1" applyFill="1" applyBorder="1" applyAlignment="1" applyProtection="1"/>
    <xf numFmtId="171" fontId="11" fillId="0" borderId="0" xfId="1" applyNumberFormat="1" applyFont="1" applyFill="1" applyBorder="1" applyAlignment="1" applyProtection="1"/>
    <xf numFmtId="39" fontId="8" fillId="15" borderId="0" xfId="0" applyNumberFormat="1" applyFont="1" applyFill="1" applyProtection="1"/>
    <xf numFmtId="169" fontId="14" fillId="15" borderId="0" xfId="1" applyNumberFormat="1" applyFont="1" applyFill="1" applyProtection="1"/>
    <xf numFmtId="169" fontId="14" fillId="0" borderId="0" xfId="1" applyNumberFormat="1" applyFont="1" applyFill="1" applyBorder="1" applyProtection="1"/>
    <xf numFmtId="0" fontId="5" fillId="15" borderId="0" xfId="0" applyFont="1" applyFill="1" applyProtection="1"/>
    <xf numFmtId="39" fontId="8" fillId="15" borderId="0" xfId="0" applyNumberFormat="1" applyFont="1" applyFill="1" applyBorder="1" applyProtection="1"/>
    <xf numFmtId="170" fontId="11" fillId="15" borderId="0" xfId="2" applyNumberFormat="1" applyFont="1" applyFill="1" applyBorder="1" applyAlignment="1" applyProtection="1"/>
    <xf numFmtId="167" fontId="11" fillId="15" borderId="8" xfId="2" applyNumberFormat="1" applyFont="1" applyFill="1" applyBorder="1" applyAlignment="1" applyProtection="1">
      <alignment horizontal="right"/>
    </xf>
    <xf numFmtId="44" fontId="10" fillId="15" borderId="0" xfId="2" applyNumberFormat="1" applyFont="1" applyFill="1" applyBorder="1" applyAlignment="1" applyProtection="1">
      <alignment horizontal="right"/>
    </xf>
    <xf numFmtId="43" fontId="7" fillId="0" borderId="9" xfId="1" applyFont="1" applyFill="1" applyBorder="1" applyAlignment="1" applyProtection="1"/>
    <xf numFmtId="4" fontId="11" fillId="15" borderId="0" xfId="2" applyNumberFormat="1" applyFont="1" applyFill="1" applyBorder="1" applyAlignment="1" applyProtection="1"/>
    <xf numFmtId="4" fontId="11" fillId="0" borderId="0" xfId="2" applyNumberFormat="1" applyFont="1" applyFill="1" applyBorder="1" applyAlignment="1" applyProtection="1"/>
    <xf numFmtId="168" fontId="8" fillId="0" borderId="0" xfId="4" applyNumberFormat="1" applyFont="1" applyAlignment="1" applyProtection="1"/>
    <xf numFmtId="44" fontId="8" fillId="0" borderId="0" xfId="4" applyFont="1" applyFill="1" applyBorder="1" applyAlignment="1" applyProtection="1"/>
    <xf numFmtId="168" fontId="8" fillId="0" borderId="0" xfId="4" applyNumberFormat="1" applyFont="1" applyFill="1" applyAlignment="1" applyProtection="1"/>
    <xf numFmtId="168" fontId="8" fillId="0" borderId="0" xfId="4" applyNumberFormat="1" applyFont="1" applyFill="1" applyBorder="1" applyAlignment="1" applyProtection="1"/>
    <xf numFmtId="0" fontId="17" fillId="0" borderId="0" xfId="2" applyNumberFormat="1" applyFont="1" applyAlignment="1" applyProtection="1">
      <alignment horizontal="right"/>
    </xf>
    <xf numFmtId="43" fontId="8" fillId="17" borderId="0" xfId="1" applyFont="1" applyFill="1" applyAlignment="1" applyProtection="1">
      <protection locked="0"/>
    </xf>
    <xf numFmtId="43" fontId="8" fillId="17" borderId="0" xfId="1" applyFont="1" applyFill="1" applyBorder="1" applyAlignment="1" applyProtection="1">
      <protection locked="0"/>
    </xf>
    <xf numFmtId="43" fontId="11" fillId="17" borderId="0" xfId="1" applyFont="1" applyFill="1" applyBorder="1" applyAlignment="1" applyProtection="1">
      <protection locked="0"/>
    </xf>
    <xf numFmtId="49" fontId="3" fillId="0" borderId="0" xfId="0" applyNumberFormat="1" applyFont="1" applyFill="1" applyProtection="1"/>
    <xf numFmtId="0" fontId="16" fillId="18" borderId="10" xfId="5" applyFont="1" applyFill="1" applyBorder="1" applyAlignment="1">
      <alignment horizontal="center"/>
    </xf>
    <xf numFmtId="0" fontId="18" fillId="0" borderId="0" xfId="2" applyNumberFormat="1" applyFont="1" applyAlignment="1" applyProtection="1"/>
    <xf numFmtId="49" fontId="19" fillId="0" borderId="0" xfId="2" applyNumberFormat="1" applyFont="1" applyFill="1" applyAlignment="1" applyProtection="1">
      <alignment horizontal="center"/>
    </xf>
    <xf numFmtId="0" fontId="20" fillId="19" borderId="11" xfId="5" applyFont="1" applyFill="1" applyBorder="1" applyAlignment="1">
      <alignment wrapText="1"/>
    </xf>
    <xf numFmtId="171" fontId="21" fillId="19" borderId="0" xfId="1" applyNumberFormat="1" applyFont="1" applyFill="1" applyBorder="1" applyAlignment="1" applyProtection="1"/>
    <xf numFmtId="0" fontId="18" fillId="0" borderId="0" xfId="2" applyNumberFormat="1" applyFont="1" applyBorder="1" applyAlignment="1" applyProtection="1"/>
    <xf numFmtId="0" fontId="18" fillId="0" borderId="0" xfId="2" applyNumberFormat="1" applyFont="1" applyFill="1" applyAlignment="1" applyProtection="1"/>
    <xf numFmtId="0" fontId="18" fillId="0" borderId="0" xfId="2" applyNumberFormat="1" applyFont="1" applyFill="1" applyBorder="1" applyAlignment="1" applyProtection="1"/>
    <xf numFmtId="0" fontId="22" fillId="0" borderId="0" xfId="0" applyFont="1" applyProtection="1"/>
    <xf numFmtId="49" fontId="18" fillId="0" borderId="0" xfId="0" applyNumberFormat="1" applyFont="1" applyProtection="1"/>
    <xf numFmtId="49" fontId="19" fillId="0" borderId="0" xfId="2" applyNumberFormat="1" applyFont="1" applyAlignment="1" applyProtection="1">
      <alignment horizontal="center"/>
    </xf>
    <xf numFmtId="167" fontId="11" fillId="17" borderId="0" xfId="2" applyNumberFormat="1" applyFont="1" applyFill="1" applyAlignment="1" applyProtection="1">
      <alignment horizontal="right"/>
    </xf>
    <xf numFmtId="169" fontId="11" fillId="17" borderId="0" xfId="1" applyNumberFormat="1" applyFont="1" applyFill="1" applyAlignment="1" applyProtection="1">
      <alignment horizontal="right"/>
    </xf>
    <xf numFmtId="167" fontId="11" fillId="17" borderId="2" xfId="2" applyNumberFormat="1" applyFont="1" applyFill="1" applyBorder="1" applyAlignment="1" applyProtection="1">
      <alignment horizontal="right"/>
    </xf>
    <xf numFmtId="169" fontId="11" fillId="17" borderId="2" xfId="1" applyNumberFormat="1" applyFont="1" applyFill="1" applyBorder="1" applyAlignment="1" applyProtection="1">
      <alignment horizontal="right"/>
    </xf>
    <xf numFmtId="171" fontId="8" fillId="0" borderId="0" xfId="2" applyNumberFormat="1" applyFont="1" applyAlignment="1" applyProtection="1"/>
    <xf numFmtId="169" fontId="11" fillId="17" borderId="2" xfId="1" applyNumberFormat="1" applyFont="1" applyFill="1" applyBorder="1" applyAlignment="1" applyProtection="1"/>
    <xf numFmtId="0" fontId="3" fillId="0" borderId="20" xfId="2" applyNumberFormat="1" applyFont="1" applyBorder="1" applyAlignment="1" applyProtection="1"/>
    <xf numFmtId="49" fontId="4" fillId="0" borderId="20" xfId="2" applyNumberFormat="1" applyFont="1" applyBorder="1" applyAlignment="1" applyProtection="1">
      <alignment horizontal="center"/>
    </xf>
    <xf numFmtId="0" fontId="47" fillId="0" borderId="0" xfId="2" applyNumberFormat="1" applyFont="1" applyFill="1" applyBorder="1" applyAlignment="1" applyProtection="1">
      <alignment horizontal="center" vertical="center"/>
    </xf>
    <xf numFmtId="43" fontId="8" fillId="0" borderId="0" xfId="1" applyFont="1" applyAlignment="1" applyProtection="1">
      <alignment vertical="center"/>
    </xf>
    <xf numFmtId="43" fontId="7" fillId="0" borderId="0" xfId="1" applyFont="1" applyAlignment="1" applyProtection="1">
      <alignment vertical="center"/>
    </xf>
    <xf numFmtId="0" fontId="14" fillId="0" borderId="0" xfId="0" applyFont="1" applyAlignment="1" applyProtection="1">
      <alignment horizontal="right"/>
    </xf>
    <xf numFmtId="0" fontId="8" fillId="0" borderId="0" xfId="2" applyNumberFormat="1" applyFont="1" applyAlignment="1" applyProtection="1">
      <alignment horizontal="left"/>
    </xf>
    <xf numFmtId="0" fontId="8" fillId="0" borderId="0" xfId="1" applyNumberFormat="1" applyFont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center"/>
    </xf>
    <xf numFmtId="43" fontId="8" fillId="0" borderId="0" xfId="1" quotePrefix="1" applyFont="1" applyAlignment="1" applyProtection="1">
      <alignment vertical="center" wrapText="1"/>
    </xf>
    <xf numFmtId="0" fontId="10" fillId="0" borderId="0" xfId="2" applyNumberFormat="1" applyFont="1" applyFill="1" applyBorder="1" applyAlignment="1" applyProtection="1">
      <alignment horizontal="center"/>
    </xf>
    <xf numFmtId="172" fontId="10" fillId="0" borderId="0" xfId="2" applyNumberFormat="1" applyFont="1" applyFill="1" applyBorder="1" applyAlignment="1" applyProtection="1">
      <alignment horizontal="center"/>
    </xf>
    <xf numFmtId="0" fontId="8" fillId="0" borderId="0" xfId="2" applyNumberFormat="1" applyFont="1" applyBorder="1" applyAlignment="1" applyProtection="1">
      <alignment vertical="center" wrapText="1"/>
    </xf>
    <xf numFmtId="0" fontId="10" fillId="15" borderId="0" xfId="2" applyNumberFormat="1" applyFont="1" applyFill="1" applyBorder="1" applyAlignment="1" applyProtection="1">
      <alignment horizontal="center" vertical="center"/>
    </xf>
    <xf numFmtId="0" fontId="11" fillId="15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center" vertical="center"/>
    </xf>
    <xf numFmtId="0" fontId="10" fillId="15" borderId="2" xfId="2" applyNumberFormat="1" applyFont="1" applyFill="1" applyBorder="1" applyAlignment="1" applyProtection="1">
      <alignment vertical="center"/>
    </xf>
    <xf numFmtId="41" fontId="5" fillId="15" borderId="0" xfId="0" applyNumberFormat="1" applyFont="1" applyFill="1" applyBorder="1" applyAlignment="1" applyProtection="1">
      <alignment horizontal="center"/>
    </xf>
    <xf numFmtId="0" fontId="7" fillId="15" borderId="0" xfId="2" applyNumberFormat="1" applyFont="1" applyFill="1" applyBorder="1" applyAlignment="1" applyProtection="1">
      <alignment vertical="center" wrapText="1"/>
    </xf>
    <xf numFmtId="0" fontId="8" fillId="15" borderId="0" xfId="0" applyFont="1" applyFill="1" applyBorder="1" applyProtection="1"/>
    <xf numFmtId="0" fontId="11" fillId="15" borderId="0" xfId="2" applyNumberFormat="1" applyFont="1" applyFill="1" applyAlignment="1" applyProtection="1">
      <alignment horizontal="center"/>
    </xf>
    <xf numFmtId="0" fontId="11" fillId="0" borderId="0" xfId="2" applyNumberFormat="1" applyFont="1" applyFill="1" applyBorder="1" applyAlignment="1" applyProtection="1">
      <alignment horizontal="center"/>
    </xf>
    <xf numFmtId="0" fontId="7" fillId="15" borderId="0" xfId="2" applyNumberFormat="1" applyFont="1" applyFill="1" applyBorder="1" applyAlignment="1" applyProtection="1"/>
    <xf numFmtId="0" fontId="3" fillId="0" borderId="3" xfId="2" applyNumberFormat="1" applyFont="1" applyBorder="1" applyAlignment="1" applyProtection="1">
      <alignment horizontal="center"/>
    </xf>
    <xf numFmtId="49" fontId="4" fillId="15" borderId="0" xfId="2" applyNumberFormat="1" applyFont="1" applyFill="1" applyBorder="1" applyAlignment="1" applyProtection="1">
      <alignment horizontal="center"/>
    </xf>
    <xf numFmtId="0" fontId="11" fillId="0" borderId="0" xfId="2" applyNumberFormat="1" applyFont="1" applyAlignment="1" applyProtection="1">
      <alignment horizontal="center"/>
    </xf>
    <xf numFmtId="167" fontId="11" fillId="17" borderId="0" xfId="2" applyNumberFormat="1" applyFont="1" applyFill="1" applyBorder="1" applyAlignment="1" applyProtection="1"/>
    <xf numFmtId="168" fontId="11" fillId="15" borderId="0" xfId="2" applyNumberFormat="1" applyFont="1" applyFill="1" applyBorder="1" applyAlignment="1" applyProtection="1">
      <protection locked="0"/>
    </xf>
    <xf numFmtId="168" fontId="11" fillId="0" borderId="0" xfId="2" applyNumberFormat="1" applyFont="1" applyFill="1" applyBorder="1" applyAlignment="1" applyProtection="1"/>
    <xf numFmtId="43" fontId="7" fillId="0" borderId="0" xfId="1" applyFont="1" applyAlignment="1" applyProtection="1"/>
    <xf numFmtId="43" fontId="7" fillId="0" borderId="22" xfId="1" applyFont="1" applyBorder="1" applyAlignment="1" applyProtection="1"/>
    <xf numFmtId="169" fontId="11" fillId="17" borderId="0" xfId="1" applyNumberFormat="1" applyFont="1" applyFill="1" applyBorder="1" applyAlignment="1" applyProtection="1"/>
    <xf numFmtId="169" fontId="11" fillId="15" borderId="0" xfId="1" applyNumberFormat="1" applyFont="1" applyFill="1" applyBorder="1" applyAlignment="1" applyProtection="1">
      <protection locked="0"/>
    </xf>
    <xf numFmtId="43" fontId="7" fillId="0" borderId="23" xfId="1" applyFont="1" applyBorder="1" applyAlignment="1" applyProtection="1"/>
    <xf numFmtId="0" fontId="10" fillId="15" borderId="0" xfId="2" applyNumberFormat="1" applyFont="1" applyFill="1" applyAlignment="1" applyProtection="1">
      <alignment horizontal="left" indent="3"/>
    </xf>
    <xf numFmtId="43" fontId="8" fillId="0" borderId="0" xfId="0" applyNumberFormat="1" applyFont="1" applyProtection="1"/>
    <xf numFmtId="43" fontId="15" fillId="17" borderId="0" xfId="1" applyFont="1" applyFill="1" applyProtection="1">
      <protection locked="0"/>
    </xf>
    <xf numFmtId="0" fontId="15" fillId="0" borderId="0" xfId="0" applyFont="1" applyBorder="1" applyProtection="1"/>
    <xf numFmtId="43" fontId="15" fillId="0" borderId="0" xfId="1" applyFont="1" applyProtection="1"/>
    <xf numFmtId="43" fontId="15" fillId="0" borderId="23" xfId="1" applyFont="1" applyBorder="1" applyProtection="1"/>
    <xf numFmtId="171" fontId="11" fillId="15" borderId="2" xfId="1" applyNumberFormat="1" applyFont="1" applyFill="1" applyBorder="1" applyAlignment="1" applyProtection="1"/>
    <xf numFmtId="43" fontId="7" fillId="0" borderId="5" xfId="1" applyFont="1" applyBorder="1" applyAlignment="1" applyProtection="1"/>
    <xf numFmtId="43" fontId="7" fillId="0" borderId="4" xfId="1" applyFont="1" applyBorder="1" applyAlignment="1" applyProtection="1"/>
    <xf numFmtId="43" fontId="8" fillId="15" borderId="0" xfId="1" applyFont="1" applyFill="1" applyProtection="1"/>
    <xf numFmtId="43" fontId="14" fillId="15" borderId="0" xfId="1" applyFont="1" applyFill="1" applyProtection="1"/>
    <xf numFmtId="43" fontId="14" fillId="0" borderId="0" xfId="1" applyFont="1" applyFill="1" applyBorder="1" applyProtection="1"/>
    <xf numFmtId="39" fontId="11" fillId="15" borderId="0" xfId="2" applyNumberFormat="1" applyFont="1" applyFill="1" applyAlignment="1" applyProtection="1"/>
    <xf numFmtId="39" fontId="11" fillId="15" borderId="0" xfId="2" applyNumberFormat="1" applyFont="1" applyFill="1" applyBorder="1" applyAlignment="1" applyProtection="1"/>
    <xf numFmtId="39" fontId="11" fillId="0" borderId="0" xfId="2" applyNumberFormat="1" applyFont="1" applyFill="1" applyBorder="1" applyAlignment="1" applyProtection="1"/>
    <xf numFmtId="169" fontId="8" fillId="15" borderId="0" xfId="1" applyNumberFormat="1" applyFont="1" applyFill="1" applyBorder="1" applyProtection="1"/>
    <xf numFmtId="169" fontId="11" fillId="15" borderId="2" xfId="1" applyNumberFormat="1" applyFont="1" applyFill="1" applyBorder="1" applyAlignment="1" applyProtection="1"/>
    <xf numFmtId="43" fontId="8" fillId="15" borderId="0" xfId="0" applyNumberFormat="1" applyFont="1" applyFill="1" applyBorder="1" applyProtection="1"/>
    <xf numFmtId="0" fontId="14" fillId="15" borderId="0" xfId="0" applyFont="1" applyFill="1" applyBorder="1" applyProtection="1"/>
    <xf numFmtId="167" fontId="8" fillId="0" borderId="8" xfId="0" applyNumberFormat="1" applyFont="1" applyBorder="1" applyProtection="1"/>
    <xf numFmtId="168" fontId="8" fillId="15" borderId="0" xfId="0" applyNumberFormat="1" applyFont="1" applyFill="1" applyProtection="1"/>
    <xf numFmtId="168" fontId="8" fillId="15" borderId="0" xfId="0" applyNumberFormat="1" applyFont="1" applyFill="1" applyBorder="1" applyProtection="1"/>
    <xf numFmtId="168" fontId="8" fillId="0" borderId="0" xfId="0" applyNumberFormat="1" applyFont="1" applyFill="1" applyBorder="1" applyProtection="1"/>
    <xf numFmtId="167" fontId="8" fillId="0" borderId="0" xfId="0" applyNumberFormat="1" applyFont="1" applyBorder="1" applyProtection="1"/>
    <xf numFmtId="167" fontId="8" fillId="15" borderId="0" xfId="0" applyNumberFormat="1" applyFont="1" applyFill="1" applyBorder="1" applyProtection="1"/>
    <xf numFmtId="43" fontId="7" fillId="0" borderId="0" xfId="1" applyFont="1" applyBorder="1" applyAlignment="1" applyProtection="1"/>
    <xf numFmtId="0" fontId="5" fillId="0" borderId="0" xfId="0" applyFont="1" applyFill="1" applyProtection="1"/>
    <xf numFmtId="0" fontId="8" fillId="0" borderId="0" xfId="0" applyFont="1" applyFill="1" applyProtection="1"/>
    <xf numFmtId="39" fontId="11" fillId="0" borderId="0" xfId="2" applyNumberFormat="1" applyFont="1" applyFill="1" applyAlignment="1" applyProtection="1"/>
    <xf numFmtId="167" fontId="8" fillId="0" borderId="0" xfId="0" applyNumberFormat="1" applyFont="1" applyFill="1" applyBorder="1" applyProtection="1"/>
    <xf numFmtId="168" fontId="8" fillId="0" borderId="0" xfId="0" applyNumberFormat="1" applyFont="1" applyFill="1" applyProtection="1"/>
    <xf numFmtId="167" fontId="8" fillId="0" borderId="8" xfId="0" applyNumberFormat="1" applyFont="1" applyFill="1" applyBorder="1" applyProtection="1"/>
    <xf numFmtId="41" fontId="8" fillId="15" borderId="0" xfId="0" applyNumberFormat="1" applyFont="1" applyFill="1" applyProtection="1"/>
    <xf numFmtId="41" fontId="8" fillId="0" borderId="0" xfId="0" applyNumberFormat="1" applyFont="1" applyFill="1" applyBorder="1" applyProtection="1"/>
    <xf numFmtId="0" fontId="7" fillId="0" borderId="0" xfId="0" applyFont="1" applyBorder="1" applyProtection="1"/>
    <xf numFmtId="49" fontId="3" fillId="0" borderId="0" xfId="2" applyNumberFormat="1" applyFont="1" applyFill="1" applyAlignment="1" applyProtection="1">
      <alignment horizontal="center"/>
    </xf>
    <xf numFmtId="49" fontId="3" fillId="15" borderId="0" xfId="2" applyNumberFormat="1" applyFont="1" applyFill="1" applyAlignment="1" applyProtection="1">
      <alignment horizontal="center"/>
    </xf>
    <xf numFmtId="41" fontId="8" fillId="0" borderId="0" xfId="0" applyNumberFormat="1" applyFont="1" applyProtection="1"/>
    <xf numFmtId="172" fontId="5" fillId="15" borderId="0" xfId="0" quotePrefix="1" applyNumberFormat="1" applyFont="1" applyFill="1" applyAlignment="1" applyProtection="1">
      <alignment horizontal="center" vertical="center"/>
    </xf>
    <xf numFmtId="172" fontId="5" fillId="0" borderId="0" xfId="0" quotePrefix="1" applyNumberFormat="1" applyFont="1" applyFill="1" applyBorder="1" applyAlignment="1" applyProtection="1">
      <alignment horizontal="center" vertical="center"/>
    </xf>
    <xf numFmtId="41" fontId="5" fillId="15" borderId="0" xfId="0" applyNumberFormat="1" applyFont="1" applyFill="1" applyAlignment="1" applyProtection="1">
      <alignment horizontal="center" vertical="center"/>
    </xf>
    <xf numFmtId="41" fontId="5" fillId="15" borderId="0" xfId="0" applyNumberFormat="1" applyFont="1" applyFill="1" applyProtection="1"/>
    <xf numFmtId="41" fontId="5" fillId="15" borderId="0" xfId="0" applyNumberFormat="1" applyFont="1" applyFill="1" applyAlignment="1" applyProtection="1">
      <alignment horizontal="center"/>
    </xf>
    <xf numFmtId="43" fontId="7" fillId="17" borderId="0" xfId="1" applyFont="1" applyFill="1" applyAlignment="1" applyProtection="1">
      <protection locked="0"/>
    </xf>
    <xf numFmtId="43" fontId="7" fillId="0" borderId="24" xfId="1" applyFont="1" applyBorder="1" applyAlignment="1" applyProtection="1"/>
    <xf numFmtId="0" fontId="8" fillId="0" borderId="0" xfId="0" applyFont="1" applyFill="1" applyBorder="1" applyAlignment="1" applyProtection="1"/>
    <xf numFmtId="0" fontId="8" fillId="0" borderId="0" xfId="0" applyFont="1" applyProtection="1"/>
    <xf numFmtId="4" fontId="8" fillId="0" borderId="0" xfId="2" applyNumberFormat="1" applyFont="1" applyAlignment="1" applyProtection="1"/>
    <xf numFmtId="4" fontId="8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>
      <alignment horizontal="right"/>
    </xf>
    <xf numFmtId="169" fontId="8" fillId="0" borderId="0" xfId="1" applyNumberFormat="1" applyFont="1" applyAlignment="1" applyProtection="1"/>
    <xf numFmtId="43" fontId="8" fillId="0" borderId="0" xfId="1" applyFont="1" applyFill="1" applyAlignment="1" applyProtection="1"/>
    <xf numFmtId="43" fontId="8" fillId="0" borderId="0" xfId="1" applyFont="1" applyAlignment="1" applyProtection="1"/>
    <xf numFmtId="43" fontId="18" fillId="0" borderId="0" xfId="1" applyFont="1" applyAlignment="1" applyProtection="1"/>
    <xf numFmtId="43" fontId="8" fillId="0" borderId="0" xfId="1" applyFont="1" applyBorder="1" applyAlignment="1" applyProtection="1">
      <alignment vertical="center" wrapText="1"/>
    </xf>
    <xf numFmtId="0" fontId="3" fillId="0" borderId="0" xfId="2" applyNumberFormat="1" applyFont="1" applyFill="1" applyAlignment="1" applyProtection="1"/>
    <xf numFmtId="0" fontId="5" fillId="15" borderId="0" xfId="2" applyNumberFormat="1" applyFont="1" applyFill="1" applyAlignment="1" applyProtection="1">
      <alignment horizontal="center"/>
    </xf>
    <xf numFmtId="0" fontId="10" fillId="15" borderId="0" xfId="2" applyNumberFormat="1" applyFont="1" applyFill="1" applyAlignment="1" applyProtection="1">
      <alignment horizontal="center"/>
    </xf>
    <xf numFmtId="172" fontId="10" fillId="15" borderId="0" xfId="2" applyNumberFormat="1" applyFont="1" applyFill="1" applyAlignment="1" applyProtection="1">
      <alignment horizontal="center"/>
    </xf>
    <xf numFmtId="0" fontId="5" fillId="15" borderId="0" xfId="0" applyFont="1" applyFill="1" applyAlignment="1" applyProtection="1">
      <alignment horizontal="center" vertical="center"/>
    </xf>
    <xf numFmtId="0" fontId="8" fillId="15" borderId="0" xfId="0" applyFont="1" applyFill="1" applyAlignment="1" applyProtection="1"/>
    <xf numFmtId="4" fontId="5" fillId="15" borderId="0" xfId="2" applyNumberFormat="1" applyFont="1" applyFill="1" applyBorder="1" applyAlignment="1" applyProtection="1">
      <alignment horizontal="center"/>
    </xf>
    <xf numFmtId="0" fontId="10" fillId="15" borderId="0" xfId="2" applyNumberFormat="1" applyFont="1" applyFill="1" applyBorder="1" applyAlignment="1" applyProtection="1">
      <alignment horizontal="center"/>
    </xf>
    <xf numFmtId="4" fontId="10" fillId="15" borderId="0" xfId="2" applyNumberFormat="1" applyFont="1" applyFill="1" applyBorder="1" applyAlignment="1" applyProtection="1">
      <alignment horizontal="center"/>
    </xf>
    <xf numFmtId="167" fontId="11" fillId="0" borderId="0" xfId="2" applyNumberFormat="1" applyFont="1" applyFill="1" applyAlignment="1" applyProtection="1">
      <alignment horizontal="right"/>
      <protection locked="0"/>
    </xf>
    <xf numFmtId="168" fontId="11" fillId="0" borderId="0" xfId="2" applyNumberFormat="1" applyFont="1" applyFill="1" applyBorder="1" applyAlignment="1" applyProtection="1">
      <alignment horizontal="right"/>
    </xf>
    <xf numFmtId="169" fontId="11" fillId="0" borderId="0" xfId="1" applyNumberFormat="1" applyFont="1" applyFill="1" applyAlignment="1" applyProtection="1">
      <alignment horizontal="right"/>
      <protection locked="0"/>
    </xf>
    <xf numFmtId="169" fontId="11" fillId="0" borderId="2" xfId="1" applyNumberFormat="1" applyFont="1" applyFill="1" applyBorder="1" applyAlignment="1" applyProtection="1">
      <alignment horizontal="right"/>
      <protection locked="0"/>
    </xf>
    <xf numFmtId="43" fontId="8" fillId="0" borderId="0" xfId="0" applyNumberFormat="1" applyFont="1" applyFill="1" applyProtection="1"/>
    <xf numFmtId="0" fontId="14" fillId="0" borderId="0" xfId="0" applyFont="1" applyFill="1" applyProtection="1"/>
    <xf numFmtId="171" fontId="8" fillId="0" borderId="2" xfId="0" applyNumberFormat="1" applyFont="1" applyFill="1" applyBorder="1" applyProtection="1"/>
    <xf numFmtId="169" fontId="8" fillId="0" borderId="0" xfId="0" applyNumberFormat="1" applyFont="1" applyFill="1" applyProtection="1"/>
    <xf numFmtId="4" fontId="11" fillId="0" borderId="0" xfId="2" applyNumberFormat="1" applyFont="1" applyFill="1" applyAlignment="1" applyProtection="1">
      <alignment horizontal="right"/>
    </xf>
    <xf numFmtId="171" fontId="11" fillId="0" borderId="2" xfId="1" applyNumberFormat="1" applyFont="1" applyFill="1" applyBorder="1" applyAlignment="1" applyProtection="1">
      <alignment horizontal="right"/>
    </xf>
    <xf numFmtId="169" fontId="11" fillId="0" borderId="0" xfId="1" applyNumberFormat="1" applyFont="1" applyFill="1" applyAlignment="1" applyProtection="1">
      <protection locked="0"/>
    </xf>
    <xf numFmtId="169" fontId="11" fillId="0" borderId="2" xfId="1" applyNumberFormat="1" applyFont="1" applyFill="1" applyBorder="1" applyAlignment="1" applyProtection="1">
      <protection locked="0"/>
    </xf>
    <xf numFmtId="39" fontId="8" fillId="0" borderId="0" xfId="2" applyNumberFormat="1" applyFont="1" applyFill="1" applyAlignment="1" applyProtection="1"/>
    <xf numFmtId="169" fontId="11" fillId="0" borderId="0" xfId="1" applyNumberFormat="1" applyFont="1" applyFill="1" applyBorder="1" applyAlignment="1" applyProtection="1">
      <alignment horizontal="right"/>
      <protection locked="0"/>
    </xf>
    <xf numFmtId="171" fontId="8" fillId="0" borderId="2" xfId="1" applyNumberFormat="1" applyFont="1" applyFill="1" applyBorder="1" applyProtection="1"/>
    <xf numFmtId="169" fontId="8" fillId="0" borderId="0" xfId="1" applyNumberFormat="1" applyFont="1" applyFill="1" applyProtection="1"/>
    <xf numFmtId="169" fontId="14" fillId="0" borderId="0" xfId="1" applyNumberFormat="1" applyFont="1" applyFill="1" applyProtection="1"/>
    <xf numFmtId="39" fontId="8" fillId="0" borderId="0" xfId="0" applyNumberFormat="1" applyFont="1" applyFill="1" applyBorder="1" applyProtection="1"/>
    <xf numFmtId="167" fontId="11" fillId="0" borderId="8" xfId="2" applyNumberFormat="1" applyFont="1" applyFill="1" applyBorder="1" applyAlignment="1" applyProtection="1">
      <alignment horizontal="right"/>
    </xf>
    <xf numFmtId="44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Alignment="1" applyProtection="1"/>
    <xf numFmtId="0" fontId="11" fillId="0" borderId="0" xfId="2" applyNumberFormat="1" applyFont="1" applyFill="1" applyAlignment="1" applyProtection="1"/>
    <xf numFmtId="49" fontId="3" fillId="0" borderId="3" xfId="2" applyNumberFormat="1" applyFont="1" applyFill="1" applyBorder="1" applyAlignment="1" applyProtection="1">
      <alignment horizontal="center"/>
    </xf>
    <xf numFmtId="49" fontId="4" fillId="0" borderId="3" xfId="2" applyNumberFormat="1" applyFont="1" applyFill="1" applyBorder="1" applyAlignment="1" applyProtection="1">
      <alignment horizontal="center"/>
    </xf>
    <xf numFmtId="0" fontId="11" fillId="0" borderId="0" xfId="2" applyNumberFormat="1" applyFont="1" applyFill="1" applyAlignment="1" applyProtection="1">
      <alignment horizontal="left" indent="2"/>
    </xf>
    <xf numFmtId="169" fontId="11" fillId="0" borderId="0" xfId="1" applyNumberFormat="1" applyFont="1" applyFill="1" applyAlignment="1" applyProtection="1"/>
    <xf numFmtId="169" fontId="8" fillId="0" borderId="0" xfId="1" applyNumberFormat="1" applyFont="1" applyFill="1" applyAlignment="1" applyProtection="1"/>
    <xf numFmtId="0" fontId="11" fillId="0" borderId="0" xfId="2" applyNumberFormat="1" applyFont="1" applyFill="1" applyAlignment="1" applyProtection="1">
      <alignment horizontal="left"/>
    </xf>
    <xf numFmtId="0" fontId="10" fillId="0" borderId="0" xfId="2" applyNumberFormat="1" applyFont="1" applyFill="1" applyAlignment="1" applyProtection="1">
      <alignment horizontal="left"/>
    </xf>
    <xf numFmtId="0" fontId="13" fillId="0" borderId="0" xfId="0" applyFont="1" applyFill="1" applyProtection="1"/>
    <xf numFmtId="0" fontId="8" fillId="0" borderId="0" xfId="0" applyFont="1" applyFill="1" applyAlignment="1" applyProtection="1">
      <alignment horizontal="left"/>
    </xf>
    <xf numFmtId="0" fontId="10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10" fillId="0" borderId="0" xfId="2" applyNumberFormat="1" applyFont="1" applyFill="1" applyAlignment="1" applyProtection="1">
      <alignment horizontal="left" indent="2"/>
    </xf>
    <xf numFmtId="0" fontId="47" fillId="42" borderId="21" xfId="2" applyNumberFormat="1" applyFont="1" applyFill="1" applyBorder="1" applyAlignment="1" applyProtection="1">
      <alignment vertical="center"/>
    </xf>
    <xf numFmtId="0" fontId="7" fillId="16" borderId="0" xfId="2" applyNumberFormat="1" applyFont="1" applyFill="1" applyBorder="1" applyAlignment="1" applyProtection="1">
      <alignment vertical="center" wrapText="1"/>
    </xf>
    <xf numFmtId="0" fontId="5" fillId="15" borderId="0" xfId="2" applyNumberFormat="1" applyFont="1" applyFill="1" applyAlignment="1" applyProtection="1"/>
    <xf numFmtId="172" fontId="10" fillId="15" borderId="0" xfId="2" applyNumberFormat="1" applyFont="1" applyFill="1" applyAlignment="1" applyProtection="1"/>
    <xf numFmtId="43" fontId="5" fillId="15" borderId="0" xfId="1" applyFont="1" applyFill="1" applyBorder="1" applyAlignment="1" applyProtection="1"/>
    <xf numFmtId="43" fontId="5" fillId="15" borderId="2" xfId="1" applyFont="1" applyFill="1" applyBorder="1" applyAlignment="1" applyProtection="1"/>
    <xf numFmtId="0" fontId="5" fillId="15" borderId="0" xfId="0" applyFont="1" applyFill="1" applyAlignment="1" applyProtection="1">
      <alignment vertical="center"/>
    </xf>
    <xf numFmtId="0" fontId="8" fillId="0" borderId="0" xfId="2" applyNumberFormat="1" applyFont="1" applyFill="1" applyBorder="1" applyAlignment="1" applyProtection="1">
      <alignment wrapText="1"/>
    </xf>
    <xf numFmtId="0" fontId="5" fillId="15" borderId="0" xfId="2" applyNumberFormat="1" applyFont="1" applyFill="1" applyAlignment="1" applyProtection="1">
      <alignment horizontal="left"/>
    </xf>
    <xf numFmtId="172" fontId="10" fillId="15" borderId="0" xfId="2" applyNumberFormat="1" applyFont="1" applyFill="1" applyAlignment="1" applyProtection="1">
      <alignment horizontal="left"/>
    </xf>
    <xf numFmtId="4" fontId="5" fillId="15" borderId="0" xfId="2" applyNumberFormat="1" applyFont="1" applyFill="1" applyBorder="1" applyAlignment="1" applyProtection="1"/>
    <xf numFmtId="4" fontId="10" fillId="15" borderId="0" xfId="2" applyNumberFormat="1" applyFont="1" applyFill="1" applyBorder="1" applyAlignment="1" applyProtection="1"/>
    <xf numFmtId="0" fontId="5" fillId="0" borderId="0" xfId="2" applyNumberFormat="1" applyFont="1" applyAlignment="1" applyProtection="1"/>
    <xf numFmtId="165" fontId="11" fillId="17" borderId="0" xfId="1" applyNumberFormat="1" applyFont="1" applyFill="1" applyAlignment="1" applyProtection="1">
      <protection locked="0"/>
    </xf>
    <xf numFmtId="165" fontId="11" fillId="0" borderId="0" xfId="1" applyNumberFormat="1" applyFont="1" applyFill="1" applyAlignment="1" applyProtection="1">
      <protection locked="0"/>
    </xf>
  </cellXfs>
  <cellStyles count="1349"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10" xfId="173"/>
    <cellStyle name="Calculation 2 10 2" xfId="174"/>
    <cellStyle name="Calculation 2 11" xfId="175"/>
    <cellStyle name="Calculation 2 11 2" xfId="176"/>
    <cellStyle name="Calculation 2 12" xfId="177"/>
    <cellStyle name="Calculation 2 12 2" xfId="178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4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265"/>
    <cellStyle name="Calculation 2 2 59" xfId="1266"/>
    <cellStyle name="Calculation 2 2 6" xfId="292"/>
    <cellStyle name="Calculation 2 2 6 2" xfId="293"/>
    <cellStyle name="Calculation 2 2 60" xfId="1267"/>
    <cellStyle name="Calculation 2 2 61" xfId="1268"/>
    <cellStyle name="Calculation 2 2 7" xfId="294"/>
    <cellStyle name="Calculation 2 2 7 2" xfId="295"/>
    <cellStyle name="Calculation 2 2 8" xfId="296"/>
    <cellStyle name="Calculation 2 2 8 2" xfId="297"/>
    <cellStyle name="Calculation 2 2 9" xfId="298"/>
    <cellStyle name="Calculation 2 2 9 2" xfId="299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3" xfId="1269"/>
    <cellStyle name="Calculation 2 3 4" xfId="1270"/>
    <cellStyle name="Calculation 2 3 5" xfId="1271"/>
    <cellStyle name="Calculation 2 3 6" xfId="1272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3" xfId="1273"/>
    <cellStyle name="Calculation 2 4 4" xfId="1274"/>
    <cellStyle name="Calculation 2 4 5" xfId="1275"/>
    <cellStyle name="Calculation 2 4 6" xfId="1276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3" xfId="1277"/>
    <cellStyle name="Calculation 2 5 4" xfId="1278"/>
    <cellStyle name="Calculation 2 5 5" xfId="1279"/>
    <cellStyle name="Calculation 2 5 6" xfId="1280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7" xfId="381"/>
    <cellStyle name="Calculation 2 7 2" xfId="382"/>
    <cellStyle name="Calculation 2 8" xfId="383"/>
    <cellStyle name="Calculation 2 8 2" xfId="384"/>
    <cellStyle name="Calculation 2 9" xfId="385"/>
    <cellStyle name="Calculation 2 9 2" xfId="386"/>
    <cellStyle name="Check Cell 2" xfId="45"/>
    <cellStyle name="Comma" xfId="1" builtinId="3"/>
    <cellStyle name="Comma 19" xfId="46"/>
    <cellStyle name="Comma 2" xfId="47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2" xfId="56"/>
    <cellStyle name="Comma 2 2 2" xfId="57"/>
    <cellStyle name="Comma 2 2 3" xfId="58"/>
    <cellStyle name="Comma 2 2 4" xfId="59"/>
    <cellStyle name="Comma 2 2 5" xfId="60"/>
    <cellStyle name="Comma 2 3" xfId="61"/>
    <cellStyle name="Comma 2 3 2" xfId="62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3"/>
    <cellStyle name="Currency 2" xfId="4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 2" xfId="83"/>
    <cellStyle name="Hyperlink 2 2" xfId="387"/>
    <cellStyle name="Hyperlink 2 3" xfId="388"/>
    <cellStyle name="Input 2" xfId="84"/>
    <cellStyle name="Input 2 10" xfId="389"/>
    <cellStyle name="Input 2 10 2" xfId="390"/>
    <cellStyle name="Input 2 11" xfId="391"/>
    <cellStyle name="Input 2 11 2" xfId="392"/>
    <cellStyle name="Input 2 12" xfId="393"/>
    <cellStyle name="Input 2 12 2" xfId="394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5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281"/>
    <cellStyle name="Input 2 2 59" xfId="1282"/>
    <cellStyle name="Input 2 2 6" xfId="508"/>
    <cellStyle name="Input 2 2 6 2" xfId="509"/>
    <cellStyle name="Input 2 2 60" xfId="1283"/>
    <cellStyle name="Input 2 2 61" xfId="1284"/>
    <cellStyle name="Input 2 2 7" xfId="510"/>
    <cellStyle name="Input 2 2 7 2" xfId="511"/>
    <cellStyle name="Input 2 2 8" xfId="512"/>
    <cellStyle name="Input 2 2 8 2" xfId="513"/>
    <cellStyle name="Input 2 2 9" xfId="514"/>
    <cellStyle name="Input 2 2 9 2" xfId="515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3" xfId="1285"/>
    <cellStyle name="Input 2 3 4" xfId="1286"/>
    <cellStyle name="Input 2 3 5" xfId="1287"/>
    <cellStyle name="Input 2 3 6" xfId="1288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3" xfId="1289"/>
    <cellStyle name="Input 2 4 4" xfId="1290"/>
    <cellStyle name="Input 2 4 5" xfId="1291"/>
    <cellStyle name="Input 2 4 6" xfId="1292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3" xfId="1293"/>
    <cellStyle name="Input 2 5 4" xfId="1294"/>
    <cellStyle name="Input 2 5 5" xfId="1295"/>
    <cellStyle name="Input 2 5 6" xfId="1296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7" xfId="597"/>
    <cellStyle name="Input 2 7 2" xfId="598"/>
    <cellStyle name="Input 2 8" xfId="599"/>
    <cellStyle name="Input 2 8 2" xfId="600"/>
    <cellStyle name="Input 2 9" xfId="601"/>
    <cellStyle name="Input 2 9 2" xfId="602"/>
    <cellStyle name="Linked Cell 2" xfId="86"/>
    <cellStyle name="Neutral 2" xfId="87"/>
    <cellStyle name="Normal" xfId="0" builtinId="0"/>
    <cellStyle name="Normal 10" xfId="88"/>
    <cellStyle name="Normal 11" xfId="89"/>
    <cellStyle name="Normal 2" xfId="2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17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rmal_2006-07 GASB Draft" xfId="3"/>
    <cellStyle name="Normal_SNP" xfId="5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297"/>
    <cellStyle name="Note 2 3 59" xfId="1298"/>
    <cellStyle name="Note 2 3 6" xfId="711"/>
    <cellStyle name="Note 2 3 6 2" xfId="712"/>
    <cellStyle name="Note 2 3 60" xfId="1299"/>
    <cellStyle name="Note 2 3 61" xfId="1300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01"/>
    <cellStyle name="Note 2 4 59" xfId="1302"/>
    <cellStyle name="Note 2 4 6" xfId="818"/>
    <cellStyle name="Note 2 4 6 2" xfId="819"/>
    <cellStyle name="Note 2 4 60" xfId="1303"/>
    <cellStyle name="Note 2 4 61" xfId="1304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05"/>
    <cellStyle name="Note 2 5 4" xfId="1306"/>
    <cellStyle name="Note 2 5 5" xfId="1307"/>
    <cellStyle name="Note 2 5 6" xfId="1308"/>
    <cellStyle name="Note 2 6" xfId="828"/>
    <cellStyle name="Note 2 6 2" xfId="829"/>
    <cellStyle name="Note 2 6 3" xfId="1309"/>
    <cellStyle name="Note 2 6 4" xfId="1310"/>
    <cellStyle name="Note 2 6 5" xfId="1311"/>
    <cellStyle name="Note 2 6 6" xfId="1312"/>
    <cellStyle name="Note 2 7" xfId="830"/>
    <cellStyle name="Note 2 7 2" xfId="831"/>
    <cellStyle name="Note 2 7 3" xfId="1313"/>
    <cellStyle name="Note 2 7 4" xfId="1314"/>
    <cellStyle name="Note 2 7 5" xfId="1315"/>
    <cellStyle name="Note 2 7 6" xfId="1316"/>
    <cellStyle name="Note 2 8" xfId="8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17"/>
    <cellStyle name="Output 2 2 59" xfId="1318"/>
    <cellStyle name="Output 2 2 6" xfId="952"/>
    <cellStyle name="Output 2 2 6 2" xfId="953"/>
    <cellStyle name="Output 2 2 60" xfId="1319"/>
    <cellStyle name="Output 2 2 61" xfId="1320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21"/>
    <cellStyle name="Output 2 3 4" xfId="1322"/>
    <cellStyle name="Output 2 3 5" xfId="1323"/>
    <cellStyle name="Output 2 3 6" xfId="132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25"/>
    <cellStyle name="Output 2 4 4" xfId="1326"/>
    <cellStyle name="Output 2 4 5" xfId="1327"/>
    <cellStyle name="Output 2 4 6" xfId="1328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29"/>
    <cellStyle name="Output 2 5 4" xfId="1330"/>
    <cellStyle name="Output 2 5 5" xfId="1331"/>
    <cellStyle name="Output 2 5 6" xfId="133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33"/>
    <cellStyle name="Total 2 2 59" xfId="1334"/>
    <cellStyle name="Total 2 2 6" xfId="1168"/>
    <cellStyle name="Total 2 2 6 2" xfId="1169"/>
    <cellStyle name="Total 2 2 60" xfId="1335"/>
    <cellStyle name="Total 2 2 61" xfId="1336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37"/>
    <cellStyle name="Total 2 3 4" xfId="1338"/>
    <cellStyle name="Total 2 3 5" xfId="1339"/>
    <cellStyle name="Total 2 3 6" xfId="1340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41"/>
    <cellStyle name="Total 2 4 4" xfId="1342"/>
    <cellStyle name="Total 2 4 5" xfId="1343"/>
    <cellStyle name="Total 2 4 6" xfId="1344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45"/>
    <cellStyle name="Total 2 5 4" xfId="1346"/>
    <cellStyle name="Total 2 5 5" xfId="1347"/>
    <cellStyle name="Total 2 5 6" xfId="1348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666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emf"/><Relationship Id="rId1" Type="http://schemas.openxmlformats.org/officeDocument/2006/relationships/customXml" Target="../ink/ink1.xml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433844</xdr:colOff>
      <xdr:row>65</xdr:row>
      <xdr:rowOff>95320</xdr:rowOff>
    </xdr:from>
    <xdr:to>
      <xdr:col>25</xdr:col>
      <xdr:colOff>434204</xdr:colOff>
      <xdr:row>65</xdr:row>
      <xdr:rowOff>95680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/>
            <xdr14:cNvContentPartPr/>
          </xdr14:nvContentPartPr>
          <xdr14:nvPr macro=""/>
          <xdr14:xfrm>
            <a:off x="17525927" y="10234153"/>
            <a:ext cx="360" cy="360"/>
          </xdr14:xfrm>
        </xdr:contentPart>
      </mc:Choice>
      <mc:Fallback xmlns="">
        <xdr:pic>
          <xdr:nvPicPr>
            <xdr:cNvPr id="4" name="Ink 3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514047" y="10222273"/>
              <a:ext cx="24120" cy="241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18</xdr:col>
      <xdr:colOff>508150</xdr:colOff>
      <xdr:row>56</xdr:row>
      <xdr:rowOff>84790</xdr:rowOff>
    </xdr:from>
    <xdr:to>
      <xdr:col>26</xdr:col>
      <xdr:colOff>222570</xdr:colOff>
      <xdr:row>60</xdr:row>
      <xdr:rowOff>11030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7" name="Ink 6"/>
            <xdr14:cNvContentPartPr/>
          </xdr14:nvContentPartPr>
          <xdr14:nvPr macro=""/>
          <xdr14:xfrm>
            <a:off x="11927567" y="8794873"/>
            <a:ext cx="6127920" cy="561240"/>
          </xdr14:xfrm>
        </xdr:contentPart>
      </mc:Choice>
      <mc:Fallback xmlns="">
        <xdr:pic>
          <xdr:nvPicPr>
            <xdr:cNvPr id="7" name="Ink 6"/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904717" y="8782993"/>
              <a:ext cx="6173620" cy="585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Eastern%20FINAL%209.26.16%20-%20TD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Broward%20-%20corrected%20FINAL%209.30.16%20-%20TD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Valencia/AFR%20Workbook%202016%20Valencia%20RESUBMITTED%20REVIEW%209.19.16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</sheetData>
      <sheetData sheetId="3"/>
      <sheetData sheetId="4">
        <row r="417">
          <cell r="O417">
            <v>61292171.730000012</v>
          </cell>
        </row>
      </sheetData>
      <sheetData sheetId="5">
        <row r="9">
          <cell r="M9" t="str">
            <v>Unit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44">
          <cell r="A44" t="str">
            <v>EASTERN FLORIDA STATE COLLEGE</v>
          </cell>
        </row>
      </sheetData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</sheetData>
      <sheetData sheetId="3" refreshError="1"/>
      <sheetData sheetId="4" refreshError="1">
        <row r="417">
          <cell r="O417">
            <v>146287697.56999999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417">
          <cell r="O417">
            <v>154460215.35000002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600" units="cm"/>
          <inkml:channel name="Y" type="integer" max="1080" units="cm"/>
        </inkml:traceFormat>
        <inkml:channelProperties>
          <inkml:channelProperty channel="X" name="resolution" value="53.17577" units="1/cm"/>
          <inkml:channelProperty channel="Y" name="resolution" value="28.34646" units="1/cm"/>
        </inkml:channelProperties>
      </inkml:inkSource>
      <inkml:timestamp xml:id="ts0" timeString="2014-12-19T20:10:11.378"/>
    </inkml:context>
    <inkml:brush xml:id="br0">
      <inkml:brushProperty name="width" value="0.06667" units="cm"/>
      <inkml:brushProperty name="height" value="0.06667" units="cm"/>
    </inkml:brush>
  </inkml:definitions>
  <inkml:traceGroup>
    <inkml:annotationXML>
      <emma:emma xmlns:emma="http://www.w3.org/2003/04/emma" version="1.0">
        <emma:interpretation id="{C8184327-427C-43D6-B8D3-CBBB6E51CB1A}" emma:medium="tactile" emma:mode="ink">
          <msink:context xmlns:msink="http://schemas.microsoft.com/ink/2010/main" type="writingRegion" rotatedBoundingBox="48683,28428 48698,28428 48698,28443 48683,28443"/>
        </emma:interpretation>
      </emma:emma>
    </inkml:annotationXML>
    <inkml:traceGroup>
      <inkml:annotationXML>
        <emma:emma xmlns:emma="http://www.w3.org/2003/04/emma" version="1.0">
          <emma:interpretation id="{A21EADEE-5832-48E2-944E-C8EDC9502DE9}" emma:medium="tactile" emma:mode="ink">
            <msink:context xmlns:msink="http://schemas.microsoft.com/ink/2010/main" type="paragraph" rotatedBoundingBox="48683,28428 48698,28428 48698,28443 48683,28443" alignmentLevel="1"/>
          </emma:interpretation>
        </emma:emma>
      </inkml:annotationXML>
      <inkml:traceGroup>
        <inkml:annotationXML>
          <emma:emma xmlns:emma="http://www.w3.org/2003/04/emma" version="1.0">
            <emma:interpretation id="{5B4B47A6-D6DD-44B1-916A-0DC142C882D2}" emma:medium="tactile" emma:mode="ink">
              <msink:context xmlns:msink="http://schemas.microsoft.com/ink/2010/main" type="line" rotatedBoundingBox="48683,28428 48698,28428 48698,28443 48683,28443"/>
            </emma:interpretation>
          </emma:emma>
        </inkml:annotationXML>
        <inkml:traceGroup>
          <inkml:annotationXML>
            <emma:emma xmlns:emma="http://www.w3.org/2003/04/emma" version="1.0">
              <emma:interpretation id="{8342FDDF-0B2D-4630-9632-6C55CACBFADD}" emma:medium="tactile" emma:mode="ink">
                <msink:context xmlns:msink="http://schemas.microsoft.com/ink/2010/main" type="inkWord" rotatedBoundingBox="48683,28428 48698,28428 48698,28443 48683,28443"/>
              </emma:interpretation>
              <emma:one-of disjunction-type="recognition" id="oneOf0">
                <emma:interpretation id="interp0" emma:lang="en-US" emma:confidence="0">
                  <emma:literal>.</emma:literal>
                </emma:interpretation>
                <emma:interpretation id="interp1" emma:lang="en-US" emma:confidence="0">
                  <emma:literal>v</emma:literal>
                </emma:interpretation>
                <emma:interpretation id="interp2" emma:lang="en-US" emma:confidence="0">
                  <emma:literal>}</emma:literal>
                </emma:interpretation>
                <emma:interpretation id="interp3" emma:lang="en-US" emma:confidence="0">
                  <emma:literal>w</emma:literal>
                </emma:interpretation>
                <emma:interpretation id="interp4" emma:lang="en-US" emma:confidence="0">
                  <emma:literal>3</emma:literal>
                </emma:interpretation>
              </emma:one-of>
            </emma:emma>
          </inkml:annotationXML>
          <inkml:trace contextRef="#ctx0" brushRef="#br0">0 0</inkml:trace>
        </inkml:traceGroup>
      </inkml:traceGroup>
    </inkml:traceGroup>
  </inkml:traceGroup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3600" units="cm"/>
          <inkml:channel name="Y" type="integer" max="1080" units="cm"/>
        </inkml:traceFormat>
        <inkml:channelProperties>
          <inkml:channelProperty channel="X" name="resolution" value="53.17577" units="1/cm"/>
          <inkml:channelProperty channel="Y" name="resolution" value="28.34646" units="1/cm"/>
        </inkml:channelProperties>
      </inkml:inkSource>
      <inkml:timestamp xml:id="ts0" timeString="2014-12-19T20:10:13.157"/>
    </inkml:context>
    <inkml:brush xml:id="br0">
      <inkml:brushProperty name="width" value="0.06667" units="cm"/>
      <inkml:brushProperty name="height" value="0.06667" units="cm"/>
    </inkml:brush>
  </inkml:definitions>
  <inkml:traceGroup>
    <inkml:annotationXML>
      <emma:emma xmlns:emma="http://www.w3.org/2003/04/emma" version="1.0">
        <emma:interpretation id="{D338332E-62C2-4C5B-B6B7-637E37C1A92E}" emma:medium="tactile" emma:mode="ink">
          <msink:context xmlns:msink="http://schemas.microsoft.com/ink/2010/main" type="writingRegion" rotatedBoundingBox="33132,24430 50168,24430 50168,26003 33132,26003"/>
        </emma:interpretation>
      </emma:emma>
    </inkml:annotationXML>
    <inkml:traceGroup>
      <inkml:annotationXML>
        <emma:emma xmlns:emma="http://www.w3.org/2003/04/emma" version="1.0">
          <emma:interpretation id="{F6A808C5-14EE-49AE-A7B8-C5C607BAD792}" emma:medium="tactile" emma:mode="ink">
            <msink:context xmlns:msink="http://schemas.microsoft.com/ink/2010/main" type="paragraph" rotatedBoundingBox="33132,24430 50168,24430 50168,26003 33132,26003" alignmentLevel="1"/>
          </emma:interpretation>
        </emma:emma>
      </inkml:annotationXML>
      <inkml:traceGroup>
        <inkml:annotationXML>
          <emma:emma xmlns:emma="http://www.w3.org/2003/04/emma" version="1.0">
            <emma:interpretation id="{33883383-BB20-4A2E-A1E5-892B14BDA695}" emma:medium="tactile" emma:mode="ink">
              <msink:context xmlns:msink="http://schemas.microsoft.com/ink/2010/main" type="line" rotatedBoundingBox="33132,24430 50168,24430 50168,26003 33132,26003"/>
            </emma:interpretation>
          </emma:emma>
        </inkml:annotationXML>
        <inkml:traceGroup>
          <inkml:annotationXML>
            <emma:emma xmlns:emma="http://www.w3.org/2003/04/emma" version="1.0">
              <emma:interpretation id="{983230C3-1716-4B67-96EA-6110A0F15AF6}" emma:medium="tactile" emma:mode="ink">
                <msink:context xmlns:msink="http://schemas.microsoft.com/ink/2010/main" type="inkWord" rotatedBoundingBox="50153,25988 50168,25988 50168,26003 50153,26003"/>
              </emma:interpretation>
              <emma:one-of disjunction-type="recognition" id="oneOf0">
                <emma:interpretation id="interp0" emma:lang="en-US" emma:confidence="0">
                  <emma:literal>...</emma:literal>
                </emma:interpretation>
                <emma:interpretation id="interp1" emma:lang="en-US" emma:confidence="0">
                  <emma:literal>:</emma:literal>
                </emma:interpretation>
                <emma:interpretation id="interp2" emma:lang="en-US" emma:confidence="0">
                  <emma:literal>7.</emma:literal>
                </emma:interpretation>
                <emma:interpretation id="interp3" emma:lang="en-US" emma:confidence="0">
                  <emma:literal>..</emma:literal>
                </emma:interpretation>
                <emma:interpretation id="interp4" emma:lang="en-US" emma:confidence="0">
                  <emma:literal>Z.</emma:literal>
                </emma:interpretation>
              </emma:one-of>
            </emma:emma>
          </inkml:annotationXML>
          <inkml:trace contextRef="#ctx0" brushRef="#br0">10201 1558</inkml:trace>
          <inkml:trace contextRef="#ctx0" brushRef="#br0" timeOffset="-171.6011">10201 1558</inkml:trace>
          <inkml:trace contextRef="#ctx0" brushRef="#br0" timeOffset="-904.8057">0 0</inkml:trace>
        </inkml:traceGroup>
      </inkml:traceGroup>
    </inkml:traceGroup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Y170"/>
  <sheetViews>
    <sheetView showGridLines="0" topLeftCell="C1" zoomScale="90" zoomScaleNormal="90" workbookViewId="0">
      <selection activeCell="C1" sqref="C1"/>
    </sheetView>
  </sheetViews>
  <sheetFormatPr defaultColWidth="11.140625" defaultRowHeight="12.75"/>
  <cols>
    <col min="1" max="1" width="8" style="1" hidden="1" customWidth="1"/>
    <col min="2" max="2" width="7.42578125" style="20" hidden="1" customWidth="1"/>
    <col min="3" max="3" width="13.7109375" style="20" customWidth="1"/>
    <col min="4" max="4" width="1.5703125" style="6" customWidth="1"/>
    <col min="5" max="5" width="2" style="6" customWidth="1"/>
    <col min="6" max="9" width="11.140625" style="6"/>
    <col min="10" max="10" width="25.85546875" style="37" customWidth="1"/>
    <col min="11" max="11" width="20.28515625" style="6" customWidth="1"/>
    <col min="12" max="12" width="0.85546875" style="6" customWidth="1"/>
    <col min="13" max="13" width="16" style="6" customWidth="1"/>
    <col min="14" max="14" width="17.85546875" style="6" customWidth="1"/>
    <col min="15" max="15" width="9" style="6" bestFit="1" customWidth="1"/>
    <col min="16" max="16" width="1.28515625" style="6" customWidth="1"/>
    <col min="17" max="17" width="20" style="6" hidden="1" customWidth="1"/>
    <col min="18" max="18" width="1.42578125" style="10" hidden="1" customWidth="1"/>
    <col min="19" max="19" width="16" style="164" hidden="1" customWidth="1"/>
    <col min="20" max="20" width="11" style="164" hidden="1" customWidth="1"/>
    <col min="21" max="21" width="16" style="164" hidden="1" customWidth="1"/>
    <col min="22" max="22" width="8.7109375" style="164" hidden="1" customWidth="1"/>
    <col min="23" max="23" width="18.42578125" style="221" bestFit="1" customWidth="1"/>
    <col min="24" max="16384" width="11.140625" style="6"/>
  </cols>
  <sheetData>
    <row r="1" spans="1:25" ht="17.25" thickTop="1" thickBot="1">
      <c r="A1" s="135"/>
      <c r="B1" s="136"/>
      <c r="C1" s="267" t="s">
        <v>130</v>
      </c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137"/>
      <c r="Q1" s="138"/>
      <c r="R1" s="139"/>
      <c r="S1" s="139"/>
      <c r="T1" s="139"/>
      <c r="U1" s="139"/>
      <c r="V1" s="139"/>
      <c r="W1" s="138"/>
    </row>
    <row r="2" spans="1:25" ht="13.5" customHeight="1" thickTop="1">
      <c r="C2" s="53"/>
      <c r="D2" s="35"/>
      <c r="E2" s="35"/>
      <c r="F2" s="35"/>
      <c r="G2" s="35"/>
      <c r="H2" s="35"/>
      <c r="I2" s="35"/>
      <c r="J2" s="87"/>
      <c r="K2" s="35"/>
      <c r="L2" s="35"/>
      <c r="M2" s="140" t="s">
        <v>2</v>
      </c>
      <c r="N2" s="35"/>
      <c r="O2" s="141" t="s">
        <v>300</v>
      </c>
      <c r="P2" s="37"/>
      <c r="S2" s="268" t="s">
        <v>3</v>
      </c>
      <c r="T2" s="268"/>
      <c r="U2" s="268"/>
      <c r="V2" s="268"/>
      <c r="W2" s="138"/>
    </row>
    <row r="3" spans="1:25">
      <c r="B3" s="2"/>
      <c r="C3" s="275" t="s">
        <v>131</v>
      </c>
      <c r="E3" s="269"/>
      <c r="F3" s="269"/>
      <c r="G3" s="269"/>
      <c r="H3" s="269"/>
      <c r="I3" s="269"/>
      <c r="J3" s="269"/>
      <c r="K3" s="269"/>
      <c r="L3" s="269"/>
      <c r="M3" s="269"/>
      <c r="N3" s="225"/>
      <c r="O3" s="225"/>
      <c r="P3" s="143"/>
      <c r="S3" s="268"/>
      <c r="T3" s="268"/>
      <c r="U3" s="268"/>
      <c r="V3" s="268"/>
      <c r="W3" s="138"/>
      <c r="Y3" s="144"/>
    </row>
    <row r="4" spans="1:25">
      <c r="B4" s="2"/>
      <c r="C4" s="275" t="s">
        <v>0</v>
      </c>
      <c r="E4" s="269"/>
      <c r="F4" s="269"/>
      <c r="G4" s="269"/>
      <c r="H4" s="269"/>
      <c r="I4" s="269"/>
      <c r="J4" s="269"/>
      <c r="K4" s="269"/>
      <c r="L4" s="269"/>
      <c r="M4" s="269"/>
      <c r="N4" s="225"/>
      <c r="O4" s="225"/>
      <c r="P4" s="143"/>
      <c r="Q4" s="142"/>
      <c r="S4" s="268"/>
      <c r="T4" s="268"/>
      <c r="U4" s="268"/>
      <c r="V4" s="268"/>
      <c r="W4" s="138"/>
    </row>
    <row r="5" spans="1:25">
      <c r="B5" s="2"/>
      <c r="C5" s="65" t="s">
        <v>132</v>
      </c>
      <c r="E5" s="29"/>
      <c r="F5" s="29"/>
      <c r="G5" s="29"/>
      <c r="H5" s="29"/>
      <c r="I5" s="29"/>
      <c r="J5" s="29"/>
      <c r="K5" s="29"/>
      <c r="L5" s="29"/>
      <c r="M5" s="29"/>
      <c r="N5" s="226"/>
      <c r="O5" s="226"/>
      <c r="P5" s="145"/>
      <c r="Q5" s="142"/>
      <c r="S5" s="268"/>
      <c r="T5" s="268"/>
      <c r="U5" s="268"/>
      <c r="V5" s="268"/>
      <c r="W5" s="138"/>
    </row>
    <row r="6" spans="1:25">
      <c r="B6" s="2"/>
      <c r="C6" s="276">
        <v>42551</v>
      </c>
      <c r="E6" s="270"/>
      <c r="F6" s="270"/>
      <c r="G6" s="270"/>
      <c r="H6" s="270"/>
      <c r="I6" s="270"/>
      <c r="J6" s="270"/>
      <c r="K6" s="270"/>
      <c r="L6" s="270"/>
      <c r="M6" s="270"/>
      <c r="N6" s="227"/>
      <c r="O6" s="227"/>
      <c r="P6" s="146"/>
      <c r="S6" s="268"/>
      <c r="T6" s="268"/>
      <c r="U6" s="268"/>
      <c r="V6" s="268"/>
      <c r="W6" s="223"/>
    </row>
    <row r="7" spans="1:25" s="64" customFormat="1">
      <c r="A7" s="12"/>
      <c r="B7" s="13"/>
      <c r="C7" s="71"/>
      <c r="D7" s="36"/>
      <c r="E7" s="36"/>
      <c r="F7" s="36"/>
      <c r="G7" s="36"/>
      <c r="H7" s="36"/>
      <c r="I7" s="36"/>
      <c r="J7" s="59"/>
      <c r="K7" s="59"/>
      <c r="L7" s="59"/>
      <c r="M7" s="60"/>
      <c r="N7" s="60"/>
      <c r="O7" s="60"/>
      <c r="P7" s="61"/>
      <c r="Q7" s="147"/>
      <c r="S7" s="268"/>
      <c r="T7" s="268"/>
      <c r="U7" s="268"/>
      <c r="V7" s="268"/>
      <c r="W7" s="223"/>
    </row>
    <row r="8" spans="1:25">
      <c r="C8" s="53"/>
      <c r="D8" s="14"/>
      <c r="E8" s="14"/>
      <c r="F8" s="14"/>
      <c r="G8" s="14"/>
      <c r="H8" s="14"/>
      <c r="I8" s="14"/>
      <c r="J8" s="15"/>
      <c r="K8" s="148" t="s">
        <v>4</v>
      </c>
      <c r="L8" s="149"/>
      <c r="M8" s="148" t="s">
        <v>5</v>
      </c>
      <c r="N8" s="148" t="s">
        <v>6</v>
      </c>
      <c r="O8" s="148"/>
      <c r="P8" s="150"/>
      <c r="S8" s="268"/>
      <c r="T8" s="268"/>
      <c r="U8" s="268"/>
      <c r="V8" s="268"/>
      <c r="W8" s="223"/>
    </row>
    <row r="9" spans="1:25">
      <c r="C9" s="53"/>
      <c r="D9" s="14"/>
      <c r="E9" s="14"/>
      <c r="F9" s="14"/>
      <c r="G9" s="14"/>
      <c r="H9" s="14"/>
      <c r="I9" s="14"/>
      <c r="J9" s="15"/>
      <c r="K9" s="151"/>
      <c r="L9" s="149"/>
      <c r="M9" s="26" t="s">
        <v>133</v>
      </c>
      <c r="N9" s="26"/>
      <c r="O9" s="152"/>
      <c r="P9" s="27"/>
      <c r="Q9" s="28" t="s">
        <v>7</v>
      </c>
      <c r="R9" s="153"/>
      <c r="S9" s="271" t="s">
        <v>134</v>
      </c>
      <c r="T9" s="271"/>
      <c r="U9" s="271"/>
      <c r="V9" s="271"/>
      <c r="W9" s="223"/>
    </row>
    <row r="10" spans="1:25">
      <c r="C10" s="53"/>
      <c r="D10" s="101" t="s">
        <v>135</v>
      </c>
      <c r="E10" s="35"/>
      <c r="F10" s="36"/>
      <c r="G10" s="36"/>
      <c r="H10" s="36"/>
      <c r="I10" s="36"/>
      <c r="J10" s="154"/>
      <c r="K10" s="155"/>
      <c r="L10" s="149"/>
      <c r="M10" s="155"/>
      <c r="N10" s="155"/>
      <c r="O10" s="155"/>
      <c r="P10" s="156"/>
      <c r="Q10" s="31"/>
      <c r="R10" s="157"/>
      <c r="S10" s="272"/>
      <c r="T10" s="272"/>
      <c r="U10" s="272"/>
      <c r="V10" s="272"/>
    </row>
    <row r="11" spans="1:25">
      <c r="A11" s="158" t="s">
        <v>9</v>
      </c>
      <c r="B11" s="33" t="s">
        <v>10</v>
      </c>
      <c r="C11" s="159"/>
      <c r="D11" s="36" t="s">
        <v>136</v>
      </c>
      <c r="E11" s="35"/>
      <c r="F11" s="36"/>
      <c r="G11" s="36"/>
      <c r="H11" s="36"/>
      <c r="I11" s="36"/>
      <c r="J11" s="154"/>
      <c r="K11" s="160"/>
      <c r="L11" s="149"/>
      <c r="M11" s="155"/>
      <c r="N11" s="155"/>
      <c r="O11" s="155"/>
      <c r="P11" s="156"/>
      <c r="Q11" s="31"/>
      <c r="S11" s="39" t="s">
        <v>4</v>
      </c>
      <c r="T11" s="40" t="s">
        <v>14</v>
      </c>
      <c r="U11" s="41" t="s">
        <v>15</v>
      </c>
      <c r="V11" s="42" t="s">
        <v>14</v>
      </c>
    </row>
    <row r="12" spans="1:25">
      <c r="A12" s="1" t="s">
        <v>137</v>
      </c>
      <c r="B12" s="34" t="s">
        <v>138</v>
      </c>
      <c r="C12" s="56"/>
      <c r="D12" s="44"/>
      <c r="E12" s="36" t="s">
        <v>139</v>
      </c>
      <c r="F12" s="35"/>
      <c r="G12" s="35"/>
      <c r="H12" s="35"/>
      <c r="I12" s="35"/>
      <c r="J12" s="154"/>
      <c r="K12" s="161">
        <v>458045451.71999997</v>
      </c>
      <c r="L12" s="161"/>
      <c r="M12" s="161">
        <v>34291962</v>
      </c>
      <c r="N12" s="161">
        <v>492337414</v>
      </c>
      <c r="O12" s="162"/>
      <c r="P12" s="163"/>
      <c r="Q12" s="31"/>
      <c r="S12" s="164">
        <v>458045451.71999997</v>
      </c>
      <c r="T12" s="164">
        <v>0.28000003099441528</v>
      </c>
      <c r="U12" s="165">
        <v>34291962</v>
      </c>
      <c r="V12" s="164">
        <v>0</v>
      </c>
    </row>
    <row r="13" spans="1:25">
      <c r="A13" s="1" t="s">
        <v>140</v>
      </c>
      <c r="B13" s="34" t="s">
        <v>138</v>
      </c>
      <c r="C13" s="56"/>
      <c r="D13" s="44"/>
      <c r="E13" s="36" t="s">
        <v>141</v>
      </c>
      <c r="F13" s="35"/>
      <c r="G13" s="35"/>
      <c r="H13" s="35"/>
      <c r="I13" s="35"/>
      <c r="J13" s="154"/>
      <c r="K13" s="166">
        <v>199640605.19000006</v>
      </c>
      <c r="L13" s="166"/>
      <c r="M13" s="166">
        <v>5084203</v>
      </c>
      <c r="N13" s="166">
        <v>204724808</v>
      </c>
      <c r="O13" s="167"/>
      <c r="P13" s="81"/>
      <c r="Q13" s="31"/>
      <c r="S13" s="164">
        <v>199640605.19000006</v>
      </c>
      <c r="T13" s="164">
        <v>-0.19000005722045898</v>
      </c>
      <c r="U13" s="168">
        <v>5084203</v>
      </c>
      <c r="V13" s="164">
        <v>0</v>
      </c>
    </row>
    <row r="14" spans="1:25">
      <c r="A14" s="1" t="s">
        <v>142</v>
      </c>
      <c r="B14" s="34" t="s">
        <v>138</v>
      </c>
      <c r="C14" s="56"/>
      <c r="D14" s="44"/>
      <c r="E14" s="36" t="s">
        <v>143</v>
      </c>
      <c r="F14" s="35"/>
      <c r="G14" s="35"/>
      <c r="H14" s="35"/>
      <c r="I14" s="35"/>
      <c r="J14" s="154"/>
      <c r="K14" s="166">
        <v>19379625.199999999</v>
      </c>
      <c r="L14" s="166"/>
      <c r="M14" s="166">
        <v>102762989</v>
      </c>
      <c r="N14" s="166">
        <v>122142614</v>
      </c>
      <c r="O14" s="167"/>
      <c r="P14" s="81"/>
      <c r="Q14" s="31"/>
      <c r="S14" s="164">
        <v>19379625.199999999</v>
      </c>
      <c r="T14" s="164">
        <v>-0.19999999925494194</v>
      </c>
      <c r="U14" s="168">
        <v>102762989</v>
      </c>
      <c r="V14" s="164">
        <v>0</v>
      </c>
    </row>
    <row r="15" spans="1:25">
      <c r="A15" s="1" t="s">
        <v>144</v>
      </c>
      <c r="B15" s="34" t="s">
        <v>138</v>
      </c>
      <c r="C15" s="56"/>
      <c r="D15" s="44"/>
      <c r="E15" s="36" t="s">
        <v>145</v>
      </c>
      <c r="F15" s="35"/>
      <c r="G15" s="35"/>
      <c r="H15" s="35"/>
      <c r="I15" s="35"/>
      <c r="J15" s="154"/>
      <c r="K15" s="166">
        <v>4901783.9800000004</v>
      </c>
      <c r="L15" s="166"/>
      <c r="M15" s="166">
        <v>941748</v>
      </c>
      <c r="N15" s="166">
        <v>5843532</v>
      </c>
      <c r="O15" s="167"/>
      <c r="P15" s="81"/>
      <c r="Q15" s="31"/>
      <c r="S15" s="164">
        <v>4901783.9800000004</v>
      </c>
      <c r="T15" s="164">
        <v>1.9999999552965164E-2</v>
      </c>
      <c r="U15" s="168">
        <v>941748</v>
      </c>
      <c r="V15" s="164">
        <v>0</v>
      </c>
    </row>
    <row r="16" spans="1:25">
      <c r="A16" s="1" t="s">
        <v>146</v>
      </c>
      <c r="B16" s="34" t="s">
        <v>138</v>
      </c>
      <c r="C16" s="56"/>
      <c r="D16" s="44"/>
      <c r="E16" s="36" t="s">
        <v>147</v>
      </c>
      <c r="F16" s="35"/>
      <c r="G16" s="35"/>
      <c r="H16" s="35"/>
      <c r="I16" s="35"/>
      <c r="J16" s="154"/>
      <c r="K16" s="166">
        <v>78920215.489999995</v>
      </c>
      <c r="L16" s="166"/>
      <c r="M16" s="166">
        <v>19338869</v>
      </c>
      <c r="N16" s="166">
        <v>98259084</v>
      </c>
      <c r="O16" s="167"/>
      <c r="P16" s="81"/>
      <c r="Q16" s="31"/>
      <c r="S16" s="164">
        <v>78920215.489999995</v>
      </c>
      <c r="T16" s="164">
        <v>-0.48999999463558197</v>
      </c>
      <c r="U16" s="168">
        <v>19338869</v>
      </c>
      <c r="V16" s="164">
        <v>0</v>
      </c>
    </row>
    <row r="17" spans="1:23">
      <c r="A17" s="1" t="s">
        <v>148</v>
      </c>
      <c r="B17" s="34" t="s">
        <v>138</v>
      </c>
      <c r="C17" s="56"/>
      <c r="D17" s="44"/>
      <c r="E17" s="36" t="s">
        <v>149</v>
      </c>
      <c r="F17" s="35"/>
      <c r="G17" s="35"/>
      <c r="H17" s="35"/>
      <c r="I17" s="35"/>
      <c r="J17" s="154"/>
      <c r="K17" s="166">
        <v>3525848.17</v>
      </c>
      <c r="L17" s="166"/>
      <c r="M17" s="166">
        <v>158747</v>
      </c>
      <c r="N17" s="166">
        <v>3684595</v>
      </c>
      <c r="O17" s="167"/>
      <c r="P17" s="81"/>
      <c r="Q17" s="31"/>
      <c r="S17" s="164">
        <v>3525848.17</v>
      </c>
      <c r="T17" s="164">
        <v>-0.16999999992549419</v>
      </c>
      <c r="U17" s="168">
        <v>158747</v>
      </c>
      <c r="V17" s="164">
        <v>0</v>
      </c>
    </row>
    <row r="18" spans="1:23">
      <c r="A18" s="1" t="s">
        <v>150</v>
      </c>
      <c r="B18" s="72" t="s">
        <v>151</v>
      </c>
      <c r="C18" s="53"/>
      <c r="D18" s="169"/>
      <c r="E18" s="36" t="s">
        <v>152</v>
      </c>
      <c r="F18" s="35"/>
      <c r="G18" s="35"/>
      <c r="H18" s="35"/>
      <c r="I18" s="35"/>
      <c r="J18" s="154"/>
      <c r="K18" s="166">
        <v>215398210.39999998</v>
      </c>
      <c r="L18" s="166"/>
      <c r="M18" s="166">
        <v>19618</v>
      </c>
      <c r="N18" s="166">
        <v>215417828</v>
      </c>
      <c r="O18" s="167"/>
      <c r="P18" s="81"/>
      <c r="Q18" s="31"/>
      <c r="S18" s="164">
        <v>215398210.39999998</v>
      </c>
      <c r="T18" s="164">
        <v>-0.39999997615814209</v>
      </c>
      <c r="U18" s="168">
        <v>19618</v>
      </c>
      <c r="V18" s="164">
        <v>0</v>
      </c>
    </row>
    <row r="19" spans="1:23">
      <c r="A19" s="1" t="s">
        <v>153</v>
      </c>
      <c r="B19" s="72" t="s">
        <v>154</v>
      </c>
      <c r="C19" s="53"/>
      <c r="D19" s="169"/>
      <c r="E19" s="36" t="s">
        <v>155</v>
      </c>
      <c r="F19" s="35"/>
      <c r="G19" s="35"/>
      <c r="H19" s="35"/>
      <c r="I19" s="35"/>
      <c r="J19" s="154"/>
      <c r="K19" s="166">
        <v>14656537.639999999</v>
      </c>
      <c r="L19" s="166"/>
      <c r="M19" s="166">
        <v>3512137</v>
      </c>
      <c r="N19" s="166">
        <v>18168675</v>
      </c>
      <c r="O19" s="167"/>
      <c r="P19" s="81"/>
      <c r="Q19" s="31"/>
      <c r="S19" s="164">
        <v>14656537.639999999</v>
      </c>
      <c r="T19" s="164">
        <v>0.3600000012665987</v>
      </c>
      <c r="U19" s="168">
        <v>3512137</v>
      </c>
      <c r="V19" s="164">
        <v>0</v>
      </c>
    </row>
    <row r="20" spans="1:23">
      <c r="A20" s="1" t="s">
        <v>156</v>
      </c>
      <c r="B20" s="34" t="s">
        <v>157</v>
      </c>
      <c r="C20" s="56"/>
      <c r="D20" s="44"/>
      <c r="E20" s="36" t="s">
        <v>158</v>
      </c>
      <c r="F20" s="35"/>
      <c r="G20" s="35"/>
      <c r="H20" s="35"/>
      <c r="I20" s="35"/>
      <c r="J20" s="154"/>
      <c r="K20" s="166">
        <v>9980692.5399999991</v>
      </c>
      <c r="L20" s="166"/>
      <c r="M20" s="166">
        <v>7888</v>
      </c>
      <c r="N20" s="166">
        <v>9988581</v>
      </c>
      <c r="O20" s="167"/>
      <c r="P20" s="81"/>
      <c r="Q20" s="31"/>
      <c r="S20" s="164">
        <v>9980692.5399999991</v>
      </c>
      <c r="T20" s="164">
        <v>0.46000000089406967</v>
      </c>
      <c r="U20" s="168">
        <v>7888</v>
      </c>
      <c r="V20" s="164">
        <v>0</v>
      </c>
    </row>
    <row r="21" spans="1:23">
      <c r="A21" s="1" t="s">
        <v>159</v>
      </c>
      <c r="B21" s="34" t="s">
        <v>160</v>
      </c>
      <c r="C21" s="56"/>
      <c r="D21" s="44"/>
      <c r="E21" s="36" t="s">
        <v>161</v>
      </c>
      <c r="F21" s="35"/>
      <c r="G21" s="35"/>
      <c r="H21" s="35"/>
      <c r="I21" s="35"/>
      <c r="J21" s="154"/>
      <c r="K21" s="166">
        <v>14461115.709999997</v>
      </c>
      <c r="L21" s="166"/>
      <c r="M21" s="166">
        <v>472917.55</v>
      </c>
      <c r="N21" s="166">
        <v>14934034</v>
      </c>
      <c r="O21" s="167"/>
      <c r="P21" s="81"/>
      <c r="Q21" s="31"/>
      <c r="S21" s="164">
        <v>14461115.709999997</v>
      </c>
      <c r="T21" s="164">
        <v>0.29000000283122063</v>
      </c>
      <c r="U21" s="168">
        <v>472917.55</v>
      </c>
      <c r="V21" s="164">
        <v>0.45000000001164153</v>
      </c>
    </row>
    <row r="22" spans="1:23">
      <c r="A22" s="1" t="s">
        <v>162</v>
      </c>
      <c r="B22" s="34" t="s">
        <v>163</v>
      </c>
      <c r="C22" s="56"/>
      <c r="D22" s="44"/>
      <c r="E22" s="36" t="s">
        <v>164</v>
      </c>
      <c r="F22" s="35"/>
      <c r="G22" s="35"/>
      <c r="H22" s="35"/>
      <c r="I22" s="35"/>
      <c r="J22" s="154"/>
      <c r="K22" s="166">
        <v>771585.54999999993</v>
      </c>
      <c r="L22" s="166"/>
      <c r="M22" s="166">
        <v>260789</v>
      </c>
      <c r="N22" s="166">
        <v>1032375</v>
      </c>
      <c r="O22" s="167"/>
      <c r="P22" s="81"/>
      <c r="Q22" s="31"/>
      <c r="S22" s="164">
        <v>771585.54999999993</v>
      </c>
      <c r="T22" s="164">
        <v>0.45000000006984919</v>
      </c>
      <c r="U22" s="168">
        <v>260789</v>
      </c>
      <c r="V22" s="164">
        <v>0</v>
      </c>
    </row>
    <row r="23" spans="1:23">
      <c r="A23" s="1" t="s">
        <v>165</v>
      </c>
      <c r="B23" s="34" t="s">
        <v>166</v>
      </c>
      <c r="C23" s="56"/>
      <c r="D23" s="44"/>
      <c r="E23" s="36" t="s">
        <v>167</v>
      </c>
      <c r="F23" s="35"/>
      <c r="G23" s="35"/>
      <c r="H23" s="35"/>
      <c r="I23" s="35"/>
      <c r="J23" s="154"/>
      <c r="K23" s="134">
        <v>33625697.75</v>
      </c>
      <c r="L23" s="166"/>
      <c r="M23" s="134">
        <v>33469007</v>
      </c>
      <c r="N23" s="134">
        <v>67094705</v>
      </c>
      <c r="O23" s="167"/>
      <c r="P23" s="81"/>
      <c r="Q23" s="31"/>
      <c r="S23" s="164">
        <v>33625697.75</v>
      </c>
      <c r="T23" s="164">
        <v>0.25</v>
      </c>
      <c r="U23" s="168">
        <v>33469007</v>
      </c>
      <c r="V23" s="164">
        <v>0</v>
      </c>
    </row>
    <row r="24" spans="1:23" s="64" customFormat="1">
      <c r="A24" s="12"/>
      <c r="B24" s="117"/>
      <c r="C24" s="71"/>
      <c r="D24" s="36"/>
      <c r="E24" s="36"/>
      <c r="F24" s="36"/>
      <c r="G24" s="36"/>
      <c r="H24" s="36"/>
      <c r="I24" s="36"/>
      <c r="J24" s="59"/>
      <c r="K24" s="170"/>
      <c r="L24" s="59"/>
      <c r="M24" s="60"/>
      <c r="N24" s="60"/>
      <c r="O24" s="60"/>
      <c r="P24" s="61"/>
      <c r="Q24" s="171"/>
      <c r="R24" s="172"/>
      <c r="S24" s="173"/>
      <c r="T24" s="164"/>
      <c r="U24" s="174"/>
      <c r="V24" s="173"/>
      <c r="W24" s="221"/>
    </row>
    <row r="25" spans="1:23">
      <c r="A25" s="1" t="s">
        <v>168</v>
      </c>
      <c r="B25" s="72"/>
      <c r="C25" s="53"/>
      <c r="D25" s="169"/>
      <c r="E25" s="101" t="s">
        <v>169</v>
      </c>
      <c r="F25" s="35"/>
      <c r="G25" s="35"/>
      <c r="H25" s="35"/>
      <c r="I25" s="35"/>
      <c r="J25" s="154"/>
      <c r="K25" s="175">
        <f>SUM(K12:K23)</f>
        <v>1053307369.34</v>
      </c>
      <c r="L25" s="92"/>
      <c r="M25" s="175">
        <f>SUM(M12:M23)</f>
        <v>200320874.55000001</v>
      </c>
      <c r="N25" s="175">
        <f>SUM(N12:N23)</f>
        <v>1253628245</v>
      </c>
      <c r="O25" s="49"/>
      <c r="P25" s="81"/>
      <c r="Q25" s="31"/>
      <c r="S25" s="176">
        <v>1053307369.34</v>
      </c>
      <c r="T25" s="176">
        <v>0.65999996662139893</v>
      </c>
      <c r="U25" s="177">
        <v>200320874.55000001</v>
      </c>
      <c r="V25" s="176">
        <v>-0.44999998807907104</v>
      </c>
    </row>
    <row r="26" spans="1:23" s="64" customFormat="1">
      <c r="A26" s="12"/>
      <c r="B26" s="117"/>
      <c r="C26" s="71"/>
      <c r="D26" s="36"/>
      <c r="E26" s="36"/>
      <c r="F26" s="36"/>
      <c r="G26" s="36"/>
      <c r="H26" s="36"/>
      <c r="I26" s="36"/>
      <c r="J26" s="59"/>
      <c r="K26" s="178"/>
      <c r="L26" s="178"/>
      <c r="M26" s="179"/>
      <c r="N26" s="179"/>
      <c r="O26" s="179"/>
      <c r="P26" s="180"/>
      <c r="Q26" s="171"/>
      <c r="R26" s="172"/>
      <c r="S26" s="173"/>
      <c r="T26" s="173"/>
      <c r="U26" s="174"/>
      <c r="V26" s="173"/>
      <c r="W26" s="221"/>
    </row>
    <row r="27" spans="1:23">
      <c r="B27" s="72"/>
      <c r="C27" s="53"/>
      <c r="D27" s="36" t="s">
        <v>170</v>
      </c>
      <c r="E27" s="14"/>
      <c r="F27" s="181"/>
      <c r="G27" s="35"/>
      <c r="H27" s="35"/>
      <c r="I27" s="36"/>
      <c r="J27" s="36"/>
      <c r="K27" s="182"/>
      <c r="L27" s="182"/>
      <c r="M27" s="182"/>
      <c r="N27" s="182"/>
      <c r="O27" s="182"/>
      <c r="P27" s="183"/>
      <c r="Q27" s="31"/>
      <c r="U27" s="168"/>
    </row>
    <row r="28" spans="1:23">
      <c r="A28" s="1" t="s">
        <v>171</v>
      </c>
      <c r="B28" s="34" t="s">
        <v>138</v>
      </c>
      <c r="C28" s="56"/>
      <c r="D28" s="36"/>
      <c r="E28" s="36" t="s">
        <v>141</v>
      </c>
      <c r="F28" s="181"/>
      <c r="G28" s="35"/>
      <c r="H28" s="35"/>
      <c r="I28" s="35"/>
      <c r="J28" s="36"/>
      <c r="K28" s="161">
        <v>628771541.39999998</v>
      </c>
      <c r="L28" s="161"/>
      <c r="M28" s="161">
        <v>9638432</v>
      </c>
      <c r="N28" s="166">
        <v>638409973</v>
      </c>
      <c r="O28" s="167"/>
      <c r="P28" s="81"/>
      <c r="Q28" s="31"/>
      <c r="S28" s="164">
        <v>628771541.39999998</v>
      </c>
      <c r="T28" s="164">
        <v>-0.39999997615814209</v>
      </c>
      <c r="U28" s="168">
        <v>9638432</v>
      </c>
      <c r="V28" s="164">
        <v>0</v>
      </c>
    </row>
    <row r="29" spans="1:23">
      <c r="A29" s="1" t="s">
        <v>172</v>
      </c>
      <c r="B29" s="72" t="s">
        <v>138</v>
      </c>
      <c r="C29" s="53"/>
      <c r="D29" s="36"/>
      <c r="E29" s="36" t="s">
        <v>143</v>
      </c>
      <c r="F29" s="181"/>
      <c r="G29" s="35"/>
      <c r="H29" s="35"/>
      <c r="I29" s="35"/>
      <c r="J29" s="36"/>
      <c r="K29" s="166">
        <v>207719379.95999995</v>
      </c>
      <c r="L29" s="166"/>
      <c r="M29" s="166">
        <v>550292329</v>
      </c>
      <c r="N29" s="166">
        <v>758011709</v>
      </c>
      <c r="O29" s="167"/>
      <c r="P29" s="81"/>
      <c r="Q29" s="31"/>
      <c r="S29" s="164">
        <v>207719379.95999995</v>
      </c>
      <c r="T29" s="164">
        <v>4.0000051259994507E-2</v>
      </c>
      <c r="U29" s="168">
        <v>550292329</v>
      </c>
      <c r="V29" s="164">
        <v>0</v>
      </c>
    </row>
    <row r="30" spans="1:23">
      <c r="A30" s="1" t="s">
        <v>173</v>
      </c>
      <c r="B30" s="34" t="s">
        <v>138</v>
      </c>
      <c r="C30" s="56"/>
      <c r="D30" s="36"/>
      <c r="E30" s="36" t="s">
        <v>145</v>
      </c>
      <c r="F30" s="181"/>
      <c r="G30" s="35"/>
      <c r="H30" s="35"/>
      <c r="I30" s="35"/>
      <c r="J30" s="36"/>
      <c r="K30" s="166">
        <v>403536751.09000003</v>
      </c>
      <c r="L30" s="166"/>
      <c r="M30" s="166">
        <v>276789872</v>
      </c>
      <c r="N30" s="166">
        <v>680326623</v>
      </c>
      <c r="O30" s="167"/>
      <c r="P30" s="81"/>
      <c r="Q30" s="31"/>
      <c r="S30" s="164">
        <v>403536751.09000003</v>
      </c>
      <c r="T30" s="164">
        <v>-9.0000033378601074E-2</v>
      </c>
      <c r="U30" s="168">
        <v>276789872</v>
      </c>
      <c r="V30" s="164">
        <v>0</v>
      </c>
    </row>
    <row r="31" spans="1:23">
      <c r="A31" s="224" t="s">
        <v>325</v>
      </c>
      <c r="B31" s="34" t="s">
        <v>138</v>
      </c>
      <c r="C31" s="56"/>
      <c r="D31" s="36"/>
      <c r="E31" s="36" t="s">
        <v>161</v>
      </c>
      <c r="F31" s="181"/>
      <c r="G31" s="35"/>
      <c r="H31" s="35"/>
      <c r="I31" s="35"/>
      <c r="J31" s="36"/>
      <c r="K31" s="166">
        <v>891565.35</v>
      </c>
      <c r="L31" s="166"/>
      <c r="M31" s="166">
        <v>0</v>
      </c>
      <c r="N31" s="166">
        <v>891565</v>
      </c>
      <c r="O31" s="167"/>
      <c r="P31" s="81"/>
      <c r="Q31" s="31"/>
      <c r="S31" s="164">
        <v>891565.35</v>
      </c>
      <c r="T31" s="164">
        <v>-0.34999999997671694</v>
      </c>
      <c r="U31" s="168">
        <v>0</v>
      </c>
      <c r="V31" s="164">
        <v>0</v>
      </c>
      <c r="W31" s="6"/>
    </row>
    <row r="32" spans="1:23">
      <c r="A32" s="1" t="s">
        <v>174</v>
      </c>
      <c r="B32" s="34" t="s">
        <v>138</v>
      </c>
      <c r="C32" s="56"/>
      <c r="D32" s="36"/>
      <c r="E32" s="36" t="s">
        <v>175</v>
      </c>
      <c r="F32" s="181"/>
      <c r="G32" s="35"/>
      <c r="H32" s="35"/>
      <c r="I32" s="35"/>
      <c r="J32" s="36"/>
      <c r="K32" s="166">
        <v>11162367.93</v>
      </c>
      <c r="L32" s="166"/>
      <c r="M32" s="166">
        <v>1523786</v>
      </c>
      <c r="N32" s="166">
        <v>12686154</v>
      </c>
      <c r="O32" s="167"/>
      <c r="P32" s="81"/>
      <c r="Q32" s="31"/>
      <c r="S32" s="164">
        <v>11162367.93</v>
      </c>
      <c r="T32" s="164">
        <v>7.0000000298023224E-2</v>
      </c>
      <c r="U32" s="168">
        <v>1523786</v>
      </c>
      <c r="V32" s="164">
        <v>0</v>
      </c>
    </row>
    <row r="33" spans="1:23">
      <c r="A33" s="1" t="s">
        <v>176</v>
      </c>
      <c r="B33" s="72" t="s">
        <v>138</v>
      </c>
      <c r="C33" s="53"/>
      <c r="D33" s="36"/>
      <c r="E33" s="36" t="s">
        <v>177</v>
      </c>
      <c r="F33" s="181"/>
      <c r="G33" s="35"/>
      <c r="H33" s="35"/>
      <c r="I33" s="35"/>
      <c r="J33" s="36"/>
      <c r="K33" s="166">
        <v>3436508447.5200005</v>
      </c>
      <c r="L33" s="166"/>
      <c r="M33" s="166">
        <v>54659365</v>
      </c>
      <c r="N33" s="166">
        <v>3491167813</v>
      </c>
      <c r="O33" s="167"/>
      <c r="P33" s="81"/>
      <c r="Q33" s="31"/>
      <c r="S33" s="164">
        <v>3436508447.5200005</v>
      </c>
      <c r="T33" s="164">
        <v>0.47999954223632813</v>
      </c>
      <c r="U33" s="168">
        <v>54659365</v>
      </c>
      <c r="V33" s="164">
        <v>0</v>
      </c>
    </row>
    <row r="34" spans="1:23">
      <c r="A34" s="1" t="s">
        <v>178</v>
      </c>
      <c r="B34" s="72" t="s">
        <v>138</v>
      </c>
      <c r="C34" s="53"/>
      <c r="D34" s="36"/>
      <c r="E34" s="36" t="s">
        <v>179</v>
      </c>
      <c r="F34" s="181"/>
      <c r="G34" s="35"/>
      <c r="H34" s="35"/>
      <c r="I34" s="35"/>
      <c r="J34" s="36"/>
      <c r="K34" s="166">
        <v>562863977.88</v>
      </c>
      <c r="L34" s="166"/>
      <c r="M34" s="166">
        <v>32997917</v>
      </c>
      <c r="N34" s="166">
        <v>595861895</v>
      </c>
      <c r="O34" s="167"/>
      <c r="P34" s="81"/>
      <c r="Q34" s="31"/>
      <c r="S34" s="164">
        <v>562863977.88</v>
      </c>
      <c r="T34" s="164">
        <v>0.12000000476837158</v>
      </c>
      <c r="U34" s="168">
        <v>32997917</v>
      </c>
      <c r="V34" s="164">
        <v>0</v>
      </c>
    </row>
    <row r="35" spans="1:23">
      <c r="A35" s="1" t="s">
        <v>180</v>
      </c>
      <c r="B35" s="72" t="s">
        <v>181</v>
      </c>
      <c r="C35" s="53"/>
      <c r="D35" s="36"/>
      <c r="E35" s="36" t="s">
        <v>167</v>
      </c>
      <c r="F35" s="181"/>
      <c r="G35" s="35"/>
      <c r="H35" s="35"/>
      <c r="I35" s="35"/>
      <c r="J35" s="36"/>
      <c r="K35" s="166">
        <v>4629905.4799999995</v>
      </c>
      <c r="L35" s="166"/>
      <c r="M35" s="166">
        <v>7546198</v>
      </c>
      <c r="N35" s="166">
        <v>12176103</v>
      </c>
      <c r="O35" s="167"/>
      <c r="P35" s="81"/>
      <c r="Q35" s="31"/>
      <c r="S35" s="164">
        <v>4629905.4799999995</v>
      </c>
      <c r="T35" s="164">
        <v>-0.47999999951571226</v>
      </c>
      <c r="U35" s="168">
        <v>7546198</v>
      </c>
      <c r="V35" s="164">
        <v>0</v>
      </c>
    </row>
    <row r="36" spans="1:23" s="64" customFormat="1">
      <c r="A36" s="12"/>
      <c r="B36" s="117"/>
      <c r="C36" s="71"/>
      <c r="D36" s="36"/>
      <c r="E36" s="36"/>
      <c r="F36" s="36"/>
      <c r="G36" s="36"/>
      <c r="H36" s="36"/>
      <c r="I36" s="36"/>
      <c r="J36" s="59"/>
      <c r="K36" s="81"/>
      <c r="L36" s="184"/>
      <c r="M36" s="49"/>
      <c r="N36" s="49"/>
      <c r="O36" s="49"/>
      <c r="P36" s="81"/>
      <c r="Q36" s="171"/>
      <c r="R36" s="172"/>
      <c r="S36" s="173"/>
      <c r="T36" s="173"/>
      <c r="U36" s="174"/>
      <c r="V36" s="173"/>
      <c r="W36" s="221"/>
    </row>
    <row r="37" spans="1:23">
      <c r="A37" s="1" t="s">
        <v>182</v>
      </c>
      <c r="B37" s="72"/>
      <c r="C37" s="53"/>
      <c r="D37" s="101"/>
      <c r="E37" s="101" t="s">
        <v>183</v>
      </c>
      <c r="F37" s="181"/>
      <c r="G37" s="35"/>
      <c r="H37" s="35"/>
      <c r="I37" s="35"/>
      <c r="J37" s="36"/>
      <c r="K37" s="185">
        <f>SUM(K28:K35)</f>
        <v>5256083936.6099997</v>
      </c>
      <c r="L37" s="49"/>
      <c r="M37" s="185">
        <f>SUM(M28:M35)</f>
        <v>933447899</v>
      </c>
      <c r="N37" s="185">
        <f>SUM(N28:N35)</f>
        <v>6189531835</v>
      </c>
      <c r="O37" s="49"/>
      <c r="P37" s="81"/>
      <c r="Q37" s="31"/>
      <c r="S37" s="176">
        <v>5256083936.6099997</v>
      </c>
      <c r="T37" s="176">
        <v>-0.60999965667724609</v>
      </c>
      <c r="U37" s="177">
        <v>933447899</v>
      </c>
      <c r="V37" s="176">
        <v>0</v>
      </c>
    </row>
    <row r="38" spans="1:23" s="64" customFormat="1">
      <c r="A38" s="12"/>
      <c r="B38" s="117"/>
      <c r="C38" s="71"/>
      <c r="D38" s="36"/>
      <c r="E38" s="36"/>
      <c r="F38" s="36"/>
      <c r="G38" s="36"/>
      <c r="H38" s="36"/>
      <c r="I38" s="36"/>
      <c r="J38" s="59"/>
      <c r="K38" s="182"/>
      <c r="L38" s="186"/>
      <c r="M38" s="187"/>
      <c r="N38" s="187"/>
      <c r="O38" s="187"/>
      <c r="P38" s="61"/>
      <c r="Q38" s="171"/>
      <c r="R38" s="172"/>
      <c r="S38" s="173"/>
      <c r="T38" s="173"/>
      <c r="U38" s="174"/>
      <c r="V38" s="173"/>
      <c r="W38" s="221"/>
    </row>
    <row r="39" spans="1:23" ht="13.5" thickBot="1">
      <c r="B39" s="72"/>
      <c r="C39" s="53"/>
      <c r="D39" s="101" t="s">
        <v>184</v>
      </c>
      <c r="E39" s="36"/>
      <c r="F39" s="181"/>
      <c r="G39" s="35"/>
      <c r="H39" s="35"/>
      <c r="I39" s="35"/>
      <c r="J39" s="36"/>
      <c r="K39" s="188">
        <f>K25+K37</f>
        <v>6309391305.9499998</v>
      </c>
      <c r="L39" s="189"/>
      <c r="M39" s="188">
        <f>M25+M37</f>
        <v>1133768773.55</v>
      </c>
      <c r="N39" s="188">
        <f>N25+N37</f>
        <v>7443160080</v>
      </c>
      <c r="O39" s="190"/>
      <c r="P39" s="191"/>
      <c r="Q39" s="31"/>
      <c r="S39" s="176">
        <v>6309391305.9499998</v>
      </c>
      <c r="T39" s="176">
        <v>5.0000190734863281E-2</v>
      </c>
      <c r="U39" s="177">
        <v>1133768773.55</v>
      </c>
      <c r="V39" s="176">
        <v>-0.45000004768371582</v>
      </c>
    </row>
    <row r="40" spans="1:23" ht="13.5" thickTop="1">
      <c r="B40" s="72"/>
      <c r="C40" s="53"/>
      <c r="D40" s="101"/>
      <c r="E40" s="36"/>
      <c r="F40" s="181"/>
      <c r="G40" s="35"/>
      <c r="H40" s="35"/>
      <c r="I40" s="35"/>
      <c r="J40" s="36"/>
      <c r="K40" s="192"/>
      <c r="L40" s="189"/>
      <c r="M40" s="193"/>
      <c r="N40" s="193"/>
      <c r="O40" s="190"/>
      <c r="P40" s="191"/>
      <c r="Q40" s="31"/>
      <c r="S40" s="194"/>
      <c r="T40" s="194"/>
      <c r="U40" s="168"/>
      <c r="V40" s="194"/>
    </row>
    <row r="41" spans="1:23">
      <c r="B41" s="72"/>
      <c r="C41" s="53"/>
      <c r="D41" s="195" t="s">
        <v>185</v>
      </c>
      <c r="E41" s="196"/>
      <c r="F41" s="197"/>
      <c r="G41" s="43"/>
      <c r="H41" s="43"/>
      <c r="I41" s="43"/>
      <c r="J41" s="196"/>
      <c r="K41" s="198"/>
      <c r="L41" s="199"/>
      <c r="M41" s="198"/>
      <c r="N41" s="193"/>
      <c r="O41" s="190"/>
      <c r="P41" s="191"/>
      <c r="Q41" s="31"/>
      <c r="S41" s="194"/>
      <c r="T41" s="194"/>
      <c r="U41" s="168"/>
      <c r="V41" s="194"/>
    </row>
    <row r="42" spans="1:23">
      <c r="B42" s="72"/>
      <c r="C42" s="53"/>
      <c r="D42" s="196" t="s">
        <v>186</v>
      </c>
      <c r="E42" s="196"/>
      <c r="F42" s="197"/>
      <c r="G42" s="43"/>
      <c r="H42" s="43"/>
      <c r="I42" s="43"/>
      <c r="J42" s="196"/>
      <c r="K42" s="166">
        <v>0</v>
      </c>
      <c r="L42" s="166"/>
      <c r="M42" s="166">
        <v>0</v>
      </c>
      <c r="N42" s="166">
        <v>0</v>
      </c>
      <c r="O42" s="190"/>
      <c r="P42" s="191"/>
      <c r="Q42" s="31"/>
      <c r="S42" s="194"/>
      <c r="T42" s="194"/>
      <c r="U42" s="168"/>
      <c r="V42" s="194"/>
    </row>
    <row r="43" spans="1:23">
      <c r="B43" s="72"/>
      <c r="C43" s="53"/>
      <c r="D43" s="196" t="s">
        <v>293</v>
      </c>
      <c r="E43" s="196"/>
      <c r="F43" s="197"/>
      <c r="G43" s="43"/>
      <c r="H43" s="43"/>
      <c r="I43" s="43"/>
      <c r="J43" s="196"/>
      <c r="K43" s="166">
        <v>235128821.88999999</v>
      </c>
      <c r="L43" s="166"/>
      <c r="M43" s="166">
        <v>0</v>
      </c>
      <c r="N43" s="166">
        <v>235128822</v>
      </c>
      <c r="O43" s="190"/>
      <c r="P43" s="191"/>
      <c r="Q43" s="31"/>
      <c r="S43" s="194"/>
      <c r="T43" s="194"/>
      <c r="U43" s="168"/>
      <c r="V43" s="194"/>
    </row>
    <row r="44" spans="1:23">
      <c r="B44" s="72"/>
      <c r="C44" s="53"/>
      <c r="D44" s="196" t="s">
        <v>294</v>
      </c>
      <c r="E44" s="196"/>
      <c r="F44" s="197"/>
      <c r="G44" s="43"/>
      <c r="H44" s="43"/>
      <c r="I44" s="43"/>
      <c r="J44" s="196"/>
      <c r="K44" s="166">
        <v>55600711.079999991</v>
      </c>
      <c r="L44" s="166"/>
      <c r="M44" s="166">
        <v>0</v>
      </c>
      <c r="N44" s="166">
        <v>55600711</v>
      </c>
      <c r="O44" s="190"/>
      <c r="P44" s="191"/>
      <c r="Q44" s="31"/>
      <c r="S44" s="194"/>
      <c r="T44" s="194"/>
      <c r="U44" s="168"/>
      <c r="V44" s="194"/>
    </row>
    <row r="45" spans="1:23">
      <c r="B45" s="72"/>
      <c r="C45" s="53"/>
      <c r="D45" s="196" t="s">
        <v>187</v>
      </c>
      <c r="E45" s="196"/>
      <c r="F45" s="196"/>
      <c r="G45" s="196"/>
      <c r="H45" s="196"/>
      <c r="I45" s="196"/>
      <c r="J45" s="196"/>
      <c r="K45" s="166">
        <v>0</v>
      </c>
      <c r="L45" s="166"/>
      <c r="M45" s="166">
        <v>0</v>
      </c>
      <c r="N45" s="166">
        <v>0</v>
      </c>
      <c r="O45" s="190"/>
      <c r="P45" s="191"/>
      <c r="Q45" s="31"/>
      <c r="S45" s="194">
        <v>0</v>
      </c>
      <c r="T45" s="194"/>
      <c r="U45" s="168"/>
      <c r="V45" s="194"/>
    </row>
    <row r="46" spans="1:23">
      <c r="B46" s="72"/>
      <c r="C46" s="53"/>
      <c r="D46" s="195"/>
      <c r="E46" s="196"/>
      <c r="F46" s="197"/>
      <c r="G46" s="43"/>
      <c r="H46" s="43"/>
      <c r="I46" s="43"/>
      <c r="J46" s="196"/>
      <c r="K46" s="198"/>
      <c r="L46" s="199"/>
      <c r="M46" s="198"/>
      <c r="N46" s="49"/>
      <c r="O46" s="190"/>
      <c r="P46" s="191"/>
      <c r="Q46" s="31"/>
      <c r="S46" s="194"/>
      <c r="T46" s="194"/>
      <c r="U46" s="168"/>
      <c r="V46" s="194"/>
    </row>
    <row r="47" spans="1:23" ht="13.5" thickBot="1">
      <c r="B47" s="72"/>
      <c r="C47" s="53"/>
      <c r="D47" s="195" t="s">
        <v>188</v>
      </c>
      <c r="E47" s="196"/>
      <c r="F47" s="197"/>
      <c r="G47" s="43"/>
      <c r="H47" s="43"/>
      <c r="I47" s="43"/>
      <c r="J47" s="196"/>
      <c r="K47" s="200">
        <f>SUM(K42:K45)</f>
        <v>290729532.96999997</v>
      </c>
      <c r="L47" s="199"/>
      <c r="M47" s="200">
        <f>SUM(M42:M45)</f>
        <v>0</v>
      </c>
      <c r="N47" s="200">
        <f>SUM(N42:N45)</f>
        <v>290729533</v>
      </c>
      <c r="O47" s="190"/>
      <c r="P47" s="191"/>
      <c r="Q47" s="31"/>
      <c r="S47" s="194">
        <v>290729533</v>
      </c>
      <c r="T47" s="194"/>
      <c r="U47" s="168"/>
      <c r="V47" s="194"/>
    </row>
    <row r="48" spans="1:23" s="64" customFormat="1" ht="14.25" thickTop="1" thickBot="1">
      <c r="A48" s="12"/>
      <c r="B48" s="117"/>
      <c r="C48" s="71"/>
      <c r="D48" s="195" t="s">
        <v>189</v>
      </c>
      <c r="E48" s="196"/>
      <c r="F48" s="197"/>
      <c r="G48" s="43"/>
      <c r="H48" s="43"/>
      <c r="I48" s="43"/>
      <c r="J48" s="196"/>
      <c r="K48" s="200">
        <f>K39+K47</f>
        <v>6600120838.9200001</v>
      </c>
      <c r="L48" s="199"/>
      <c r="M48" s="200">
        <f>M39+M47</f>
        <v>1133768773.55</v>
      </c>
      <c r="N48" s="200">
        <f>N39+N47</f>
        <v>7733889613</v>
      </c>
      <c r="O48" s="187"/>
      <c r="P48" s="61"/>
      <c r="Q48" s="171"/>
      <c r="R48" s="172"/>
      <c r="S48" s="173"/>
      <c r="T48" s="173"/>
      <c r="U48" s="174"/>
      <c r="V48" s="173"/>
      <c r="W48" s="221"/>
    </row>
    <row r="49" spans="1:23" s="64" customFormat="1" ht="13.5" thickTop="1">
      <c r="A49" s="12"/>
      <c r="B49" s="117"/>
      <c r="C49" s="71"/>
      <c r="D49" s="36"/>
      <c r="E49" s="36"/>
      <c r="F49" s="36"/>
      <c r="G49" s="36"/>
      <c r="H49" s="36"/>
      <c r="I49" s="36"/>
      <c r="J49" s="59"/>
      <c r="K49" s="186"/>
      <c r="L49" s="186"/>
      <c r="M49" s="187"/>
      <c r="N49" s="187"/>
      <c r="O49" s="187"/>
      <c r="P49" s="61"/>
      <c r="Q49" s="171"/>
      <c r="R49" s="172"/>
      <c r="S49" s="173"/>
      <c r="T49" s="173"/>
      <c r="U49" s="174"/>
      <c r="V49" s="173"/>
      <c r="W49" s="221"/>
    </row>
    <row r="50" spans="1:23">
      <c r="B50" s="72"/>
      <c r="C50" s="53"/>
      <c r="D50" s="101" t="s">
        <v>190</v>
      </c>
      <c r="E50" s="36"/>
      <c r="F50" s="36"/>
      <c r="G50" s="36"/>
      <c r="H50" s="36"/>
      <c r="I50" s="36"/>
      <c r="J50" s="36"/>
      <c r="K50" s="201"/>
      <c r="L50" s="201"/>
      <c r="M50" s="201"/>
      <c r="N50" s="201"/>
      <c r="O50" s="201"/>
      <c r="P50" s="202"/>
      <c r="Q50" s="31"/>
      <c r="R50" s="203"/>
      <c r="U50" s="168"/>
    </row>
    <row r="51" spans="1:23">
      <c r="B51" s="204"/>
      <c r="C51" s="205"/>
      <c r="D51" s="36" t="s">
        <v>191</v>
      </c>
      <c r="E51" s="36"/>
      <c r="F51" s="36"/>
      <c r="G51" s="36"/>
      <c r="H51" s="36"/>
      <c r="I51" s="36"/>
      <c r="J51" s="36"/>
      <c r="K51" s="206"/>
      <c r="L51" s="201"/>
      <c r="M51" s="201"/>
      <c r="N51" s="201"/>
      <c r="O51" s="201"/>
      <c r="P51" s="202"/>
      <c r="Q51" s="31"/>
      <c r="R51" s="203"/>
      <c r="U51" s="168"/>
    </row>
    <row r="52" spans="1:23">
      <c r="A52" s="1" t="s">
        <v>192</v>
      </c>
      <c r="B52" s="72" t="s">
        <v>193</v>
      </c>
      <c r="C52" s="53"/>
      <c r="D52" s="36"/>
      <c r="E52" s="36" t="s">
        <v>194</v>
      </c>
      <c r="F52" s="36"/>
      <c r="G52" s="36"/>
      <c r="H52" s="36"/>
      <c r="I52" s="36"/>
      <c r="J52" s="36"/>
      <c r="K52" s="161">
        <v>71086646.170000002</v>
      </c>
      <c r="L52" s="161"/>
      <c r="M52" s="161">
        <v>3129119</v>
      </c>
      <c r="N52" s="161">
        <v>74215765</v>
      </c>
      <c r="O52" s="162"/>
      <c r="P52" s="163"/>
      <c r="Q52" s="31"/>
      <c r="R52" s="203"/>
      <c r="S52" s="164">
        <v>71086646.170000002</v>
      </c>
      <c r="T52" s="164">
        <v>-0.17000000178813934</v>
      </c>
      <c r="U52" s="168">
        <v>3129119</v>
      </c>
      <c r="V52" s="164">
        <v>0</v>
      </c>
    </row>
    <row r="53" spans="1:23">
      <c r="A53" s="1" t="s">
        <v>195</v>
      </c>
      <c r="B53" s="72" t="s">
        <v>196</v>
      </c>
      <c r="C53" s="53"/>
      <c r="D53" s="36"/>
      <c r="E53" s="36" t="s">
        <v>197</v>
      </c>
      <c r="F53" s="36"/>
      <c r="G53" s="36"/>
      <c r="H53" s="36"/>
      <c r="I53" s="36"/>
      <c r="J53" s="36"/>
      <c r="K53" s="161">
        <v>30973</v>
      </c>
      <c r="L53" s="161"/>
      <c r="M53" s="161">
        <v>703323</v>
      </c>
      <c r="N53" s="161">
        <v>734296</v>
      </c>
      <c r="O53" s="167"/>
      <c r="P53" s="81"/>
      <c r="Q53" s="31"/>
      <c r="R53" s="203"/>
      <c r="S53" s="164">
        <v>30973</v>
      </c>
      <c r="T53" s="164">
        <v>0</v>
      </c>
      <c r="U53" s="168">
        <v>703323</v>
      </c>
      <c r="V53" s="164">
        <v>0</v>
      </c>
    </row>
    <row r="54" spans="1:23">
      <c r="A54" s="1" t="s">
        <v>198</v>
      </c>
      <c r="B54" s="72" t="s">
        <v>199</v>
      </c>
      <c r="C54" s="53"/>
      <c r="D54" s="36"/>
      <c r="E54" s="36" t="s">
        <v>200</v>
      </c>
      <c r="F54" s="36"/>
      <c r="G54" s="36"/>
      <c r="H54" s="36"/>
      <c r="I54" s="36"/>
      <c r="J54" s="36"/>
      <c r="K54" s="161">
        <v>61286087.370000005</v>
      </c>
      <c r="L54" s="161"/>
      <c r="M54" s="161">
        <v>0</v>
      </c>
      <c r="N54" s="161">
        <v>61286087</v>
      </c>
      <c r="O54" s="167"/>
      <c r="P54" s="81"/>
      <c r="Q54" s="31"/>
      <c r="R54" s="203"/>
      <c r="S54" s="164">
        <v>61286087.370000005</v>
      </c>
      <c r="T54" s="164">
        <v>-0.37000000476837158</v>
      </c>
      <c r="U54" s="168">
        <v>0</v>
      </c>
      <c r="V54" s="164">
        <v>0</v>
      </c>
    </row>
    <row r="55" spans="1:23">
      <c r="A55" s="1" t="s">
        <v>201</v>
      </c>
      <c r="B55" s="72" t="s">
        <v>202</v>
      </c>
      <c r="C55" s="53"/>
      <c r="D55" s="36"/>
      <c r="E55" s="36" t="s">
        <v>203</v>
      </c>
      <c r="F55" s="36"/>
      <c r="G55" s="36"/>
      <c r="H55" s="36"/>
      <c r="I55" s="36"/>
      <c r="J55" s="36"/>
      <c r="K55" s="161">
        <v>9941562.339999998</v>
      </c>
      <c r="L55" s="161"/>
      <c r="M55" s="161">
        <v>0</v>
      </c>
      <c r="N55" s="161">
        <v>9941562</v>
      </c>
      <c r="O55" s="167"/>
      <c r="P55" s="81"/>
      <c r="Q55" s="31"/>
      <c r="R55" s="203"/>
      <c r="S55" s="164">
        <v>9941562.339999998</v>
      </c>
      <c r="T55" s="164">
        <v>-0.33999999798834324</v>
      </c>
      <c r="U55" s="168">
        <v>0</v>
      </c>
      <c r="V55" s="164">
        <v>0</v>
      </c>
    </row>
    <row r="56" spans="1:23">
      <c r="A56" s="1" t="s">
        <v>204</v>
      </c>
      <c r="B56" s="72" t="s">
        <v>205</v>
      </c>
      <c r="C56" s="53"/>
      <c r="D56" s="36"/>
      <c r="E56" s="36" t="s">
        <v>206</v>
      </c>
      <c r="F56" s="36"/>
      <c r="G56" s="36"/>
      <c r="H56" s="36"/>
      <c r="I56" s="36"/>
      <c r="J56" s="36"/>
      <c r="K56" s="161">
        <v>4507605.5</v>
      </c>
      <c r="L56" s="161"/>
      <c r="M56" s="161">
        <v>404160</v>
      </c>
      <c r="N56" s="161">
        <v>4911766</v>
      </c>
      <c r="O56" s="167"/>
      <c r="P56" s="81"/>
      <c r="Q56" s="31"/>
      <c r="S56" s="164">
        <v>4507605.5</v>
      </c>
      <c r="T56" s="164">
        <v>0.5</v>
      </c>
      <c r="U56" s="168">
        <v>404160</v>
      </c>
      <c r="V56" s="164">
        <v>0</v>
      </c>
    </row>
    <row r="57" spans="1:23">
      <c r="A57" s="1" t="s">
        <v>207</v>
      </c>
      <c r="B57" s="72" t="s">
        <v>208</v>
      </c>
      <c r="C57" s="53"/>
      <c r="D57" s="36"/>
      <c r="E57" s="36" t="s">
        <v>209</v>
      </c>
      <c r="F57" s="36"/>
      <c r="G57" s="36"/>
      <c r="H57" s="36"/>
      <c r="I57" s="36"/>
      <c r="J57" s="36"/>
      <c r="K57" s="161">
        <v>2922160.09</v>
      </c>
      <c r="L57" s="161"/>
      <c r="M57" s="161">
        <v>4492643</v>
      </c>
      <c r="N57" s="161">
        <v>7414803</v>
      </c>
      <c r="O57" s="167"/>
      <c r="P57" s="81"/>
      <c r="Q57" s="31"/>
      <c r="R57" s="203"/>
      <c r="S57" s="164">
        <v>2922160.09</v>
      </c>
      <c r="T57" s="164">
        <v>-8.9999999850988388E-2</v>
      </c>
      <c r="U57" s="168">
        <v>4492643</v>
      </c>
      <c r="V57" s="164">
        <v>0</v>
      </c>
    </row>
    <row r="58" spans="1:23">
      <c r="A58" s="1" t="s">
        <v>210</v>
      </c>
      <c r="B58" s="72" t="s">
        <v>211</v>
      </c>
      <c r="C58" s="53"/>
      <c r="D58" s="36"/>
      <c r="E58" s="196" t="s">
        <v>212</v>
      </c>
      <c r="F58" s="196"/>
      <c r="G58" s="196"/>
      <c r="H58" s="36"/>
      <c r="I58" s="36"/>
      <c r="J58" s="36"/>
      <c r="K58" s="161">
        <v>65024623.779999994</v>
      </c>
      <c r="L58" s="161"/>
      <c r="M58" s="161">
        <v>1859399.5</v>
      </c>
      <c r="N58" s="161">
        <v>66884024</v>
      </c>
      <c r="O58" s="167"/>
      <c r="P58" s="81"/>
      <c r="Q58" s="31"/>
      <c r="R58" s="203"/>
      <c r="S58" s="164">
        <v>65024623.779999994</v>
      </c>
      <c r="T58" s="164">
        <v>0.2200000062584877</v>
      </c>
      <c r="U58" s="168">
        <v>1859399.5</v>
      </c>
      <c r="V58" s="164">
        <v>0.5</v>
      </c>
    </row>
    <row r="59" spans="1:23">
      <c r="A59" s="1" t="s">
        <v>213</v>
      </c>
      <c r="B59" s="72" t="s">
        <v>214</v>
      </c>
      <c r="C59" s="53"/>
      <c r="D59" s="36"/>
      <c r="E59" s="36" t="s">
        <v>215</v>
      </c>
      <c r="F59" s="36"/>
      <c r="G59" s="36"/>
      <c r="H59" s="36"/>
      <c r="I59" s="36"/>
      <c r="J59" s="36"/>
      <c r="K59" s="161">
        <v>17313487.609999999</v>
      </c>
      <c r="L59" s="161"/>
      <c r="M59" s="161">
        <v>0</v>
      </c>
      <c r="N59" s="161">
        <v>17313488</v>
      </c>
      <c r="O59" s="167"/>
      <c r="P59" s="81"/>
      <c r="Q59" s="31"/>
      <c r="R59" s="203"/>
      <c r="S59" s="164">
        <v>17313487.609999999</v>
      </c>
      <c r="T59" s="164">
        <v>0.39000000059604645</v>
      </c>
      <c r="U59" s="168">
        <v>0</v>
      </c>
      <c r="V59" s="164">
        <v>0</v>
      </c>
    </row>
    <row r="60" spans="1:23">
      <c r="A60" s="1" t="s">
        <v>216</v>
      </c>
      <c r="B60" s="72">
        <v>33100</v>
      </c>
      <c r="C60" s="53"/>
      <c r="D60" s="36"/>
      <c r="E60" s="36" t="s">
        <v>217</v>
      </c>
      <c r="F60" s="36"/>
      <c r="G60" s="36"/>
      <c r="H60" s="36"/>
      <c r="I60" s="36"/>
      <c r="J60" s="36"/>
      <c r="K60" s="161">
        <v>139094150.57000002</v>
      </c>
      <c r="L60" s="161"/>
      <c r="M60" s="161">
        <v>22010694</v>
      </c>
      <c r="N60" s="161">
        <v>161104845</v>
      </c>
      <c r="O60" s="167"/>
      <c r="P60" s="81"/>
      <c r="Q60" s="31"/>
      <c r="R60" s="203"/>
      <c r="S60" s="164">
        <v>139094150.57000002</v>
      </c>
      <c r="T60" s="164">
        <v>0.42999997735023499</v>
      </c>
      <c r="U60" s="168">
        <v>22010694</v>
      </c>
      <c r="V60" s="164">
        <v>0</v>
      </c>
    </row>
    <row r="61" spans="1:23">
      <c r="B61" s="72"/>
      <c r="C61" s="53"/>
      <c r="D61" s="36"/>
      <c r="E61" s="36" t="s">
        <v>218</v>
      </c>
      <c r="F61" s="36"/>
      <c r="G61" s="36"/>
      <c r="H61" s="36"/>
      <c r="I61" s="36"/>
      <c r="J61" s="36"/>
      <c r="K61" s="161">
        <v>0</v>
      </c>
      <c r="L61" s="161"/>
      <c r="M61" s="161">
        <v>0</v>
      </c>
      <c r="N61" s="161">
        <v>0</v>
      </c>
      <c r="O61" s="49"/>
      <c r="P61" s="81"/>
      <c r="Q61" s="31"/>
      <c r="R61" s="203"/>
      <c r="S61" s="164">
        <v>0</v>
      </c>
      <c r="T61" s="164">
        <v>0</v>
      </c>
      <c r="U61" s="168">
        <v>0</v>
      </c>
      <c r="V61" s="164">
        <v>0</v>
      </c>
    </row>
    <row r="62" spans="1:23">
      <c r="A62" s="1" t="s">
        <v>219</v>
      </c>
      <c r="B62" s="72" t="s">
        <v>220</v>
      </c>
      <c r="C62" s="53"/>
      <c r="D62" s="36"/>
      <c r="E62" s="36"/>
      <c r="F62" s="36" t="s">
        <v>221</v>
      </c>
      <c r="G62" s="36"/>
      <c r="H62" s="36"/>
      <c r="I62" s="36"/>
      <c r="J62" s="36"/>
      <c r="K62" s="161">
        <v>10863073</v>
      </c>
      <c r="L62" s="161"/>
      <c r="M62" s="161">
        <v>990000</v>
      </c>
      <c r="N62" s="161">
        <v>11853073</v>
      </c>
      <c r="O62" s="167"/>
      <c r="P62" s="81"/>
      <c r="Q62" s="31"/>
      <c r="R62" s="203"/>
      <c r="S62" s="164">
        <v>10863073</v>
      </c>
      <c r="T62" s="164">
        <v>0</v>
      </c>
      <c r="U62" s="168">
        <v>990000</v>
      </c>
      <c r="V62" s="164">
        <v>0</v>
      </c>
    </row>
    <row r="63" spans="1:23">
      <c r="A63" s="1" t="s">
        <v>222</v>
      </c>
      <c r="B63" s="72" t="s">
        <v>223</v>
      </c>
      <c r="C63" s="53"/>
      <c r="D63" s="36"/>
      <c r="E63" s="36"/>
      <c r="F63" s="36" t="s">
        <v>224</v>
      </c>
      <c r="G63" s="36"/>
      <c r="H63" s="36"/>
      <c r="I63" s="36"/>
      <c r="J63" s="36"/>
      <c r="K63" s="161">
        <v>8656454.0099999998</v>
      </c>
      <c r="L63" s="161"/>
      <c r="M63" s="161">
        <v>790468</v>
      </c>
      <c r="N63" s="161">
        <v>9446922</v>
      </c>
      <c r="O63" s="167"/>
      <c r="P63" s="81"/>
      <c r="Q63" s="31"/>
      <c r="S63" s="164">
        <v>8656454.0099999998</v>
      </c>
      <c r="T63" s="164">
        <v>-9.9999997764825821E-3</v>
      </c>
      <c r="U63" s="168">
        <v>790468</v>
      </c>
      <c r="V63" s="164">
        <v>0</v>
      </c>
    </row>
    <row r="64" spans="1:23">
      <c r="A64" s="1" t="s">
        <v>225</v>
      </c>
      <c r="B64" s="72" t="s">
        <v>226</v>
      </c>
      <c r="C64" s="53"/>
      <c r="D64" s="36"/>
      <c r="E64" s="36"/>
      <c r="F64" s="36" t="s">
        <v>227</v>
      </c>
      <c r="G64" s="36"/>
      <c r="H64" s="36"/>
      <c r="I64" s="36"/>
      <c r="J64" s="36"/>
      <c r="K64" s="161">
        <v>258477</v>
      </c>
      <c r="L64" s="161"/>
      <c r="M64" s="161">
        <v>0</v>
      </c>
      <c r="N64" s="161">
        <v>258477</v>
      </c>
      <c r="O64" s="167"/>
      <c r="P64" s="81"/>
      <c r="Q64" s="31"/>
      <c r="S64" s="164">
        <v>258477</v>
      </c>
      <c r="T64" s="164">
        <v>0</v>
      </c>
      <c r="U64" s="168">
        <v>0</v>
      </c>
      <c r="V64" s="164">
        <v>0</v>
      </c>
    </row>
    <row r="65" spans="1:23">
      <c r="A65" s="1" t="s">
        <v>228</v>
      </c>
      <c r="B65" s="72" t="s">
        <v>229</v>
      </c>
      <c r="C65" s="53"/>
      <c r="D65" s="36"/>
      <c r="E65" s="36"/>
      <c r="F65" s="36" t="s">
        <v>230</v>
      </c>
      <c r="G65" s="36"/>
      <c r="H65" s="36"/>
      <c r="I65" s="36"/>
      <c r="J65" s="36"/>
      <c r="K65" s="161">
        <v>3020495.5</v>
      </c>
      <c r="L65" s="161"/>
      <c r="M65" s="161">
        <v>0</v>
      </c>
      <c r="N65" s="161">
        <v>3020496</v>
      </c>
      <c r="O65" s="167"/>
      <c r="P65" s="81"/>
      <c r="Q65" s="31"/>
      <c r="S65" s="164">
        <v>3020495.5</v>
      </c>
      <c r="T65" s="164">
        <v>0.5</v>
      </c>
      <c r="U65" s="168">
        <v>0</v>
      </c>
      <c r="V65" s="164">
        <v>0</v>
      </c>
    </row>
    <row r="66" spans="1:23">
      <c r="A66" s="1" t="s">
        <v>231</v>
      </c>
      <c r="B66" s="72" t="s">
        <v>223</v>
      </c>
      <c r="C66" s="53"/>
      <c r="D66" s="36"/>
      <c r="E66" s="36"/>
      <c r="F66" s="36" t="s">
        <v>232</v>
      </c>
      <c r="G66" s="36"/>
      <c r="H66" s="36"/>
      <c r="I66" s="36"/>
      <c r="J66" s="36"/>
      <c r="K66" s="161">
        <v>1141128.83</v>
      </c>
      <c r="L66" s="161"/>
      <c r="M66" s="161">
        <v>0</v>
      </c>
      <c r="N66" s="161">
        <v>1141129</v>
      </c>
      <c r="O66" s="167"/>
      <c r="P66" s="81"/>
      <c r="Q66" s="31"/>
      <c r="S66" s="164">
        <v>1141128.83</v>
      </c>
      <c r="T66" s="164">
        <v>0.16999999992549419</v>
      </c>
      <c r="U66" s="168">
        <v>0</v>
      </c>
      <c r="V66" s="164">
        <v>0</v>
      </c>
    </row>
    <row r="67" spans="1:23">
      <c r="A67" s="1" t="s">
        <v>233</v>
      </c>
      <c r="B67" s="72" t="s">
        <v>234</v>
      </c>
      <c r="C67" s="53"/>
      <c r="D67" s="36"/>
      <c r="E67" s="36"/>
      <c r="F67" s="36" t="s">
        <v>235</v>
      </c>
      <c r="G67" s="36"/>
      <c r="H67" s="36"/>
      <c r="I67" s="36"/>
      <c r="J67" s="36"/>
      <c r="K67" s="161">
        <v>29143569.109999999</v>
      </c>
      <c r="L67" s="161"/>
      <c r="M67" s="161">
        <v>0</v>
      </c>
      <c r="N67" s="161">
        <v>29143569</v>
      </c>
      <c r="O67" s="167"/>
      <c r="P67" s="81"/>
      <c r="Q67" s="31"/>
      <c r="S67" s="164">
        <v>29143569.109999999</v>
      </c>
      <c r="T67" s="164">
        <v>-0.10999999940395355</v>
      </c>
      <c r="U67" s="168">
        <v>0</v>
      </c>
      <c r="V67" s="164">
        <v>0</v>
      </c>
    </row>
    <row r="68" spans="1:23">
      <c r="B68" s="72"/>
      <c r="C68" s="53"/>
      <c r="D68" s="36"/>
      <c r="E68" s="36"/>
      <c r="F68" s="36" t="s">
        <v>295</v>
      </c>
      <c r="G68" s="36"/>
      <c r="H68" s="36"/>
      <c r="I68" s="36"/>
      <c r="J68" s="36"/>
      <c r="K68" s="161">
        <v>0</v>
      </c>
      <c r="L68" s="161"/>
      <c r="M68" s="161">
        <v>0</v>
      </c>
      <c r="N68" s="161">
        <v>0</v>
      </c>
      <c r="O68" s="167"/>
      <c r="P68" s="81"/>
      <c r="Q68" s="31"/>
      <c r="U68" s="168"/>
    </row>
    <row r="69" spans="1:23">
      <c r="B69" s="72"/>
      <c r="C69" s="53"/>
      <c r="D69" s="36"/>
      <c r="E69" s="36"/>
      <c r="F69" s="36" t="s">
        <v>296</v>
      </c>
      <c r="G69" s="36"/>
      <c r="H69" s="36"/>
      <c r="I69" s="36"/>
      <c r="J69" s="36"/>
      <c r="K69" s="161">
        <v>14343490.519999998</v>
      </c>
      <c r="L69" s="161"/>
      <c r="M69" s="161">
        <v>0</v>
      </c>
      <c r="N69" s="161">
        <v>14343491</v>
      </c>
      <c r="O69" s="167"/>
      <c r="P69" s="81"/>
      <c r="Q69" s="31"/>
      <c r="U69" s="168"/>
    </row>
    <row r="70" spans="1:23">
      <c r="A70" s="1" t="s">
        <v>236</v>
      </c>
      <c r="B70" s="72" t="s">
        <v>223</v>
      </c>
      <c r="C70" s="53"/>
      <c r="D70" s="36"/>
      <c r="E70" s="36"/>
      <c r="F70" s="36" t="s">
        <v>237</v>
      </c>
      <c r="G70" s="36"/>
      <c r="H70" s="36"/>
      <c r="I70" s="36"/>
      <c r="J70" s="36"/>
      <c r="K70" s="161">
        <v>266667</v>
      </c>
      <c r="L70" s="161"/>
      <c r="M70" s="161">
        <v>270251</v>
      </c>
      <c r="N70" s="161">
        <v>536918</v>
      </c>
      <c r="O70" s="167"/>
      <c r="P70" s="81"/>
      <c r="Q70" s="31"/>
      <c r="S70" s="164">
        <v>266667</v>
      </c>
      <c r="T70" s="164">
        <v>0</v>
      </c>
      <c r="U70" s="168">
        <v>270251</v>
      </c>
      <c r="V70" s="164">
        <v>0</v>
      </c>
    </row>
    <row r="71" spans="1:23" s="64" customFormat="1">
      <c r="A71" s="12"/>
      <c r="B71" s="117"/>
      <c r="C71" s="71"/>
      <c r="D71" s="36"/>
      <c r="E71" s="36"/>
      <c r="F71" s="36"/>
      <c r="G71" s="36"/>
      <c r="H71" s="36"/>
      <c r="I71" s="36"/>
      <c r="J71" s="59"/>
      <c r="K71" s="59"/>
      <c r="L71" s="59"/>
      <c r="M71" s="60"/>
      <c r="N71" s="60"/>
      <c r="O71" s="60"/>
      <c r="P71" s="61"/>
      <c r="Q71" s="171"/>
      <c r="R71" s="172"/>
      <c r="S71" s="173"/>
      <c r="T71" s="173"/>
      <c r="U71" s="174"/>
      <c r="V71" s="173"/>
      <c r="W71" s="221"/>
    </row>
    <row r="72" spans="1:23">
      <c r="A72" s="1" t="s">
        <v>238</v>
      </c>
      <c r="B72" s="72"/>
      <c r="C72" s="53"/>
      <c r="D72" s="36"/>
      <c r="E72" s="101" t="s">
        <v>239</v>
      </c>
      <c r="F72" s="36"/>
      <c r="G72" s="36"/>
      <c r="H72" s="36"/>
      <c r="I72" s="36"/>
      <c r="J72" s="36"/>
      <c r="K72" s="175">
        <f>SUM(K52:K70)</f>
        <v>438900651.40000004</v>
      </c>
      <c r="L72" s="92"/>
      <c r="M72" s="175">
        <f>SUM(M52:M70)</f>
        <v>34650057.5</v>
      </c>
      <c r="N72" s="175">
        <f>SUM(N52:N70)</f>
        <v>473550711</v>
      </c>
      <c r="O72" s="49"/>
      <c r="P72" s="81"/>
      <c r="Q72" s="31"/>
      <c r="S72" s="176">
        <v>424557160.88000005</v>
      </c>
      <c r="T72" s="176">
        <v>14343492.119999945</v>
      </c>
      <c r="U72" s="176">
        <v>34650057.5</v>
      </c>
      <c r="V72" s="176">
        <v>-0.5</v>
      </c>
    </row>
    <row r="73" spans="1:23" s="64" customFormat="1">
      <c r="A73" s="12"/>
      <c r="B73" s="117"/>
      <c r="C73" s="71"/>
      <c r="D73" s="36"/>
      <c r="E73" s="36"/>
      <c r="F73" s="36"/>
      <c r="G73" s="36"/>
      <c r="H73" s="36"/>
      <c r="I73" s="36"/>
      <c r="J73" s="59"/>
      <c r="K73" s="59"/>
      <c r="L73" s="59"/>
      <c r="M73" s="60"/>
      <c r="N73" s="60"/>
      <c r="O73" s="60"/>
      <c r="P73" s="61"/>
      <c r="Q73" s="171"/>
      <c r="R73" s="172"/>
      <c r="S73" s="173"/>
      <c r="T73" s="173"/>
      <c r="U73" s="174"/>
      <c r="V73" s="173"/>
      <c r="W73" s="221"/>
    </row>
    <row r="74" spans="1:23">
      <c r="B74" s="72"/>
      <c r="C74" s="275" t="s">
        <v>131</v>
      </c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28"/>
      <c r="O74" s="228"/>
      <c r="P74" s="7"/>
      <c r="Q74" s="31"/>
      <c r="T74" s="194"/>
      <c r="U74" s="194"/>
    </row>
    <row r="75" spans="1:23">
      <c r="B75" s="72"/>
      <c r="C75" s="275" t="s">
        <v>0</v>
      </c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28"/>
      <c r="O75" s="228"/>
      <c r="P75" s="7"/>
      <c r="Q75" s="31"/>
      <c r="T75" s="194"/>
      <c r="U75" s="194"/>
    </row>
    <row r="76" spans="1:23">
      <c r="B76" s="72"/>
      <c r="C76" s="65" t="s">
        <v>132</v>
      </c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28"/>
      <c r="O76" s="228"/>
      <c r="P76" s="7"/>
      <c r="Q76" s="31"/>
      <c r="T76" s="194"/>
      <c r="U76" s="194"/>
    </row>
    <row r="77" spans="1:23">
      <c r="B77" s="72"/>
      <c r="C77" s="276">
        <v>42551</v>
      </c>
      <c r="D77" s="270"/>
      <c r="E77" s="270"/>
      <c r="F77" s="270"/>
      <c r="G77" s="270"/>
      <c r="H77" s="270"/>
      <c r="I77" s="270"/>
      <c r="J77" s="270"/>
      <c r="K77" s="270"/>
      <c r="L77" s="270"/>
      <c r="M77" s="270"/>
      <c r="N77" s="227"/>
      <c r="O77" s="207"/>
      <c r="P77" s="208"/>
      <c r="Q77" s="31"/>
      <c r="T77" s="194"/>
      <c r="U77" s="194"/>
    </row>
    <row r="78" spans="1:23" s="64" customFormat="1">
      <c r="A78" s="12"/>
      <c r="B78" s="117"/>
      <c r="C78" s="71"/>
      <c r="D78" s="36"/>
      <c r="E78" s="36"/>
      <c r="F78" s="36"/>
      <c r="G78" s="36"/>
      <c r="H78" s="36"/>
      <c r="I78" s="59"/>
      <c r="J78" s="59"/>
      <c r="K78" s="59"/>
      <c r="L78" s="60"/>
      <c r="M78" s="60"/>
      <c r="N78" s="60"/>
      <c r="O78" s="60"/>
      <c r="P78" s="61"/>
      <c r="Q78" s="171"/>
      <c r="R78" s="172"/>
      <c r="S78" s="271" t="s">
        <v>134</v>
      </c>
      <c r="T78" s="271"/>
      <c r="U78" s="271"/>
      <c r="V78" s="271"/>
      <c r="W78" s="221"/>
    </row>
    <row r="79" spans="1:23">
      <c r="B79" s="72"/>
      <c r="C79" s="53"/>
      <c r="D79" s="228"/>
      <c r="E79" s="228"/>
      <c r="F79" s="228"/>
      <c r="G79" s="228"/>
      <c r="H79" s="228"/>
      <c r="I79" s="228"/>
      <c r="J79" s="228"/>
      <c r="K79" s="209" t="s">
        <v>4</v>
      </c>
      <c r="L79" s="210"/>
      <c r="M79" s="211" t="s">
        <v>5</v>
      </c>
      <c r="N79" s="211" t="s">
        <v>6</v>
      </c>
      <c r="O79" s="211"/>
      <c r="P79" s="27"/>
      <c r="Q79" s="31"/>
      <c r="S79" s="272"/>
      <c r="T79" s="272"/>
      <c r="U79" s="272"/>
      <c r="V79" s="272"/>
    </row>
    <row r="80" spans="1:23">
      <c r="B80" s="72"/>
      <c r="C80" s="53"/>
      <c r="D80" s="101"/>
      <c r="E80" s="101"/>
      <c r="F80" s="101"/>
      <c r="G80" s="101"/>
      <c r="H80" s="101"/>
      <c r="I80" s="101"/>
      <c r="J80" s="101"/>
      <c r="K80" s="26"/>
      <c r="L80" s="210"/>
      <c r="M80" s="26" t="s">
        <v>133</v>
      </c>
      <c r="N80" s="26"/>
      <c r="O80" s="152"/>
      <c r="P80" s="27"/>
      <c r="Q80" s="31"/>
      <c r="S80" s="39" t="s">
        <v>4</v>
      </c>
      <c r="T80" s="40" t="s">
        <v>14</v>
      </c>
      <c r="U80" s="41" t="s">
        <v>15</v>
      </c>
      <c r="V80" s="42" t="s">
        <v>14</v>
      </c>
    </row>
    <row r="81" spans="1:23">
      <c r="B81" s="72"/>
      <c r="C81" s="53"/>
      <c r="D81" s="36" t="s">
        <v>240</v>
      </c>
      <c r="E81" s="36"/>
      <c r="F81" s="36"/>
      <c r="G81" s="36"/>
      <c r="H81" s="36"/>
      <c r="I81" s="36"/>
      <c r="J81" s="36"/>
      <c r="K81" s="59"/>
      <c r="L81" s="59"/>
      <c r="M81" s="59"/>
      <c r="N81" s="59"/>
      <c r="O81" s="59"/>
      <c r="P81" s="77"/>
      <c r="Q81" s="31"/>
      <c r="U81" s="168"/>
    </row>
    <row r="82" spans="1:23">
      <c r="A82" s="52" t="s">
        <v>241</v>
      </c>
      <c r="B82" s="159" t="s">
        <v>242</v>
      </c>
      <c r="C82" s="159"/>
      <c r="D82" s="36"/>
      <c r="E82" s="36" t="s">
        <v>221</v>
      </c>
      <c r="F82" s="36"/>
      <c r="G82" s="36"/>
      <c r="H82" s="36"/>
      <c r="I82" s="36"/>
      <c r="J82" s="36"/>
      <c r="K82" s="161">
        <v>0</v>
      </c>
      <c r="L82" s="161"/>
      <c r="M82" s="161">
        <v>0</v>
      </c>
      <c r="N82" s="161">
        <v>0</v>
      </c>
      <c r="O82" s="162"/>
      <c r="P82" s="163"/>
      <c r="Q82" s="31"/>
      <c r="S82" s="164">
        <v>0</v>
      </c>
      <c r="T82" s="164">
        <v>0</v>
      </c>
      <c r="U82" s="168">
        <v>0</v>
      </c>
      <c r="V82" s="164">
        <v>0</v>
      </c>
    </row>
    <row r="83" spans="1:23">
      <c r="A83" s="52" t="s">
        <v>243</v>
      </c>
      <c r="B83" s="53" t="s">
        <v>244</v>
      </c>
      <c r="C83" s="53"/>
      <c r="D83" s="36"/>
      <c r="E83" s="36" t="s">
        <v>224</v>
      </c>
      <c r="F83" s="36"/>
      <c r="G83" s="36"/>
      <c r="H83" s="36"/>
      <c r="I83" s="36"/>
      <c r="J83" s="36"/>
      <c r="K83" s="166">
        <v>36987034.369999997</v>
      </c>
      <c r="L83" s="166"/>
      <c r="M83" s="166">
        <v>13107903</v>
      </c>
      <c r="N83" s="166">
        <v>50094937</v>
      </c>
      <c r="O83" s="167"/>
      <c r="P83" s="81"/>
      <c r="Q83" s="31"/>
      <c r="S83" s="164">
        <v>36987034.369999997</v>
      </c>
      <c r="T83" s="164">
        <v>-0.36999999731779099</v>
      </c>
      <c r="U83" s="168">
        <v>13107903</v>
      </c>
      <c r="V83" s="164">
        <v>0</v>
      </c>
    </row>
    <row r="84" spans="1:23">
      <c r="A84" s="52" t="s">
        <v>245</v>
      </c>
      <c r="B84" s="53" t="s">
        <v>246</v>
      </c>
      <c r="C84" s="53"/>
      <c r="D84" s="36"/>
      <c r="E84" s="36" t="s">
        <v>227</v>
      </c>
      <c r="F84" s="36"/>
      <c r="G84" s="36"/>
      <c r="H84" s="36"/>
      <c r="I84" s="36"/>
      <c r="J84" s="36"/>
      <c r="K84" s="166">
        <v>1398763</v>
      </c>
      <c r="L84" s="166"/>
      <c r="M84" s="166">
        <v>0</v>
      </c>
      <c r="N84" s="166">
        <v>1398763</v>
      </c>
      <c r="O84" s="167"/>
      <c r="P84" s="81"/>
      <c r="Q84" s="31"/>
      <c r="S84" s="164">
        <v>1398763</v>
      </c>
      <c r="T84" s="164">
        <v>0</v>
      </c>
      <c r="U84" s="168">
        <v>0</v>
      </c>
      <c r="V84" s="164">
        <v>0</v>
      </c>
    </row>
    <row r="85" spans="1:23">
      <c r="A85" s="52" t="s">
        <v>247</v>
      </c>
      <c r="B85" s="53" t="s">
        <v>248</v>
      </c>
      <c r="C85" s="53"/>
      <c r="D85" s="36"/>
      <c r="E85" s="36" t="s">
        <v>230</v>
      </c>
      <c r="F85" s="36"/>
      <c r="G85" s="36"/>
      <c r="H85" s="36"/>
      <c r="I85" s="36"/>
      <c r="J85" s="36"/>
      <c r="K85" s="166">
        <v>11865479.73</v>
      </c>
      <c r="L85" s="166"/>
      <c r="M85" s="166">
        <v>0</v>
      </c>
      <c r="N85" s="166">
        <v>11865480</v>
      </c>
      <c r="O85" s="167"/>
      <c r="P85" s="81"/>
      <c r="Q85" s="31"/>
      <c r="S85" s="164">
        <v>11865479.73</v>
      </c>
      <c r="T85" s="164">
        <v>0.26999999955296516</v>
      </c>
      <c r="U85" s="168">
        <v>0</v>
      </c>
      <c r="V85" s="164">
        <v>0</v>
      </c>
    </row>
    <row r="86" spans="1:23">
      <c r="A86" s="52" t="s">
        <v>249</v>
      </c>
      <c r="B86" s="53" t="s">
        <v>244</v>
      </c>
      <c r="C86" s="53"/>
      <c r="D86" s="36"/>
      <c r="E86" s="36" t="s">
        <v>232</v>
      </c>
      <c r="F86" s="36"/>
      <c r="G86" s="36"/>
      <c r="H86" s="36"/>
      <c r="I86" s="36"/>
      <c r="J86" s="36"/>
      <c r="K86" s="166">
        <v>3262504.6399999997</v>
      </c>
      <c r="L86" s="166"/>
      <c r="M86" s="166">
        <v>0</v>
      </c>
      <c r="N86" s="166">
        <v>3262505</v>
      </c>
      <c r="O86" s="167"/>
      <c r="P86" s="81"/>
      <c r="Q86" s="31"/>
      <c r="S86" s="164">
        <v>3262504.6399999997</v>
      </c>
      <c r="T86" s="164">
        <v>0.36000000033527613</v>
      </c>
      <c r="U86" s="168">
        <v>0</v>
      </c>
      <c r="V86" s="164">
        <v>0</v>
      </c>
    </row>
    <row r="87" spans="1:23">
      <c r="A87" s="52" t="s">
        <v>250</v>
      </c>
      <c r="B87" s="53" t="s">
        <v>251</v>
      </c>
      <c r="C87" s="53"/>
      <c r="D87" s="36"/>
      <c r="E87" s="36" t="s">
        <v>235</v>
      </c>
      <c r="F87" s="36"/>
      <c r="G87" s="36"/>
      <c r="H87" s="36"/>
      <c r="I87" s="36"/>
      <c r="J87" s="36"/>
      <c r="K87" s="166">
        <v>153433656.22000003</v>
      </c>
      <c r="L87" s="166"/>
      <c r="M87" s="166">
        <v>0</v>
      </c>
      <c r="N87" s="166">
        <v>153433656</v>
      </c>
      <c r="O87" s="167"/>
      <c r="P87" s="81"/>
      <c r="Q87" s="31"/>
      <c r="S87" s="164">
        <v>153433656.22000003</v>
      </c>
      <c r="T87" s="164">
        <v>-0.22000002861022949</v>
      </c>
      <c r="U87" s="168">
        <v>0</v>
      </c>
      <c r="V87" s="164">
        <v>0</v>
      </c>
    </row>
    <row r="88" spans="1:23">
      <c r="A88" s="52"/>
      <c r="B88" s="53"/>
      <c r="C88" s="53"/>
      <c r="D88" s="36"/>
      <c r="E88" s="36" t="s">
        <v>295</v>
      </c>
      <c r="F88" s="36"/>
      <c r="G88" s="36"/>
      <c r="H88" s="36"/>
      <c r="I88" s="36"/>
      <c r="J88" s="36"/>
      <c r="K88" s="166">
        <v>356911173</v>
      </c>
      <c r="L88" s="166"/>
      <c r="M88" s="166">
        <v>0</v>
      </c>
      <c r="N88" s="166">
        <v>356911173</v>
      </c>
      <c r="O88" s="167"/>
      <c r="P88" s="81"/>
      <c r="Q88" s="31"/>
      <c r="U88" s="168"/>
    </row>
    <row r="89" spans="1:23">
      <c r="A89" s="52"/>
      <c r="B89" s="53"/>
      <c r="C89" s="53"/>
      <c r="D89" s="36"/>
      <c r="E89" s="36" t="s">
        <v>296</v>
      </c>
      <c r="F89" s="36"/>
      <c r="G89" s="36"/>
      <c r="H89" s="36"/>
      <c r="I89" s="36"/>
      <c r="J89" s="36"/>
      <c r="K89" s="166">
        <v>346740728.00999999</v>
      </c>
      <c r="L89" s="166"/>
      <c r="M89" s="166">
        <v>0</v>
      </c>
      <c r="N89" s="166">
        <v>346740728</v>
      </c>
      <c r="O89" s="167"/>
      <c r="P89" s="81"/>
      <c r="Q89" s="31"/>
      <c r="U89" s="168"/>
    </row>
    <row r="90" spans="1:23">
      <c r="A90" s="52" t="s">
        <v>252</v>
      </c>
      <c r="B90" s="53" t="s">
        <v>244</v>
      </c>
      <c r="C90" s="53"/>
      <c r="D90" s="36"/>
      <c r="E90" s="36" t="s">
        <v>253</v>
      </c>
      <c r="F90" s="36"/>
      <c r="G90" s="36"/>
      <c r="H90" s="36"/>
      <c r="I90" s="36"/>
      <c r="J90" s="36"/>
      <c r="K90" s="166">
        <v>44944790.75</v>
      </c>
      <c r="L90" s="166"/>
      <c r="M90" s="166">
        <v>0</v>
      </c>
      <c r="N90" s="166">
        <v>44944791</v>
      </c>
      <c r="O90" s="167"/>
      <c r="P90" s="81"/>
      <c r="Q90" s="31"/>
      <c r="S90" s="164">
        <v>44944790.75</v>
      </c>
      <c r="T90" s="164">
        <v>0.25</v>
      </c>
      <c r="U90" s="168">
        <v>0</v>
      </c>
      <c r="V90" s="164">
        <v>0</v>
      </c>
    </row>
    <row r="91" spans="1:23">
      <c r="A91" s="52" t="s">
        <v>254</v>
      </c>
      <c r="B91" s="53" t="s">
        <v>244</v>
      </c>
      <c r="C91" s="53"/>
      <c r="D91" s="36"/>
      <c r="E91" s="36" t="s">
        <v>237</v>
      </c>
      <c r="F91" s="36"/>
      <c r="G91" s="36"/>
      <c r="H91" s="36"/>
      <c r="I91" s="36"/>
      <c r="J91" s="36"/>
      <c r="K91" s="166">
        <v>23007898.84</v>
      </c>
      <c r="L91" s="166"/>
      <c r="M91" s="166">
        <v>4892382</v>
      </c>
      <c r="N91" s="166">
        <v>27900281</v>
      </c>
      <c r="O91" s="167"/>
      <c r="P91" s="81"/>
      <c r="Q91" s="31"/>
      <c r="S91" s="164">
        <v>23007898.84</v>
      </c>
      <c r="T91" s="164">
        <v>0.16000000014901161</v>
      </c>
      <c r="U91" s="168">
        <v>4892382</v>
      </c>
      <c r="V91" s="164">
        <v>0</v>
      </c>
    </row>
    <row r="92" spans="1:23" s="64" customFormat="1">
      <c r="A92" s="70"/>
      <c r="B92" s="71"/>
      <c r="C92" s="71"/>
      <c r="D92" s="36"/>
      <c r="E92" s="36"/>
      <c r="F92" s="36"/>
      <c r="G92" s="36"/>
      <c r="H92" s="36"/>
      <c r="I92" s="36"/>
      <c r="J92" s="59"/>
      <c r="K92" s="92"/>
      <c r="L92" s="92"/>
      <c r="M92" s="99"/>
      <c r="N92" s="99"/>
      <c r="O92" s="99"/>
      <c r="P92" s="100"/>
      <c r="Q92" s="171"/>
      <c r="R92" s="172"/>
      <c r="S92" s="164"/>
      <c r="T92" s="164"/>
      <c r="U92" s="168"/>
      <c r="V92" s="164"/>
      <c r="W92" s="221"/>
    </row>
    <row r="93" spans="1:23">
      <c r="A93" s="52" t="s">
        <v>255</v>
      </c>
      <c r="B93" s="53"/>
      <c r="C93" s="53"/>
      <c r="D93" s="36"/>
      <c r="E93" s="101" t="s">
        <v>256</v>
      </c>
      <c r="F93" s="36"/>
      <c r="G93" s="36"/>
      <c r="H93" s="36"/>
      <c r="I93" s="36"/>
      <c r="J93" s="36"/>
      <c r="K93" s="175">
        <f>SUM(K83:K91)</f>
        <v>978552028.56000006</v>
      </c>
      <c r="L93" s="92"/>
      <c r="M93" s="175">
        <f>SUM(M83:M91)</f>
        <v>18000285</v>
      </c>
      <c r="N93" s="175">
        <f>SUM(N83:N91)</f>
        <v>996552314</v>
      </c>
      <c r="O93" s="49"/>
      <c r="P93" s="81"/>
      <c r="Q93" s="31"/>
      <c r="S93" s="176">
        <v>274900127.55000001</v>
      </c>
      <c r="T93" s="176">
        <v>703651901.45000005</v>
      </c>
      <c r="U93" s="176">
        <v>18000285</v>
      </c>
      <c r="V93" s="176">
        <v>0</v>
      </c>
    </row>
    <row r="94" spans="1:23" s="64" customFormat="1">
      <c r="A94" s="70"/>
      <c r="B94" s="71"/>
      <c r="C94" s="71"/>
      <c r="D94" s="36"/>
      <c r="E94" s="36"/>
      <c r="F94" s="36"/>
      <c r="G94" s="36"/>
      <c r="H94" s="36"/>
      <c r="I94" s="36"/>
      <c r="J94" s="59"/>
      <c r="K94" s="59"/>
      <c r="L94" s="59"/>
      <c r="M94" s="60"/>
      <c r="N94" s="60"/>
      <c r="O94" s="60"/>
      <c r="P94" s="61"/>
      <c r="Q94" s="171"/>
      <c r="R94" s="172"/>
      <c r="S94" s="164"/>
      <c r="T94" s="164"/>
      <c r="U94" s="168"/>
      <c r="V94" s="164"/>
      <c r="W94" s="221"/>
    </row>
    <row r="95" spans="1:23" ht="13.5" thickBot="1">
      <c r="A95" s="6"/>
      <c r="B95" s="53"/>
      <c r="C95" s="53"/>
      <c r="D95" s="101" t="s">
        <v>257</v>
      </c>
      <c r="E95" s="36"/>
      <c r="F95" s="36"/>
      <c r="G95" s="36"/>
      <c r="H95" s="36"/>
      <c r="I95" s="36"/>
      <c r="J95" s="36"/>
      <c r="K95" s="188">
        <f>K72+K93</f>
        <v>1417452679.96</v>
      </c>
      <c r="L95" s="189"/>
      <c r="M95" s="188">
        <f>M72+M93</f>
        <v>52650342.5</v>
      </c>
      <c r="N95" s="188">
        <f>N72+N93</f>
        <v>1470103025</v>
      </c>
      <c r="O95" s="49"/>
      <c r="P95" s="81"/>
      <c r="Q95" s="31"/>
      <c r="S95" s="176">
        <v>699457288.43000007</v>
      </c>
      <c r="T95" s="176">
        <v>717995393.56999993</v>
      </c>
      <c r="U95" s="177">
        <v>52650342.5</v>
      </c>
      <c r="V95" s="176">
        <v>-0.5</v>
      </c>
    </row>
    <row r="96" spans="1:23" ht="13.5" thickTop="1">
      <c r="A96" s="6"/>
      <c r="B96" s="53"/>
      <c r="C96" s="53"/>
      <c r="D96" s="101"/>
      <c r="E96" s="36"/>
      <c r="F96" s="36"/>
      <c r="G96" s="36"/>
      <c r="H96" s="36"/>
      <c r="I96" s="36"/>
      <c r="J96" s="36"/>
      <c r="K96" s="96"/>
      <c r="L96" s="184"/>
      <c r="M96" s="96"/>
      <c r="N96" s="96"/>
      <c r="O96" s="49"/>
      <c r="P96" s="81"/>
      <c r="Q96" s="31"/>
      <c r="S96" s="194"/>
      <c r="T96" s="194"/>
      <c r="U96" s="168"/>
      <c r="V96" s="194"/>
    </row>
    <row r="97" spans="1:23">
      <c r="B97" s="72"/>
      <c r="C97" s="53"/>
      <c r="D97" s="195" t="s">
        <v>258</v>
      </c>
      <c r="E97" s="196"/>
      <c r="F97" s="197"/>
      <c r="G97" s="43"/>
      <c r="H97" s="43"/>
      <c r="I97" s="43"/>
      <c r="J97" s="196"/>
      <c r="K97" s="198"/>
      <c r="L97" s="199"/>
      <c r="M97" s="198"/>
      <c r="N97" s="193"/>
      <c r="O97" s="190"/>
      <c r="P97" s="191"/>
      <c r="Q97" s="31"/>
      <c r="S97" s="194"/>
      <c r="T97" s="194"/>
      <c r="U97" s="168"/>
      <c r="V97" s="194"/>
    </row>
    <row r="98" spans="1:23">
      <c r="B98" s="72"/>
      <c r="C98" s="53"/>
      <c r="D98" s="196" t="s">
        <v>259</v>
      </c>
      <c r="E98" s="196"/>
      <c r="F98" s="197"/>
      <c r="G98" s="43"/>
      <c r="H98" s="43"/>
      <c r="I98" s="43"/>
      <c r="J98" s="196"/>
      <c r="K98" s="166">
        <v>0</v>
      </c>
      <c r="L98" s="166"/>
      <c r="M98" s="166">
        <v>0</v>
      </c>
      <c r="N98" s="166">
        <v>0</v>
      </c>
      <c r="O98" s="190"/>
      <c r="P98" s="191"/>
      <c r="Q98" s="31"/>
      <c r="S98" s="194"/>
      <c r="T98" s="194"/>
      <c r="U98" s="168"/>
      <c r="V98" s="194"/>
    </row>
    <row r="99" spans="1:23">
      <c r="B99" s="72"/>
      <c r="C99" s="53"/>
      <c r="D99" s="196" t="s">
        <v>297</v>
      </c>
      <c r="E99" s="196"/>
      <c r="F99" s="197"/>
      <c r="G99" s="43"/>
      <c r="H99" s="43"/>
      <c r="I99" s="43"/>
      <c r="J99" s="196"/>
      <c r="K99" s="166">
        <v>175128591.88999999</v>
      </c>
      <c r="L99" s="166"/>
      <c r="M99" s="166">
        <v>0</v>
      </c>
      <c r="N99" s="166">
        <v>175128592</v>
      </c>
      <c r="O99" s="190"/>
      <c r="P99" s="191"/>
      <c r="Q99" s="31"/>
      <c r="S99" s="194"/>
      <c r="T99" s="194"/>
      <c r="U99" s="168"/>
      <c r="V99" s="194"/>
    </row>
    <row r="100" spans="1:23">
      <c r="B100" s="72"/>
      <c r="C100" s="53"/>
      <c r="D100" s="196" t="s">
        <v>298</v>
      </c>
      <c r="E100" s="196"/>
      <c r="F100" s="197"/>
      <c r="G100" s="43"/>
      <c r="H100" s="43"/>
      <c r="I100" s="43"/>
      <c r="J100" s="196"/>
      <c r="K100" s="166">
        <v>6849723.1299999999</v>
      </c>
      <c r="L100" s="166"/>
      <c r="M100" s="166">
        <v>0</v>
      </c>
      <c r="N100" s="166">
        <v>6849723</v>
      </c>
      <c r="O100" s="190"/>
      <c r="P100" s="191"/>
      <c r="Q100" s="31"/>
      <c r="S100" s="194"/>
      <c r="T100" s="194"/>
      <c r="U100" s="168"/>
      <c r="V100" s="194"/>
    </row>
    <row r="101" spans="1:23">
      <c r="B101" s="72"/>
      <c r="C101" s="53"/>
      <c r="D101" s="196" t="s">
        <v>260</v>
      </c>
      <c r="E101" s="196"/>
      <c r="F101" s="197"/>
      <c r="G101" s="43"/>
      <c r="H101" s="43"/>
      <c r="I101" s="43"/>
      <c r="J101" s="196"/>
      <c r="K101" s="166">
        <v>0</v>
      </c>
      <c r="L101" s="166"/>
      <c r="M101" s="166">
        <v>0</v>
      </c>
      <c r="N101" s="166">
        <v>0</v>
      </c>
      <c r="O101" s="190"/>
      <c r="P101" s="191"/>
      <c r="Q101" s="31"/>
      <c r="S101" s="194">
        <v>0</v>
      </c>
      <c r="T101" s="194"/>
      <c r="U101" s="168"/>
      <c r="V101" s="194"/>
    </row>
    <row r="102" spans="1:23">
      <c r="B102" s="72"/>
      <c r="C102" s="53"/>
      <c r="D102" s="195"/>
      <c r="E102" s="196"/>
      <c r="F102" s="197"/>
      <c r="G102" s="43"/>
      <c r="H102" s="43"/>
      <c r="I102" s="43"/>
      <c r="J102" s="196"/>
      <c r="K102" s="198"/>
      <c r="L102" s="199"/>
      <c r="M102" s="198"/>
      <c r="N102" s="49"/>
      <c r="O102" s="190"/>
      <c r="P102" s="191"/>
      <c r="Q102" s="31"/>
      <c r="S102" s="194"/>
      <c r="T102" s="194"/>
      <c r="U102" s="168"/>
      <c r="V102" s="194"/>
    </row>
    <row r="103" spans="1:23" ht="13.5" thickBot="1">
      <c r="B103" s="72"/>
      <c r="C103" s="53"/>
      <c r="D103" s="195" t="s">
        <v>261</v>
      </c>
      <c r="E103" s="196"/>
      <c r="F103" s="197"/>
      <c r="G103" s="43"/>
      <c r="H103" s="43"/>
      <c r="I103" s="43"/>
      <c r="J103" s="196"/>
      <c r="K103" s="200">
        <f>SUM(K98:K101)</f>
        <v>181978315.01999998</v>
      </c>
      <c r="L103" s="199"/>
      <c r="M103" s="200">
        <f>SUM(M98:M101)</f>
        <v>0</v>
      </c>
      <c r="N103" s="200">
        <f>SUM(N98:N101)</f>
        <v>181978315</v>
      </c>
      <c r="O103" s="190"/>
      <c r="P103" s="191"/>
      <c r="Q103" s="31"/>
      <c r="S103" s="194">
        <v>181978315</v>
      </c>
      <c r="T103" s="194"/>
      <c r="U103" s="168"/>
      <c r="V103" s="194"/>
    </row>
    <row r="104" spans="1:23" ht="14.25" thickTop="1" thickBot="1">
      <c r="B104" s="72"/>
      <c r="C104" s="53"/>
      <c r="D104" s="195" t="s">
        <v>299</v>
      </c>
      <c r="E104" s="196"/>
      <c r="F104" s="197"/>
      <c r="G104" s="43"/>
      <c r="H104" s="43"/>
      <c r="I104" s="43"/>
      <c r="J104" s="196"/>
      <c r="K104" s="200">
        <f>K95+K103</f>
        <v>1599430994.98</v>
      </c>
      <c r="L104" s="198">
        <v>0</v>
      </c>
      <c r="M104" s="200">
        <f>M95+M103</f>
        <v>52650342.5</v>
      </c>
      <c r="N104" s="200">
        <f>N95+N103</f>
        <v>1652081340</v>
      </c>
      <c r="O104" s="190"/>
      <c r="P104" s="191"/>
      <c r="Q104" s="31"/>
      <c r="S104" s="194"/>
      <c r="T104" s="194"/>
      <c r="U104" s="168"/>
      <c r="V104" s="194"/>
    </row>
    <row r="105" spans="1:23" s="64" customFormat="1" ht="13.5" thickTop="1">
      <c r="A105" s="70"/>
      <c r="B105" s="71"/>
      <c r="C105" s="71"/>
      <c r="D105" s="36"/>
      <c r="E105" s="36"/>
      <c r="F105" s="36"/>
      <c r="G105" s="36"/>
      <c r="H105" s="36"/>
      <c r="I105" s="36"/>
      <c r="J105" s="59"/>
      <c r="K105" s="59"/>
      <c r="L105" s="59"/>
      <c r="M105" s="60"/>
      <c r="N105" s="60"/>
      <c r="O105" s="60"/>
      <c r="P105" s="61"/>
      <c r="Q105" s="171"/>
      <c r="R105" s="172"/>
      <c r="S105" s="164"/>
      <c r="T105" s="164"/>
      <c r="U105" s="168"/>
      <c r="V105" s="164"/>
      <c r="W105" s="221"/>
    </row>
    <row r="106" spans="1:23">
      <c r="A106" s="52"/>
      <c r="B106" s="53"/>
      <c r="C106" s="53"/>
      <c r="D106" s="101" t="s">
        <v>262</v>
      </c>
      <c r="E106" s="36"/>
      <c r="F106" s="36"/>
      <c r="G106" s="36"/>
      <c r="H106" s="36"/>
      <c r="I106" s="36"/>
      <c r="J106" s="36"/>
      <c r="K106" s="59"/>
      <c r="L106" s="59"/>
      <c r="M106" s="59"/>
      <c r="N106" s="59"/>
      <c r="O106" s="59"/>
      <c r="P106" s="77"/>
      <c r="Q106" s="31"/>
      <c r="U106" s="168"/>
    </row>
    <row r="107" spans="1:23">
      <c r="A107" s="52" t="s">
        <v>263</v>
      </c>
      <c r="B107" s="53" t="s">
        <v>264</v>
      </c>
      <c r="C107" s="53"/>
      <c r="D107" s="36" t="s">
        <v>265</v>
      </c>
      <c r="E107" s="36"/>
      <c r="F107" s="36"/>
      <c r="G107" s="36"/>
      <c r="H107" s="36"/>
      <c r="I107" s="36"/>
      <c r="J107" s="36"/>
      <c r="K107" s="161">
        <v>3811339658.0099993</v>
      </c>
      <c r="L107" s="161"/>
      <c r="M107" s="161">
        <v>54680710</v>
      </c>
      <c r="N107" s="166">
        <v>3866020368</v>
      </c>
      <c r="O107" s="162"/>
      <c r="P107" s="163"/>
      <c r="Q107" s="31"/>
      <c r="S107" s="164">
        <v>3811339658.0099993</v>
      </c>
      <c r="T107" s="164">
        <v>-9.9992752075195313E-3</v>
      </c>
      <c r="U107" s="168">
        <v>54680710</v>
      </c>
      <c r="V107" s="164">
        <v>0</v>
      </c>
    </row>
    <row r="108" spans="1:23">
      <c r="A108" s="52"/>
      <c r="B108" s="53"/>
      <c r="C108" s="53"/>
      <c r="D108" s="36" t="s">
        <v>266</v>
      </c>
      <c r="E108" s="36"/>
      <c r="F108" s="36"/>
      <c r="G108" s="36"/>
      <c r="H108" s="36"/>
      <c r="I108" s="36"/>
      <c r="J108" s="36"/>
      <c r="K108" s="161">
        <v>0</v>
      </c>
      <c r="L108" s="161"/>
      <c r="M108" s="161">
        <v>0</v>
      </c>
      <c r="N108" s="166">
        <v>0</v>
      </c>
      <c r="O108" s="182"/>
      <c r="P108" s="183"/>
      <c r="Q108" s="31"/>
      <c r="U108" s="168"/>
    </row>
    <row r="109" spans="1:23">
      <c r="A109" s="52"/>
      <c r="B109" s="53"/>
      <c r="C109" s="53"/>
      <c r="D109" s="36"/>
      <c r="E109" s="36" t="s">
        <v>267</v>
      </c>
      <c r="F109" s="36"/>
      <c r="G109" s="36"/>
      <c r="H109" s="36"/>
      <c r="I109" s="36"/>
      <c r="J109" s="36"/>
      <c r="K109" s="161">
        <v>0</v>
      </c>
      <c r="L109" s="161"/>
      <c r="M109" s="161">
        <v>0</v>
      </c>
      <c r="N109" s="166">
        <v>0</v>
      </c>
      <c r="O109" s="182"/>
      <c r="P109" s="183"/>
      <c r="Q109" s="31"/>
      <c r="U109" s="168"/>
    </row>
    <row r="110" spans="1:23">
      <c r="A110" s="52" t="s">
        <v>268</v>
      </c>
      <c r="B110" s="53" t="s">
        <v>269</v>
      </c>
      <c r="C110" s="53"/>
      <c r="D110" s="36"/>
      <c r="E110" s="36"/>
      <c r="F110" s="36" t="s">
        <v>270</v>
      </c>
      <c r="G110" s="36"/>
      <c r="H110" s="36"/>
      <c r="I110" s="36"/>
      <c r="J110" s="36"/>
      <c r="K110" s="161">
        <v>2361377</v>
      </c>
      <c r="L110" s="161"/>
      <c r="M110" s="161">
        <v>508806058</v>
      </c>
      <c r="N110" s="166">
        <v>511167435</v>
      </c>
      <c r="O110" s="167"/>
      <c r="P110" s="81"/>
      <c r="Q110" s="31"/>
      <c r="S110" s="164">
        <v>2361377</v>
      </c>
      <c r="T110" s="164">
        <v>0</v>
      </c>
      <c r="U110" s="168">
        <v>508806058</v>
      </c>
      <c r="V110" s="164">
        <v>0</v>
      </c>
    </row>
    <row r="111" spans="1:23">
      <c r="A111" s="52"/>
      <c r="B111" s="53"/>
      <c r="C111" s="53"/>
      <c r="D111" s="36"/>
      <c r="E111" s="36" t="s">
        <v>271</v>
      </c>
      <c r="F111" s="36"/>
      <c r="G111" s="36"/>
      <c r="H111" s="36"/>
      <c r="I111" s="36"/>
      <c r="J111" s="36"/>
      <c r="K111" s="161">
        <v>0</v>
      </c>
      <c r="L111" s="161"/>
      <c r="M111" s="161">
        <v>0</v>
      </c>
      <c r="N111" s="166">
        <v>0</v>
      </c>
      <c r="O111" s="49"/>
      <c r="P111" s="81"/>
      <c r="Q111" s="31"/>
      <c r="U111" s="168"/>
    </row>
    <row r="112" spans="1:23">
      <c r="A112" s="52" t="s">
        <v>272</v>
      </c>
      <c r="B112" s="53" t="s">
        <v>273</v>
      </c>
      <c r="C112" s="53"/>
      <c r="D112" s="36"/>
      <c r="E112" s="36"/>
      <c r="F112" s="36" t="s">
        <v>270</v>
      </c>
      <c r="G112" s="36"/>
      <c r="H112" s="36"/>
      <c r="I112" s="36"/>
      <c r="J112" s="36"/>
      <c r="K112" s="161">
        <v>112854696.25999999</v>
      </c>
      <c r="L112" s="161"/>
      <c r="M112" s="161">
        <v>9836070</v>
      </c>
      <c r="N112" s="166">
        <v>122690766</v>
      </c>
      <c r="O112" s="167"/>
      <c r="P112" s="81"/>
      <c r="Q112" s="31"/>
      <c r="S112" s="164">
        <v>112854696.25999999</v>
      </c>
      <c r="T112" s="164">
        <v>-0.25999999046325684</v>
      </c>
      <c r="U112" s="168">
        <v>9836070</v>
      </c>
      <c r="V112" s="164">
        <v>0</v>
      </c>
    </row>
    <row r="113" spans="1:23">
      <c r="A113" s="52" t="s">
        <v>274</v>
      </c>
      <c r="B113" s="53" t="s">
        <v>275</v>
      </c>
      <c r="C113" s="53"/>
      <c r="D113" s="36"/>
      <c r="E113" s="36"/>
      <c r="F113" s="36" t="s">
        <v>276</v>
      </c>
      <c r="G113" s="36"/>
      <c r="H113" s="36"/>
      <c r="I113" s="36"/>
      <c r="J113" s="36"/>
      <c r="K113" s="161">
        <v>101849539.96999998</v>
      </c>
      <c r="L113" s="161"/>
      <c r="M113" s="161">
        <v>115796736</v>
      </c>
      <c r="N113" s="166">
        <v>217646276</v>
      </c>
      <c r="O113" s="167"/>
      <c r="P113" s="81"/>
      <c r="Q113" s="31"/>
      <c r="S113" s="164">
        <v>101849539.96999998</v>
      </c>
      <c r="T113" s="164">
        <v>3.0000016093254089E-2</v>
      </c>
      <c r="U113" s="168">
        <v>115796736</v>
      </c>
      <c r="V113" s="164">
        <v>0</v>
      </c>
    </row>
    <row r="114" spans="1:23">
      <c r="A114" s="52" t="s">
        <v>277</v>
      </c>
      <c r="B114" s="53" t="s">
        <v>275</v>
      </c>
      <c r="C114" s="53"/>
      <c r="D114" s="36"/>
      <c r="E114" s="36"/>
      <c r="F114" s="36" t="s">
        <v>278</v>
      </c>
      <c r="G114" s="36"/>
      <c r="H114" s="36"/>
      <c r="I114" s="36"/>
      <c r="J114" s="36"/>
      <c r="K114" s="161">
        <v>15790722.169999994</v>
      </c>
      <c r="L114" s="161"/>
      <c r="M114" s="161">
        <v>218207792</v>
      </c>
      <c r="N114" s="166">
        <v>233998514</v>
      </c>
      <c r="O114" s="167"/>
      <c r="P114" s="81"/>
      <c r="Q114" s="31"/>
      <c r="S114" s="164">
        <v>15790722.169999994</v>
      </c>
      <c r="T114" s="164">
        <v>-0.16999999433755875</v>
      </c>
      <c r="U114" s="168">
        <v>218207792</v>
      </c>
      <c r="V114" s="164">
        <v>0</v>
      </c>
    </row>
    <row r="115" spans="1:23">
      <c r="A115" s="52" t="s">
        <v>279</v>
      </c>
      <c r="B115" s="53" t="s">
        <v>275</v>
      </c>
      <c r="C115" s="53"/>
      <c r="D115" s="36"/>
      <c r="E115" s="36"/>
      <c r="F115" s="36" t="s">
        <v>280</v>
      </c>
      <c r="G115" s="36"/>
      <c r="H115" s="36"/>
      <c r="I115" s="36"/>
      <c r="J115" s="36"/>
      <c r="K115" s="161">
        <v>893035556.13000023</v>
      </c>
      <c r="L115" s="161"/>
      <c r="M115" s="161">
        <v>3219998</v>
      </c>
      <c r="N115" s="166">
        <v>896255554</v>
      </c>
      <c r="O115" s="167"/>
      <c r="P115" s="81"/>
      <c r="Q115" s="31"/>
      <c r="S115" s="164">
        <v>893035556.13000023</v>
      </c>
      <c r="T115" s="164">
        <v>-0.13000023365020752</v>
      </c>
      <c r="U115" s="168">
        <v>3219998</v>
      </c>
      <c r="V115" s="164">
        <v>0</v>
      </c>
    </row>
    <row r="116" spans="1:23">
      <c r="A116" s="52" t="s">
        <v>281</v>
      </c>
      <c r="B116" s="53" t="s">
        <v>282</v>
      </c>
      <c r="C116" s="53"/>
      <c r="D116" s="36"/>
      <c r="E116" s="36"/>
      <c r="F116" s="36" t="s">
        <v>283</v>
      </c>
      <c r="G116" s="36"/>
      <c r="H116" s="36"/>
      <c r="I116" s="36"/>
      <c r="J116" s="36"/>
      <c r="K116" s="161">
        <v>3357782.1100000003</v>
      </c>
      <c r="L116" s="161"/>
      <c r="M116" s="161">
        <v>422168</v>
      </c>
      <c r="N116" s="166">
        <v>3779950</v>
      </c>
      <c r="O116" s="167"/>
      <c r="P116" s="81"/>
      <c r="Q116" s="31"/>
      <c r="S116" s="164">
        <v>3357782.1100000003</v>
      </c>
      <c r="T116" s="164">
        <v>-0.11000000033527613</v>
      </c>
      <c r="U116" s="168">
        <v>422168</v>
      </c>
      <c r="V116" s="164">
        <v>0</v>
      </c>
    </row>
    <row r="117" spans="1:23">
      <c r="A117" s="52" t="s">
        <v>284</v>
      </c>
      <c r="B117" s="53" t="s">
        <v>275</v>
      </c>
      <c r="C117" s="53"/>
      <c r="D117" s="36"/>
      <c r="E117" s="36"/>
      <c r="F117" s="36" t="s">
        <v>285</v>
      </c>
      <c r="G117" s="36"/>
      <c r="H117" s="36"/>
      <c r="I117" s="36"/>
      <c r="J117" s="36"/>
      <c r="K117" s="161">
        <v>1628847.48</v>
      </c>
      <c r="L117" s="161"/>
      <c r="M117" s="161">
        <v>60977566</v>
      </c>
      <c r="N117" s="166">
        <v>62606413</v>
      </c>
      <c r="O117" s="167"/>
      <c r="P117" s="81"/>
      <c r="Q117" s="31"/>
      <c r="S117" s="164">
        <v>1628847.48</v>
      </c>
      <c r="T117" s="164">
        <v>-0.47999999998137355</v>
      </c>
      <c r="U117" s="168">
        <v>60977566</v>
      </c>
      <c r="V117" s="164">
        <v>0</v>
      </c>
    </row>
    <row r="118" spans="1:23">
      <c r="A118" s="52" t="s">
        <v>286</v>
      </c>
      <c r="B118" s="53" t="s">
        <v>287</v>
      </c>
      <c r="C118" s="53"/>
      <c r="D118" s="36" t="s">
        <v>288</v>
      </c>
      <c r="E118" s="36"/>
      <c r="F118" s="36"/>
      <c r="G118" s="36"/>
      <c r="H118" s="36"/>
      <c r="I118" s="36"/>
      <c r="J118" s="36"/>
      <c r="K118" s="161">
        <v>-65362966</v>
      </c>
      <c r="L118" s="161"/>
      <c r="M118" s="161">
        <v>85505807</v>
      </c>
      <c r="N118" s="166">
        <v>20142841</v>
      </c>
      <c r="O118" s="167"/>
      <c r="P118" s="81"/>
      <c r="Q118" s="31"/>
      <c r="S118" s="212">
        <v>-65362966</v>
      </c>
      <c r="T118" s="213">
        <v>0</v>
      </c>
      <c r="U118" s="212">
        <v>85505807</v>
      </c>
      <c r="V118" s="164">
        <v>0</v>
      </c>
    </row>
    <row r="119" spans="1:23" s="64" customFormat="1">
      <c r="A119" s="12"/>
      <c r="B119" s="117"/>
      <c r="C119" s="71"/>
      <c r="D119" s="36"/>
      <c r="E119" s="36"/>
      <c r="F119" s="36"/>
      <c r="G119" s="36"/>
      <c r="H119" s="36"/>
      <c r="I119" s="59"/>
      <c r="J119" s="59"/>
      <c r="K119" s="92"/>
      <c r="L119" s="99"/>
      <c r="M119" s="99"/>
      <c r="N119" s="99"/>
      <c r="O119" s="99"/>
      <c r="P119" s="100"/>
      <c r="Q119" s="171"/>
      <c r="R119" s="172"/>
      <c r="S119" s="164"/>
      <c r="T119" s="164"/>
      <c r="U119" s="168"/>
      <c r="V119" s="164"/>
      <c r="W119" s="221"/>
    </row>
    <row r="120" spans="1:23" ht="13.5" thickBot="1">
      <c r="A120" s="1" t="s">
        <v>289</v>
      </c>
      <c r="B120" s="72"/>
      <c r="C120" s="53"/>
      <c r="D120" s="101" t="s">
        <v>290</v>
      </c>
      <c r="E120" s="36"/>
      <c r="F120" s="36"/>
      <c r="G120" s="36"/>
      <c r="H120" s="36"/>
      <c r="I120" s="36"/>
      <c r="J120" s="36"/>
      <c r="K120" s="188">
        <f>SUM(K107:K118)</f>
        <v>4876855213.1299992</v>
      </c>
      <c r="L120" s="189"/>
      <c r="M120" s="188">
        <f>SUM(M107:M118)</f>
        <v>1057452905</v>
      </c>
      <c r="N120" s="188">
        <f>SUM(N107:N118)</f>
        <v>5934308117</v>
      </c>
      <c r="O120" s="49"/>
      <c r="P120" s="81"/>
      <c r="Q120" s="31"/>
      <c r="S120" s="176">
        <v>4876855213.1299992</v>
      </c>
      <c r="T120" s="176">
        <v>-1.1299991607666016</v>
      </c>
      <c r="U120" s="177">
        <v>1057452905</v>
      </c>
      <c r="V120" s="176">
        <v>0</v>
      </c>
    </row>
    <row r="121" spans="1:23" s="64" customFormat="1" ht="13.5" thickTop="1">
      <c r="A121" s="12"/>
      <c r="B121" s="117"/>
      <c r="C121" s="71"/>
      <c r="D121" s="36"/>
      <c r="E121" s="36"/>
      <c r="F121" s="36"/>
      <c r="G121" s="36"/>
      <c r="H121" s="36"/>
      <c r="I121" s="59"/>
      <c r="J121" s="59"/>
      <c r="K121" s="59"/>
      <c r="L121" s="60"/>
      <c r="M121" s="60"/>
      <c r="N121" s="60"/>
      <c r="O121" s="60"/>
      <c r="P121" s="61"/>
      <c r="Q121" s="171"/>
      <c r="R121" s="172"/>
      <c r="S121" s="164"/>
      <c r="T121" s="164"/>
      <c r="U121" s="168"/>
      <c r="V121" s="164"/>
      <c r="W121" s="221"/>
    </row>
    <row r="122" spans="1:23" ht="13.5" thickBot="1">
      <c r="B122" s="72"/>
      <c r="C122" s="53"/>
      <c r="D122" s="195" t="s">
        <v>291</v>
      </c>
      <c r="E122" s="196"/>
      <c r="F122" s="196"/>
      <c r="G122" s="196"/>
      <c r="H122" s="196"/>
      <c r="I122" s="196"/>
      <c r="J122" s="196"/>
      <c r="K122" s="200">
        <f>K104+K120</f>
        <v>6476286208.1099987</v>
      </c>
      <c r="L122" s="199"/>
      <c r="M122" s="200">
        <f>M104+M120</f>
        <v>1110103247.5</v>
      </c>
      <c r="N122" s="200">
        <f>N104+N120</f>
        <v>7586389457</v>
      </c>
      <c r="O122" s="190"/>
      <c r="P122" s="191"/>
      <c r="Q122" s="31"/>
      <c r="S122" s="176">
        <v>5758290816.5599995</v>
      </c>
      <c r="T122" s="176">
        <v>717995392.46000099</v>
      </c>
      <c r="U122" s="177">
        <v>1110103247.5</v>
      </c>
      <c r="V122" s="176">
        <v>-0.5</v>
      </c>
    </row>
    <row r="123" spans="1:23" s="64" customFormat="1" ht="13.5" thickTop="1">
      <c r="A123" s="12"/>
      <c r="B123" s="117"/>
      <c r="C123" s="71"/>
      <c r="D123" s="36"/>
      <c r="E123" s="36"/>
      <c r="F123" s="36"/>
      <c r="G123" s="36"/>
      <c r="H123" s="36"/>
      <c r="I123" s="59"/>
      <c r="J123" s="59"/>
      <c r="K123" s="59"/>
      <c r="L123" s="60"/>
      <c r="M123" s="60"/>
      <c r="N123" s="60"/>
      <c r="O123" s="60"/>
      <c r="P123" s="61"/>
      <c r="Q123" s="31"/>
      <c r="R123" s="172"/>
      <c r="S123" s="173"/>
      <c r="T123" s="173"/>
      <c r="U123" s="173"/>
      <c r="V123" s="173"/>
      <c r="W123" s="221"/>
    </row>
    <row r="124" spans="1:23">
      <c r="B124" s="72"/>
      <c r="C124" s="53"/>
      <c r="D124" s="229" t="s">
        <v>96</v>
      </c>
      <c r="E124" s="229"/>
      <c r="F124" s="229"/>
      <c r="G124" s="229"/>
      <c r="H124" s="229"/>
      <c r="I124" s="229"/>
      <c r="J124" s="229"/>
      <c r="K124" s="229"/>
      <c r="L124" s="229"/>
      <c r="M124" s="229"/>
      <c r="N124" s="229"/>
      <c r="O124" s="229"/>
      <c r="P124" s="214"/>
      <c r="Q124" s="31"/>
      <c r="S124" s="164">
        <v>841830022.39000034</v>
      </c>
      <c r="U124" s="164">
        <v>23665526.049999952</v>
      </c>
    </row>
    <row r="125" spans="1:23" s="64" customFormat="1">
      <c r="A125" s="12"/>
      <c r="B125" s="13"/>
      <c r="C125" s="13"/>
      <c r="D125" s="215"/>
      <c r="E125" s="215"/>
      <c r="F125" s="215"/>
      <c r="G125" s="215"/>
      <c r="H125" s="215"/>
      <c r="I125" s="170"/>
      <c r="J125" s="170"/>
      <c r="K125" s="170"/>
      <c r="L125" s="60"/>
      <c r="P125" s="61"/>
      <c r="R125" s="172"/>
      <c r="S125" s="173"/>
      <c r="T125" s="173"/>
      <c r="U125" s="173"/>
      <c r="V125" s="173"/>
      <c r="W125" s="221"/>
    </row>
    <row r="126" spans="1:23" ht="12.75" hidden="1" customHeight="1">
      <c r="C126" s="274" t="s">
        <v>292</v>
      </c>
      <c r="D126" s="274"/>
      <c r="E126" s="274"/>
      <c r="F126" s="274"/>
      <c r="G126" s="274"/>
      <c r="H126" s="274"/>
      <c r="I126" s="274"/>
      <c r="J126" s="274"/>
      <c r="K126" s="216">
        <v>123834629.94999981</v>
      </c>
      <c r="L126" s="35"/>
      <c r="M126" s="216">
        <v>23665526</v>
      </c>
      <c r="N126" s="216">
        <v>147500155.97000027</v>
      </c>
      <c r="O126" s="216"/>
      <c r="P126" s="217"/>
    </row>
    <row r="127" spans="1:23" ht="12.75" hidden="1" customHeight="1">
      <c r="K127" s="212"/>
      <c r="L127" s="212"/>
      <c r="M127" s="212"/>
      <c r="N127" s="212"/>
      <c r="O127" s="212"/>
      <c r="P127" s="212"/>
      <c r="Q127" s="212"/>
    </row>
    <row r="128" spans="1:23" ht="12.75" hidden="1" customHeight="1">
      <c r="J128" s="218" t="s">
        <v>97</v>
      </c>
      <c r="K128" s="212"/>
      <c r="L128" s="212"/>
      <c r="M128" s="212"/>
      <c r="N128" s="212"/>
      <c r="O128" s="212"/>
      <c r="P128" s="212"/>
      <c r="Q128" s="212"/>
    </row>
    <row r="129" spans="1:22" ht="12.75" hidden="1" customHeight="1">
      <c r="K129" s="212"/>
      <c r="L129" s="212"/>
      <c r="M129" s="212"/>
      <c r="N129" s="212"/>
      <c r="O129" s="212"/>
      <c r="P129" s="212"/>
      <c r="Q129" s="212"/>
    </row>
    <row r="130" spans="1:22" ht="12.75" hidden="1" customHeight="1">
      <c r="A130" s="6"/>
      <c r="B130" s="6"/>
      <c r="C130" s="6"/>
      <c r="J130" s="6"/>
      <c r="K130" s="212"/>
      <c r="L130" s="212"/>
      <c r="M130" s="212"/>
      <c r="N130" s="212"/>
      <c r="O130" s="212"/>
      <c r="P130" s="212"/>
      <c r="Q130" s="212"/>
      <c r="R130" s="6"/>
      <c r="S130" s="6"/>
      <c r="T130" s="6"/>
      <c r="U130" s="6"/>
      <c r="V130" s="6"/>
    </row>
    <row r="131" spans="1:22" ht="12.75" hidden="1" customHeight="1">
      <c r="A131" s="6"/>
      <c r="B131" s="6"/>
      <c r="C131" s="6"/>
      <c r="J131" s="6"/>
      <c r="K131" s="212"/>
      <c r="L131" s="212"/>
      <c r="M131" s="212"/>
      <c r="N131" s="212"/>
      <c r="O131" s="212"/>
      <c r="P131" s="212"/>
      <c r="Q131" s="212"/>
      <c r="R131" s="6"/>
      <c r="S131" s="6"/>
      <c r="T131" s="6"/>
      <c r="U131" s="6"/>
      <c r="V131" s="6"/>
    </row>
    <row r="132" spans="1:22" ht="12.75" hidden="1" customHeight="1">
      <c r="A132" s="6"/>
      <c r="B132" s="6"/>
      <c r="C132" s="6"/>
      <c r="J132" s="6"/>
      <c r="K132" s="212"/>
      <c r="L132" s="212"/>
      <c r="M132" s="212"/>
      <c r="N132" s="212"/>
      <c r="O132" s="212"/>
      <c r="P132" s="212"/>
      <c r="Q132" s="212"/>
      <c r="R132" s="6"/>
      <c r="S132" s="6"/>
      <c r="T132" s="6"/>
      <c r="U132" s="6"/>
      <c r="V132" s="6"/>
    </row>
    <row r="133" spans="1:22" ht="12.75" hidden="1" customHeight="1">
      <c r="A133" s="6"/>
      <c r="B133" s="6"/>
      <c r="C133" s="6"/>
      <c r="J133" s="6"/>
      <c r="K133" s="212"/>
      <c r="L133" s="212"/>
      <c r="M133" s="212"/>
      <c r="N133" s="212"/>
      <c r="O133" s="212"/>
      <c r="P133" s="212"/>
      <c r="Q133" s="212"/>
      <c r="R133" s="6"/>
      <c r="S133" s="6"/>
      <c r="T133" s="6"/>
      <c r="U133" s="6"/>
      <c r="V133" s="6"/>
    </row>
    <row r="134" spans="1:22" ht="12.75" hidden="1" customHeight="1">
      <c r="A134" s="6"/>
      <c r="B134" s="6"/>
      <c r="C134" s="6"/>
      <c r="J134" s="6"/>
      <c r="K134" s="212"/>
      <c r="L134" s="212"/>
      <c r="M134" s="212"/>
      <c r="N134" s="212"/>
      <c r="O134" s="212"/>
      <c r="P134" s="212"/>
      <c r="Q134" s="212"/>
      <c r="R134" s="6"/>
      <c r="S134" s="6"/>
      <c r="T134" s="6"/>
      <c r="U134" s="6"/>
      <c r="V134" s="6"/>
    </row>
    <row r="135" spans="1:22" ht="12.75" hidden="1" customHeight="1">
      <c r="A135" s="6"/>
      <c r="B135" s="6"/>
      <c r="C135" s="6"/>
      <c r="J135" s="6"/>
      <c r="K135" s="212"/>
      <c r="L135" s="212"/>
      <c r="M135" s="212"/>
      <c r="N135" s="212"/>
      <c r="O135" s="212"/>
      <c r="P135" s="212"/>
      <c r="Q135" s="212"/>
      <c r="R135" s="6"/>
      <c r="S135" s="6"/>
      <c r="T135" s="6"/>
      <c r="U135" s="6"/>
      <c r="V135" s="6"/>
    </row>
    <row r="136" spans="1:22" ht="12.75" hidden="1" customHeight="1">
      <c r="A136" s="6"/>
      <c r="B136" s="6"/>
      <c r="C136" s="6"/>
      <c r="J136" s="6"/>
      <c r="K136" s="212"/>
      <c r="L136" s="212"/>
      <c r="M136" s="212"/>
      <c r="N136" s="212"/>
      <c r="O136" s="212"/>
      <c r="P136" s="212"/>
      <c r="Q136" s="212"/>
      <c r="R136" s="6"/>
      <c r="S136" s="6"/>
      <c r="T136" s="6"/>
      <c r="U136" s="6"/>
      <c r="V136" s="6"/>
    </row>
    <row r="137" spans="1:22" ht="12.75" hidden="1" customHeight="1">
      <c r="A137" s="6"/>
      <c r="B137" s="6"/>
      <c r="C137" s="6"/>
      <c r="J137" s="6"/>
      <c r="K137" s="212"/>
      <c r="L137" s="212"/>
      <c r="M137" s="212"/>
      <c r="N137" s="212"/>
      <c r="O137" s="212"/>
      <c r="P137" s="212"/>
      <c r="Q137" s="212"/>
      <c r="R137" s="6"/>
      <c r="S137" s="6"/>
      <c r="T137" s="6"/>
      <c r="U137" s="6"/>
      <c r="V137" s="6"/>
    </row>
    <row r="138" spans="1:22" ht="12.75" hidden="1" customHeight="1">
      <c r="A138" s="6"/>
      <c r="B138" s="6"/>
      <c r="C138" s="6"/>
      <c r="J138" s="6"/>
      <c r="K138" s="212"/>
      <c r="L138" s="212"/>
      <c r="M138" s="212"/>
      <c r="N138" s="212"/>
      <c r="O138" s="212"/>
      <c r="P138" s="212"/>
      <c r="Q138" s="212"/>
      <c r="R138" s="6"/>
      <c r="S138" s="6"/>
      <c r="T138" s="6"/>
      <c r="U138" s="6"/>
      <c r="V138" s="6"/>
    </row>
    <row r="139" spans="1:22" ht="12.75" hidden="1" customHeight="1">
      <c r="A139" s="6"/>
      <c r="B139" s="6"/>
      <c r="C139" s="6"/>
      <c r="J139" s="6"/>
      <c r="K139" s="212"/>
      <c r="L139" s="212"/>
      <c r="M139" s="212"/>
      <c r="N139" s="212"/>
      <c r="O139" s="212"/>
      <c r="P139" s="212"/>
      <c r="Q139" s="212"/>
      <c r="R139" s="6"/>
      <c r="S139" s="6"/>
      <c r="T139" s="6"/>
      <c r="U139" s="6"/>
      <c r="V139" s="6"/>
    </row>
    <row r="140" spans="1:22" ht="12.75" hidden="1" customHeight="1">
      <c r="A140" s="6"/>
      <c r="B140" s="6"/>
      <c r="C140" s="6"/>
      <c r="J140" s="6"/>
      <c r="K140" s="212"/>
      <c r="L140" s="212"/>
      <c r="M140" s="212"/>
      <c r="N140" s="212"/>
      <c r="O140" s="212"/>
      <c r="P140" s="212"/>
      <c r="Q140" s="212"/>
      <c r="R140" s="6"/>
      <c r="S140" s="6"/>
      <c r="T140" s="6"/>
      <c r="U140" s="6"/>
      <c r="V140" s="6"/>
    </row>
    <row r="141" spans="1:22" ht="12.75" hidden="1" customHeight="1">
      <c r="A141" s="6"/>
      <c r="B141" s="6"/>
      <c r="C141" s="6"/>
      <c r="J141" s="6"/>
      <c r="K141" s="212"/>
      <c r="L141" s="212"/>
      <c r="M141" s="212"/>
      <c r="N141" s="212"/>
      <c r="O141" s="212"/>
      <c r="P141" s="212"/>
      <c r="Q141" s="212"/>
      <c r="R141" s="6"/>
      <c r="S141" s="6"/>
      <c r="T141" s="6"/>
      <c r="U141" s="6"/>
      <c r="V141" s="6"/>
    </row>
    <row r="142" spans="1:22" ht="12.75" hidden="1" customHeight="1">
      <c r="A142" s="6"/>
      <c r="B142" s="6"/>
      <c r="C142" s="6"/>
      <c r="J142" s="6"/>
      <c r="K142" s="212"/>
      <c r="L142" s="212"/>
      <c r="M142" s="212"/>
      <c r="N142" s="212"/>
      <c r="O142" s="212"/>
      <c r="P142" s="212"/>
      <c r="Q142" s="212"/>
      <c r="R142" s="6"/>
      <c r="S142" s="6"/>
      <c r="T142" s="6"/>
      <c r="U142" s="6"/>
      <c r="V142" s="6"/>
    </row>
    <row r="143" spans="1:22" ht="12.75" hidden="1" customHeight="1">
      <c r="A143" s="6"/>
      <c r="B143" s="6"/>
      <c r="C143" s="6"/>
      <c r="J143" s="6"/>
      <c r="K143" s="212"/>
      <c r="L143" s="212"/>
      <c r="M143" s="212"/>
      <c r="N143" s="212"/>
      <c r="O143" s="212"/>
      <c r="P143" s="212"/>
      <c r="Q143" s="212"/>
      <c r="R143" s="6"/>
      <c r="S143" s="6"/>
      <c r="T143" s="6"/>
      <c r="U143" s="6"/>
      <c r="V143" s="6"/>
    </row>
    <row r="144" spans="1:22" ht="12.75" hidden="1" customHeight="1">
      <c r="A144" s="6"/>
      <c r="B144" s="6"/>
      <c r="C144" s="6"/>
      <c r="J144" s="6"/>
      <c r="K144" s="212"/>
      <c r="L144" s="212"/>
      <c r="M144" s="212"/>
      <c r="N144" s="212"/>
      <c r="O144" s="212"/>
      <c r="P144" s="212"/>
      <c r="Q144" s="212"/>
      <c r="R144" s="6"/>
      <c r="S144" s="6"/>
      <c r="T144" s="6"/>
      <c r="U144" s="6"/>
      <c r="V144" s="6"/>
    </row>
    <row r="145" spans="1:22" ht="12.75" hidden="1" customHeight="1">
      <c r="A145" s="6"/>
      <c r="B145" s="6"/>
      <c r="C145" s="6"/>
      <c r="J145" s="6"/>
      <c r="K145" s="212"/>
      <c r="L145" s="212"/>
      <c r="M145" s="212"/>
      <c r="N145" s="212"/>
      <c r="O145" s="212"/>
      <c r="P145" s="212"/>
      <c r="Q145" s="212"/>
      <c r="R145" s="6"/>
      <c r="S145" s="6"/>
      <c r="T145" s="6"/>
      <c r="U145" s="6"/>
      <c r="V145" s="6"/>
    </row>
    <row r="146" spans="1:22" ht="12.75" hidden="1" customHeight="1">
      <c r="A146" s="6"/>
      <c r="B146" s="6"/>
      <c r="C146" s="6"/>
      <c r="K146" s="212"/>
      <c r="L146" s="212"/>
      <c r="M146" s="212"/>
      <c r="N146" s="212"/>
      <c r="O146" s="212"/>
      <c r="P146" s="212"/>
      <c r="Q146" s="212"/>
      <c r="R146" s="6"/>
      <c r="S146" s="6"/>
      <c r="T146" s="6"/>
      <c r="U146" s="6"/>
      <c r="V146" s="6"/>
    </row>
    <row r="147" spans="1:22" ht="12.75" hidden="1" customHeight="1">
      <c r="A147" s="6"/>
      <c r="B147" s="6"/>
      <c r="C147" s="6"/>
      <c r="K147" s="212"/>
      <c r="L147" s="212"/>
      <c r="M147" s="212"/>
      <c r="N147" s="212"/>
      <c r="O147" s="212"/>
      <c r="P147" s="212"/>
      <c r="Q147" s="212"/>
      <c r="R147" s="6"/>
      <c r="S147" s="6"/>
      <c r="T147" s="6"/>
      <c r="U147" s="6"/>
      <c r="V147" s="6"/>
    </row>
    <row r="148" spans="1:22" ht="12.75" hidden="1" customHeight="1">
      <c r="A148" s="6"/>
      <c r="B148" s="6"/>
      <c r="C148" s="6"/>
      <c r="K148" s="212"/>
      <c r="L148" s="212"/>
      <c r="M148" s="212"/>
      <c r="N148" s="212"/>
      <c r="O148" s="212"/>
      <c r="P148" s="212"/>
      <c r="Q148" s="212"/>
      <c r="R148" s="6"/>
      <c r="S148" s="6"/>
      <c r="T148" s="6"/>
      <c r="U148" s="6"/>
      <c r="V148" s="6"/>
    </row>
    <row r="159" spans="1:22">
      <c r="A159" s="6"/>
      <c r="B159" s="6"/>
      <c r="C159" s="6"/>
      <c r="H159" s="43"/>
      <c r="M159" s="43"/>
      <c r="N159" s="43"/>
      <c r="O159" s="43"/>
      <c r="P159" s="43"/>
      <c r="Q159" s="43"/>
      <c r="R159" s="6"/>
      <c r="S159" s="6"/>
      <c r="T159" s="6"/>
      <c r="U159" s="6"/>
      <c r="V159" s="6"/>
    </row>
    <row r="160" spans="1:22">
      <c r="A160" s="6"/>
      <c r="B160" s="6"/>
      <c r="C160" s="6"/>
      <c r="H160" s="43"/>
      <c r="M160" s="43"/>
      <c r="N160" s="43"/>
      <c r="O160" s="43"/>
      <c r="P160" s="43"/>
      <c r="Q160" s="43"/>
      <c r="R160" s="6"/>
      <c r="S160" s="6"/>
      <c r="T160" s="6"/>
      <c r="U160" s="6"/>
      <c r="V160" s="6"/>
    </row>
    <row r="161" spans="1:22">
      <c r="A161" s="6"/>
      <c r="B161" s="6"/>
      <c r="C161" s="6"/>
      <c r="H161" s="43"/>
      <c r="M161" s="43"/>
      <c r="N161" s="43"/>
      <c r="O161" s="43"/>
      <c r="P161" s="43"/>
      <c r="Q161" s="43"/>
      <c r="R161" s="6"/>
      <c r="S161" s="6"/>
      <c r="T161" s="6"/>
      <c r="U161" s="6"/>
      <c r="V161" s="6"/>
    </row>
    <row r="162" spans="1:22">
      <c r="A162" s="6"/>
      <c r="B162" s="6"/>
      <c r="C162" s="6"/>
      <c r="H162" s="43"/>
      <c r="M162" s="43"/>
      <c r="N162" s="43"/>
      <c r="O162" s="43"/>
      <c r="P162" s="43"/>
      <c r="Q162" s="43"/>
      <c r="R162" s="6"/>
      <c r="S162" s="6"/>
      <c r="T162" s="6"/>
      <c r="U162" s="6"/>
      <c r="V162" s="6"/>
    </row>
    <row r="163" spans="1:22">
      <c r="A163" s="6"/>
      <c r="B163" s="6"/>
      <c r="C163" s="6"/>
      <c r="H163" s="43"/>
      <c r="M163" s="43"/>
      <c r="N163" s="43"/>
      <c r="O163" s="43"/>
      <c r="P163" s="43"/>
      <c r="Q163" s="43"/>
      <c r="R163" s="6"/>
      <c r="S163" s="6"/>
      <c r="T163" s="6"/>
      <c r="U163" s="6"/>
      <c r="V163" s="6"/>
    </row>
    <row r="164" spans="1:22">
      <c r="A164" s="6"/>
      <c r="B164" s="6"/>
      <c r="C164" s="6"/>
      <c r="H164" s="43"/>
      <c r="M164" s="43"/>
      <c r="N164" s="43"/>
      <c r="O164" s="43"/>
      <c r="P164" s="43"/>
      <c r="Q164" s="43"/>
      <c r="R164" s="6"/>
      <c r="S164" s="6"/>
      <c r="T164" s="6"/>
      <c r="U164" s="6"/>
      <c r="V164" s="6"/>
    </row>
    <row r="165" spans="1:22">
      <c r="A165" s="6"/>
      <c r="B165" s="6"/>
      <c r="C165" s="6"/>
      <c r="H165" s="43"/>
      <c r="M165" s="43"/>
      <c r="N165" s="43"/>
      <c r="O165" s="43"/>
      <c r="P165" s="43"/>
      <c r="Q165" s="43"/>
      <c r="R165" s="6"/>
      <c r="S165" s="6"/>
      <c r="T165" s="6"/>
      <c r="U165" s="6"/>
      <c r="V165" s="6"/>
    </row>
    <row r="166" spans="1:22">
      <c r="A166" s="6"/>
      <c r="B166" s="6"/>
      <c r="C166" s="6"/>
      <c r="H166" s="43"/>
      <c r="M166" s="43"/>
      <c r="N166" s="43"/>
      <c r="O166" s="43"/>
      <c r="P166" s="43"/>
      <c r="Q166" s="43"/>
      <c r="R166" s="6"/>
      <c r="S166" s="6"/>
      <c r="T166" s="6"/>
      <c r="U166" s="6"/>
      <c r="V166" s="6"/>
    </row>
    <row r="167" spans="1:22">
      <c r="A167" s="6"/>
      <c r="B167" s="6"/>
      <c r="C167" s="6"/>
      <c r="H167" s="43"/>
      <c r="M167" s="43"/>
      <c r="N167" s="43"/>
      <c r="O167" s="43"/>
      <c r="P167" s="43"/>
      <c r="Q167" s="43"/>
      <c r="R167" s="6"/>
      <c r="S167" s="6"/>
      <c r="T167" s="6"/>
      <c r="U167" s="6"/>
      <c r="V167" s="6"/>
    </row>
    <row r="168" spans="1:22">
      <c r="A168" s="6"/>
      <c r="B168" s="6"/>
      <c r="C168" s="6"/>
      <c r="H168" s="43"/>
      <c r="M168" s="43"/>
      <c r="N168" s="43"/>
      <c r="O168" s="43"/>
      <c r="P168" s="43"/>
      <c r="Q168" s="43"/>
      <c r="R168" s="6"/>
      <c r="S168" s="6"/>
      <c r="T168" s="6"/>
      <c r="U168" s="6"/>
      <c r="V168" s="6"/>
    </row>
    <row r="169" spans="1:22">
      <c r="A169" s="6"/>
      <c r="B169" s="6"/>
      <c r="C169" s="6"/>
      <c r="H169" s="43"/>
      <c r="M169" s="43"/>
      <c r="N169" s="43"/>
      <c r="O169" s="43"/>
      <c r="P169" s="43"/>
      <c r="Q169" s="43"/>
      <c r="R169" s="6"/>
      <c r="S169" s="6"/>
      <c r="T169" s="6"/>
      <c r="U169" s="6"/>
      <c r="V169" s="6"/>
    </row>
    <row r="170" spans="1:22">
      <c r="A170" s="6"/>
      <c r="B170" s="6"/>
      <c r="C170" s="6"/>
      <c r="H170" s="43"/>
      <c r="M170" s="43"/>
      <c r="N170" s="43"/>
      <c r="O170" s="43"/>
      <c r="P170" s="43"/>
      <c r="Q170" s="43"/>
      <c r="R170" s="6"/>
      <c r="S170" s="6"/>
      <c r="T170" s="6"/>
      <c r="U170" s="6"/>
      <c r="V170" s="6"/>
    </row>
  </sheetData>
  <sheetProtection formatColumns="0" formatRows="0"/>
  <conditionalFormatting sqref="K12:M23 K28:M35 K82:M91 K107:M118 K52:M70">
    <cfRule type="cellIs" dxfId="665" priority="35" operator="notEqual">
      <formula>0</formula>
    </cfRule>
    <cfRule type="containsBlanks" dxfId="664" priority="36">
      <formula>LEN(TRIM(K12))=0</formula>
    </cfRule>
  </conditionalFormatting>
  <conditionalFormatting sqref="K28:M28 K18:M23">
    <cfRule type="cellIs" dxfId="663" priority="34" operator="notEqual">
      <formula>K32</formula>
    </cfRule>
  </conditionalFormatting>
  <conditionalFormatting sqref="K28:M30">
    <cfRule type="cellIs" dxfId="662" priority="33" operator="notEqual">
      <formula>K48</formula>
    </cfRule>
  </conditionalFormatting>
  <conditionalFormatting sqref="S124 U124">
    <cfRule type="cellIs" dxfId="661" priority="31" operator="notEqual">
      <formula>0</formula>
    </cfRule>
    <cfRule type="cellIs" dxfId="660" priority="32" operator="equal">
      <formula>0</formula>
    </cfRule>
  </conditionalFormatting>
  <conditionalFormatting sqref="S93 S72 S39:S47 S37 S25 S95:S104 S122 S120">
    <cfRule type="expression" dxfId="659" priority="28">
      <formula>ROUND($S25,0)&lt;&gt;$K25</formula>
    </cfRule>
  </conditionalFormatting>
  <conditionalFormatting sqref="V122 T122 T120 V120 T93 V93 V72 T72 T39:T47 T37 V37 V39:V47 V25 T25 T95:T104 V95:V104">
    <cfRule type="cellIs" dxfId="658" priority="29" operator="between">
      <formula>-0.5</formula>
      <formula>0.5</formula>
    </cfRule>
    <cfRule type="cellIs" dxfId="657" priority="30" operator="notBetween">
      <formula>-0.5</formula>
      <formula>0.5</formula>
    </cfRule>
  </conditionalFormatting>
  <conditionalFormatting sqref="S25 S37 S39:S47 S72 S93 S95:S104 S120 S122">
    <cfRule type="expression" dxfId="656" priority="27">
      <formula>ROUND($S25,0)=$K25</formula>
    </cfRule>
  </conditionalFormatting>
  <conditionalFormatting sqref="U25 U37 U39:U47 U72 U93 U120 U122 U95:U104">
    <cfRule type="expression" dxfId="655" priority="25">
      <formula>ROUND($U25,0)&lt;&gt;$M25</formula>
    </cfRule>
    <cfRule type="expression" dxfId="654" priority="26">
      <formula>ROUND($U25,0)=$M25</formula>
    </cfRule>
  </conditionalFormatting>
  <conditionalFormatting sqref="K126 M126">
    <cfRule type="cellIs" dxfId="653" priority="23" operator="notEqual">
      <formula>0</formula>
    </cfRule>
    <cfRule type="cellIs" dxfId="652" priority="24" operator="equal">
      <formula>0</formula>
    </cfRule>
  </conditionalFormatting>
  <conditionalFormatting sqref="U72">
    <cfRule type="expression" dxfId="651" priority="22">
      <formula>ROUND($S72,0)&lt;&gt;$K72</formula>
    </cfRule>
  </conditionalFormatting>
  <conditionalFormatting sqref="U72">
    <cfRule type="expression" dxfId="650" priority="21">
      <formula>ROUND($S72,0)=$K72</formula>
    </cfRule>
  </conditionalFormatting>
  <conditionalFormatting sqref="U93">
    <cfRule type="expression" dxfId="649" priority="20">
      <formula>ROUND($S93,0)&lt;&gt;$K93</formula>
    </cfRule>
  </conditionalFormatting>
  <conditionalFormatting sqref="U93">
    <cfRule type="expression" dxfId="648" priority="19">
      <formula>ROUND($S93,0)=$K93</formula>
    </cfRule>
  </conditionalFormatting>
  <conditionalFormatting sqref="N12:N23 N28:N35 N82:N91 N107:N118 N52:N70">
    <cfRule type="cellIs" dxfId="647" priority="17" operator="notEqual">
      <formula>0</formula>
    </cfRule>
    <cfRule type="containsBlanks" dxfId="646" priority="18">
      <formula>LEN(TRIM(N12))=0</formula>
    </cfRule>
  </conditionalFormatting>
  <conditionalFormatting sqref="N12 K12:M17">
    <cfRule type="cellIs" dxfId="645" priority="16" operator="notEqual">
      <formula>K25</formula>
    </cfRule>
  </conditionalFormatting>
  <conditionalFormatting sqref="K52:N70">
    <cfRule type="cellIs" dxfId="644" priority="15" operator="notEqual">
      <formula>K72</formula>
    </cfRule>
  </conditionalFormatting>
  <conditionalFormatting sqref="N82">
    <cfRule type="cellIs" dxfId="643" priority="14" operator="notEqual">
      <formula>N95</formula>
    </cfRule>
  </conditionalFormatting>
  <conditionalFormatting sqref="N126">
    <cfRule type="cellIs" dxfId="642" priority="12" operator="notEqual">
      <formula>0</formula>
    </cfRule>
    <cfRule type="cellIs" dxfId="641" priority="13" operator="equal">
      <formula>0</formula>
    </cfRule>
  </conditionalFormatting>
  <conditionalFormatting sqref="K42:M45">
    <cfRule type="cellIs" dxfId="640" priority="10" operator="notEqual">
      <formula>0</formula>
    </cfRule>
    <cfRule type="containsBlanks" dxfId="639" priority="11">
      <formula>LEN(TRIM(K42))=0</formula>
    </cfRule>
  </conditionalFormatting>
  <conditionalFormatting sqref="K98:M101">
    <cfRule type="cellIs" dxfId="638" priority="8" operator="notEqual">
      <formula>0</formula>
    </cfRule>
    <cfRule type="containsBlanks" dxfId="637" priority="9">
      <formula>LEN(TRIM(K98))=0</formula>
    </cfRule>
  </conditionalFormatting>
  <conditionalFormatting sqref="N42:N45">
    <cfRule type="cellIs" dxfId="636" priority="6" operator="notEqual">
      <formula>0</formula>
    </cfRule>
    <cfRule type="containsBlanks" dxfId="635" priority="7">
      <formula>LEN(TRIM(N42))=0</formula>
    </cfRule>
  </conditionalFormatting>
  <conditionalFormatting sqref="N98:N101">
    <cfRule type="cellIs" dxfId="634" priority="4" operator="notEqual">
      <formula>0</formula>
    </cfRule>
    <cfRule type="containsBlanks" dxfId="633" priority="5">
      <formula>LEN(TRIM(N98))=0</formula>
    </cfRule>
  </conditionalFormatting>
  <conditionalFormatting sqref="K12:M12">
    <cfRule type="cellIs" dxfId="632" priority="3" operator="notEqual">
      <formula>K30</formula>
    </cfRule>
  </conditionalFormatting>
  <conditionalFormatting sqref="K13:M23 K31:M35">
    <cfRule type="cellIs" dxfId="631" priority="2" operator="notEqual">
      <formula>K32</formula>
    </cfRule>
  </conditionalFormatting>
  <conditionalFormatting sqref="K107:M118">
    <cfRule type="cellIs" dxfId="630" priority="1" operator="notEqual">
      <formula>K116</formula>
    </cfRule>
  </conditionalFormatting>
  <conditionalFormatting sqref="K31:M35">
    <cfRule type="cellIs" dxfId="629" priority="37" operator="notEqual">
      <formula>K46</formula>
    </cfRule>
  </conditionalFormatting>
  <conditionalFormatting sqref="K82:M91">
    <cfRule type="cellIs" dxfId="628" priority="38" operator="notEqual">
      <formula>K93</formula>
    </cfRule>
  </conditionalFormatting>
  <conditionalFormatting sqref="K83:M91">
    <cfRule type="cellIs" dxfId="627" priority="39" operator="notEqual">
      <formula>K106</formula>
    </cfRule>
  </conditionalFormatting>
  <conditionalFormatting sqref="K29:M30">
    <cfRule type="cellIs" dxfId="626" priority="40" operator="notEqual">
      <formula>K45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4" man="1"/>
  </rowBreaks>
  <colBreaks count="1" manualBreakCount="1">
    <brk id="15" max="114" man="1"/>
  </col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80" zoomScaleNormal="8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108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319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955509</v>
      </c>
      <c r="G11" s="281"/>
      <c r="H11" s="45"/>
      <c r="I11" s="36"/>
      <c r="J11" s="233">
        <v>2183212</v>
      </c>
      <c r="K11" s="234"/>
      <c r="L11" s="233">
        <v>0</v>
      </c>
      <c r="M11" s="233">
        <v>2183212</v>
      </c>
      <c r="N11" s="46"/>
      <c r="O11" s="31"/>
      <c r="P11" s="38"/>
      <c r="Q11" s="47">
        <v>2183212</v>
      </c>
      <c r="R11" s="47">
        <v>0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689962</v>
      </c>
      <c r="K12" s="51"/>
      <c r="L12" s="235">
        <v>0</v>
      </c>
      <c r="M12" s="235">
        <v>689962</v>
      </c>
      <c r="N12" s="51"/>
      <c r="O12" s="31"/>
      <c r="P12" s="38"/>
      <c r="Q12" s="47">
        <v>689962</v>
      </c>
      <c r="R12" s="47">
        <v>0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15549</v>
      </c>
      <c r="K13" s="51"/>
      <c r="L13" s="235">
        <v>0</v>
      </c>
      <c r="M13" s="235">
        <v>15549</v>
      </c>
      <c r="N13" s="51"/>
      <c r="O13" s="31"/>
      <c r="P13" s="38"/>
      <c r="Q13" s="47">
        <v>15549</v>
      </c>
      <c r="R13" s="47">
        <v>0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148586</v>
      </c>
      <c r="K14" s="51"/>
      <c r="L14" s="235">
        <v>0</v>
      </c>
      <c r="M14" s="235">
        <v>148586</v>
      </c>
      <c r="N14" s="51"/>
      <c r="O14" s="31"/>
      <c r="P14" s="38"/>
      <c r="Q14" s="47">
        <v>148586</v>
      </c>
      <c r="R14" s="47">
        <v>0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0</v>
      </c>
      <c r="K15" s="51"/>
      <c r="L15" s="235">
        <v>0</v>
      </c>
      <c r="M15" s="235">
        <v>0</v>
      </c>
      <c r="N15" s="51"/>
      <c r="O15" s="31"/>
      <c r="P15" s="38"/>
      <c r="Q15" s="47">
        <v>0</v>
      </c>
      <c r="R15" s="47">
        <v>0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62559</v>
      </c>
      <c r="K17" s="51"/>
      <c r="L17" s="235">
        <v>0</v>
      </c>
      <c r="M17" s="235">
        <v>62559</v>
      </c>
      <c r="N17" s="51"/>
      <c r="O17" s="31"/>
      <c r="P17" s="38"/>
      <c r="Q17" s="47">
        <v>62559</v>
      </c>
      <c r="R17" s="47">
        <v>0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327960</v>
      </c>
      <c r="K18" s="51"/>
      <c r="L18" s="236">
        <v>1613573</v>
      </c>
      <c r="M18" s="236">
        <v>1941533</v>
      </c>
      <c r="N18" s="51"/>
      <c r="O18" s="31"/>
      <c r="P18" s="38"/>
      <c r="Q18" s="47">
        <v>327960</v>
      </c>
      <c r="R18" s="47">
        <v>0</v>
      </c>
      <c r="S18" s="47">
        <v>1613573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3427828</v>
      </c>
      <c r="K20" s="240"/>
      <c r="L20" s="239">
        <v>1613573</v>
      </c>
      <c r="M20" s="239">
        <v>5041401</v>
      </c>
      <c r="N20" s="68"/>
      <c r="O20" s="31"/>
      <c r="P20" s="38"/>
      <c r="Q20" s="69">
        <v>3427828</v>
      </c>
      <c r="R20" s="69">
        <v>0</v>
      </c>
      <c r="S20" s="69">
        <v>1613573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7651676</v>
      </c>
      <c r="K24" s="51"/>
      <c r="L24" s="235">
        <v>0</v>
      </c>
      <c r="M24" s="235">
        <v>7651676</v>
      </c>
      <c r="N24" s="51"/>
      <c r="O24" s="31"/>
      <c r="P24" s="38"/>
      <c r="Q24" s="47">
        <v>7651675.9500000002</v>
      </c>
      <c r="R24" s="47">
        <v>4.9999999813735485E-2</v>
      </c>
      <c r="S24" s="47">
        <v>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417327</v>
      </c>
      <c r="K25" s="51"/>
      <c r="L25" s="235">
        <v>162882</v>
      </c>
      <c r="M25" s="235">
        <v>580209</v>
      </c>
      <c r="N25" s="51"/>
      <c r="O25" s="31"/>
      <c r="P25" s="38"/>
      <c r="Q25" s="47">
        <v>417327</v>
      </c>
      <c r="R25" s="47">
        <v>0</v>
      </c>
      <c r="S25" s="47">
        <v>162882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565415</v>
      </c>
      <c r="K26" s="51"/>
      <c r="L26" s="235">
        <v>0</v>
      </c>
      <c r="M26" s="235">
        <v>565415</v>
      </c>
      <c r="N26" s="51"/>
      <c r="O26" s="31"/>
      <c r="P26" s="38"/>
      <c r="Q26" s="47">
        <v>565415</v>
      </c>
      <c r="R26" s="47">
        <v>0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1175962</v>
      </c>
      <c r="K27" s="51"/>
      <c r="L27" s="235">
        <v>0</v>
      </c>
      <c r="M27" s="235">
        <v>1175962</v>
      </c>
      <c r="N27" s="51"/>
      <c r="O27" s="31"/>
      <c r="P27" s="38"/>
      <c r="Q27" s="47">
        <v>1175962</v>
      </c>
      <c r="R27" s="47">
        <v>0</v>
      </c>
      <c r="S27" s="47">
        <v>0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1464655</v>
      </c>
      <c r="K28" s="51"/>
      <c r="L28" s="235">
        <v>586058</v>
      </c>
      <c r="M28" s="235">
        <v>2050713</v>
      </c>
      <c r="N28" s="51"/>
      <c r="O28" s="31"/>
      <c r="P28" s="38"/>
      <c r="Q28" s="47">
        <v>1464655</v>
      </c>
      <c r="R28" s="47">
        <v>0</v>
      </c>
      <c r="S28" s="47">
        <v>586058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488561</v>
      </c>
      <c r="K29" s="51"/>
      <c r="L29" s="235">
        <v>0</v>
      </c>
      <c r="M29" s="235">
        <v>488561</v>
      </c>
      <c r="N29" s="51"/>
      <c r="O29" s="31"/>
      <c r="P29" s="38"/>
      <c r="Q29" s="47">
        <v>488561</v>
      </c>
      <c r="R29" s="47">
        <v>0</v>
      </c>
      <c r="S29" s="47">
        <v>0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1237615.0699999998</v>
      </c>
      <c r="K30" s="51"/>
      <c r="L30" s="236">
        <v>191607</v>
      </c>
      <c r="M30" s="236">
        <v>1429222</v>
      </c>
      <c r="N30" s="51"/>
      <c r="O30" s="31"/>
      <c r="P30" s="38"/>
      <c r="Q30" s="47">
        <v>1237615.0699999998</v>
      </c>
      <c r="R30" s="47">
        <v>-6.9999999832361937E-2</v>
      </c>
      <c r="S30" s="47">
        <v>191607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13001211</v>
      </c>
      <c r="K32" s="237"/>
      <c r="L32" s="239">
        <v>940547</v>
      </c>
      <c r="M32" s="239">
        <v>13941758</v>
      </c>
      <c r="N32" s="68"/>
      <c r="O32" s="31"/>
      <c r="P32" s="38"/>
      <c r="Q32" s="75">
        <v>13001211.02</v>
      </c>
      <c r="R32" s="69">
        <v>-1.9999999552965164E-2</v>
      </c>
      <c r="S32" s="69">
        <v>940547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309</v>
      </c>
      <c r="F34" s="254"/>
      <c r="G34" s="254"/>
      <c r="H34" s="14"/>
      <c r="I34" s="15"/>
      <c r="J34" s="239">
        <v>-9573383</v>
      </c>
      <c r="K34" s="240"/>
      <c r="L34" s="239">
        <v>673026</v>
      </c>
      <c r="M34" s="239">
        <v>-8900357</v>
      </c>
      <c r="N34" s="68"/>
      <c r="O34" s="31"/>
      <c r="P34" s="38"/>
      <c r="Q34" s="69">
        <v>-9573383.0199999996</v>
      </c>
      <c r="R34" s="69">
        <v>1.9999999552965164E-2</v>
      </c>
      <c r="S34" s="69">
        <v>673026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7034951</v>
      </c>
      <c r="K37" s="81"/>
      <c r="L37" s="243">
        <v>0</v>
      </c>
      <c r="M37" s="243">
        <v>7034951</v>
      </c>
      <c r="N37" s="81"/>
      <c r="O37" s="31"/>
      <c r="P37" s="38"/>
      <c r="Q37" s="47">
        <v>7034951</v>
      </c>
      <c r="R37" s="47">
        <v>0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1236819</v>
      </c>
      <c r="K38" s="81"/>
      <c r="L38" s="243">
        <v>0</v>
      </c>
      <c r="M38" s="243">
        <v>1236819</v>
      </c>
      <c r="N38" s="81"/>
      <c r="O38" s="31"/>
      <c r="P38" s="38"/>
      <c r="Q38" s="47">
        <v>1236819</v>
      </c>
      <c r="R38" s="47">
        <v>0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199030</v>
      </c>
      <c r="K39" s="81"/>
      <c r="L39" s="243">
        <v>0</v>
      </c>
      <c r="M39" s="243">
        <v>199030</v>
      </c>
      <c r="N39" s="81"/>
      <c r="O39" s="31"/>
      <c r="P39" s="38"/>
      <c r="Q39" s="47">
        <v>199030</v>
      </c>
      <c r="R39" s="47">
        <v>0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27504</v>
      </c>
      <c r="K40" s="81"/>
      <c r="L40" s="243">
        <v>0</v>
      </c>
      <c r="M40" s="243">
        <v>27504</v>
      </c>
      <c r="N40" s="81"/>
      <c r="O40" s="31"/>
      <c r="P40" s="38"/>
      <c r="Q40" s="47">
        <v>27504</v>
      </c>
      <c r="R40" s="47">
        <v>0</v>
      </c>
      <c r="S40" s="47">
        <v>0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304</v>
      </c>
      <c r="E41" s="254"/>
      <c r="F41" s="254"/>
      <c r="H41" s="14"/>
      <c r="I41" s="15"/>
      <c r="J41" s="243">
        <v>0</v>
      </c>
      <c r="K41" s="81"/>
      <c r="L41" s="243">
        <v>-192599</v>
      </c>
      <c r="M41" s="243">
        <v>-192599</v>
      </c>
      <c r="N41" s="81"/>
      <c r="O41" s="31"/>
      <c r="P41" s="38"/>
      <c r="Q41" s="47">
        <v>0</v>
      </c>
      <c r="R41" s="47">
        <v>0</v>
      </c>
      <c r="S41" s="47">
        <v>-192599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5792</v>
      </c>
      <c r="K42" s="81"/>
      <c r="L42" s="243">
        <v>0</v>
      </c>
      <c r="M42" s="243">
        <v>5792</v>
      </c>
      <c r="N42" s="81"/>
      <c r="O42" s="31"/>
      <c r="P42" s="38"/>
      <c r="Q42" s="47">
        <v>5792</v>
      </c>
      <c r="R42" s="47">
        <v>0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305</v>
      </c>
      <c r="E43" s="254"/>
      <c r="F43" s="254"/>
      <c r="H43" s="14"/>
      <c r="I43" s="15"/>
      <c r="J43" s="243">
        <v>-22655</v>
      </c>
      <c r="K43" s="81"/>
      <c r="L43" s="243">
        <v>0</v>
      </c>
      <c r="M43" s="243">
        <v>-22655</v>
      </c>
      <c r="N43" s="81"/>
      <c r="O43" s="31" t="s">
        <v>322</v>
      </c>
      <c r="P43" s="38"/>
      <c r="Q43" s="47">
        <v>-22655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-2130</v>
      </c>
      <c r="K44" s="81"/>
      <c r="L44" s="243">
        <v>0</v>
      </c>
      <c r="M44" s="243">
        <v>-2130</v>
      </c>
      <c r="N44" s="81"/>
      <c r="O44" s="31"/>
      <c r="P44" s="38"/>
      <c r="Q44" s="47">
        <v>-2130</v>
      </c>
      <c r="R44" s="47">
        <v>0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-586687</v>
      </c>
      <c r="M45" s="244">
        <v>-586687</v>
      </c>
      <c r="N45" s="81"/>
      <c r="O45" s="31" t="s">
        <v>323</v>
      </c>
      <c r="P45" s="38"/>
      <c r="Q45" s="47">
        <v>0</v>
      </c>
      <c r="R45" s="47">
        <v>0</v>
      </c>
      <c r="S45" s="47">
        <v>-586687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8479311</v>
      </c>
      <c r="K47" s="237"/>
      <c r="L47" s="239">
        <v>-779286</v>
      </c>
      <c r="M47" s="239">
        <v>7700025</v>
      </c>
      <c r="N47" s="68"/>
      <c r="O47" s="31"/>
      <c r="P47" s="38"/>
      <c r="Q47" s="69">
        <v>8479311</v>
      </c>
      <c r="R47" s="69">
        <v>0</v>
      </c>
      <c r="S47" s="69">
        <v>-779286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-1094072</v>
      </c>
      <c r="K50" s="237"/>
      <c r="L50" s="239">
        <v>-106260</v>
      </c>
      <c r="M50" s="239">
        <v>-1200332</v>
      </c>
      <c r="N50" s="68"/>
      <c r="O50" s="31"/>
      <c r="P50" s="38"/>
      <c r="Q50" s="69">
        <v>-1094072.0199999996</v>
      </c>
      <c r="R50" s="69">
        <v>1.9999999552965164E-2</v>
      </c>
      <c r="S50" s="69">
        <v>-106260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123956</v>
      </c>
      <c r="K52" s="81"/>
      <c r="L52" s="243">
        <v>0</v>
      </c>
      <c r="M52" s="243">
        <v>123956</v>
      </c>
      <c r="N52" s="81"/>
      <c r="O52" s="31"/>
      <c r="P52" s="38"/>
      <c r="Q52" s="47">
        <v>123956</v>
      </c>
      <c r="R52" s="47">
        <v>0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481444</v>
      </c>
      <c r="K53" s="51"/>
      <c r="L53" s="235">
        <v>0</v>
      </c>
      <c r="M53" s="235">
        <v>481444</v>
      </c>
      <c r="N53" s="51"/>
      <c r="O53" s="31"/>
      <c r="P53" s="38"/>
      <c r="Q53" s="75">
        <v>481444</v>
      </c>
      <c r="R53" s="75">
        <v>0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605400</v>
      </c>
      <c r="K57" s="237"/>
      <c r="L57" s="247">
        <v>0</v>
      </c>
      <c r="M57" s="247">
        <v>605400</v>
      </c>
      <c r="N57" s="91"/>
      <c r="O57" s="31"/>
      <c r="Q57" s="69">
        <v>605400</v>
      </c>
      <c r="R57" s="69">
        <v>0</v>
      </c>
      <c r="S57" s="69">
        <v>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315</v>
      </c>
      <c r="D59" s="43"/>
      <c r="E59" s="43"/>
      <c r="F59" s="254"/>
      <c r="G59" s="254"/>
      <c r="H59" s="14"/>
      <c r="I59" s="15"/>
      <c r="J59" s="247">
        <v>-488672</v>
      </c>
      <c r="K59" s="248"/>
      <c r="L59" s="247">
        <v>-106260</v>
      </c>
      <c r="M59" s="247">
        <v>-594932</v>
      </c>
      <c r="N59" s="91"/>
      <c r="O59" s="31"/>
      <c r="Q59" s="69">
        <v>-488672.01999999955</v>
      </c>
      <c r="R59" s="69">
        <v>-1.9999999552965164E-2</v>
      </c>
      <c r="S59" s="69">
        <v>-106260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24243016</v>
      </c>
      <c r="K61" s="81"/>
      <c r="L61" s="97">
        <v>3217354</v>
      </c>
      <c r="M61" s="246">
        <v>27460370</v>
      </c>
      <c r="N61" s="97"/>
      <c r="O61" s="31"/>
      <c r="Q61" s="47">
        <v>24243016</v>
      </c>
      <c r="R61" s="47">
        <v>0</v>
      </c>
      <c r="S61" s="47">
        <v>3217354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24243016</v>
      </c>
      <c r="K64" s="248"/>
      <c r="L64" s="247">
        <v>3217354</v>
      </c>
      <c r="M64" s="247">
        <v>27460370</v>
      </c>
      <c r="N64" s="91"/>
      <c r="O64" s="31"/>
      <c r="P64" s="62"/>
      <c r="Q64" s="75">
        <v>24243016</v>
      </c>
      <c r="R64" s="47">
        <v>0</v>
      </c>
      <c r="S64" s="75">
        <v>3217354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23754344</v>
      </c>
      <c r="K66" s="252"/>
      <c r="L66" s="251">
        <v>3111094</v>
      </c>
      <c r="M66" s="251">
        <v>26865438</v>
      </c>
      <c r="N66" s="46"/>
      <c r="O66" s="31"/>
      <c r="Q66" s="106">
        <v>23754343.98</v>
      </c>
      <c r="R66" s="106">
        <v>1.9999999552965164E-2</v>
      </c>
      <c r="S66" s="106">
        <v>3111094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475" priority="31" operator="notBetween">
      <formula>-0.5</formula>
      <formula>0.5</formula>
    </cfRule>
    <cfRule type="cellIs" dxfId="474" priority="32" operator="between">
      <formula>-0.5</formula>
      <formula>0.5</formula>
    </cfRule>
  </conditionalFormatting>
  <conditionalFormatting sqref="S20 S32 S34 S47 S50 S57 S59 S64 S66">
    <cfRule type="expression" dxfId="473" priority="35">
      <formula>ROUND($S20,0)&lt;&gt;$L20</formula>
    </cfRule>
    <cfRule type="expression" dxfId="472" priority="36">
      <formula>ROUND($S20,0)=$L20</formula>
    </cfRule>
  </conditionalFormatting>
  <conditionalFormatting sqref="Q20 Q32 Q34 Q47 Q50 Q59 Q57 Q64 Q66">
    <cfRule type="expression" dxfId="471" priority="37">
      <formula>ROUND($Q20,0)&lt;&gt;$J20</formula>
    </cfRule>
  </conditionalFormatting>
  <conditionalFormatting sqref="Q20 Q32 Q34 Q47 Q50 Q57 Q59 Q64 Q66">
    <cfRule type="expression" dxfId="470" priority="38">
      <formula>ROUND($Q20,0)=$J20</formula>
    </cfRule>
  </conditionalFormatting>
  <conditionalFormatting sqref="S57">
    <cfRule type="expression" dxfId="469" priority="26">
      <formula>ROUND($Q57,0)&lt;&gt;$J57</formula>
    </cfRule>
  </conditionalFormatting>
  <conditionalFormatting sqref="S57">
    <cfRule type="expression" dxfId="468" priority="25">
      <formula>ROUND($Q57,0)=$J57</formula>
    </cfRule>
  </conditionalFormatting>
  <conditionalFormatting sqref="J69 L69">
    <cfRule type="cellIs" dxfId="467" priority="14" operator="notEqual">
      <formula>0</formula>
    </cfRule>
    <cfRule type="cellIs" dxfId="466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465" priority="12">
      <formula>LEN(TRIM(F11))=0</formula>
    </cfRule>
    <cfRule type="cellIs" dxfId="464" priority="13" operator="notEqual">
      <formula>0</formula>
    </cfRule>
  </conditionalFormatting>
  <conditionalFormatting sqref="J11">
    <cfRule type="cellIs" dxfId="463" priority="11" operator="notEqual">
      <formula>J20</formula>
    </cfRule>
  </conditionalFormatting>
  <conditionalFormatting sqref="L11">
    <cfRule type="cellIs" dxfId="462" priority="10" operator="notEqual">
      <formula>L20</formula>
    </cfRule>
  </conditionalFormatting>
  <conditionalFormatting sqref="M69">
    <cfRule type="cellIs" dxfId="461" priority="8" operator="notEqual">
      <formula>0</formula>
    </cfRule>
    <cfRule type="cellIs" dxfId="460" priority="9" operator="equal">
      <formula>0</formula>
    </cfRule>
  </conditionalFormatting>
  <conditionalFormatting sqref="M24:M30 M37:M45 M62 M17:M18 M11:M15 M52:M55">
    <cfRule type="containsBlanks" dxfId="459" priority="6">
      <formula>LEN(TRIM(M11))=0</formula>
    </cfRule>
    <cfRule type="cellIs" dxfId="458" priority="7" operator="notEqual">
      <formula>0</formula>
    </cfRule>
  </conditionalFormatting>
  <conditionalFormatting sqref="M11">
    <cfRule type="cellIs" dxfId="457" priority="5" operator="notEqual">
      <formula>M20</formula>
    </cfRule>
  </conditionalFormatting>
  <conditionalFormatting sqref="J24">
    <cfRule type="containsBlanks" dxfId="456" priority="3">
      <formula>LEN(TRIM(J24))=0</formula>
    </cfRule>
    <cfRule type="cellIs" dxfId="455" priority="4" operator="notEqual">
      <formula>0</formula>
    </cfRule>
  </conditionalFormatting>
  <conditionalFormatting sqref="M61">
    <cfRule type="containsBlanks" dxfId="454" priority="1">
      <formula>LEN(TRIM(M61))=0</formula>
    </cfRule>
    <cfRule type="cellIs" dxfId="453" priority="2" operator="notEqual">
      <formula>0</formula>
    </cfRule>
  </conditionalFormatting>
  <printOptions horizontalCentered="1"/>
  <pageMargins left="0.7" right="0.7" top="0.75" bottom="0.75" header="0.5" footer="0.5"/>
  <pageSetup scale="4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110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5164909</v>
      </c>
      <c r="G11" s="281"/>
      <c r="H11" s="45"/>
      <c r="I11" s="36"/>
      <c r="J11" s="233">
        <v>5211872</v>
      </c>
      <c r="K11" s="234"/>
      <c r="L11" s="233">
        <v>0</v>
      </c>
      <c r="M11" s="233">
        <v>5211872</v>
      </c>
      <c r="N11" s="46"/>
      <c r="O11" s="31"/>
      <c r="P11" s="38"/>
      <c r="Q11" s="47">
        <v>5211872</v>
      </c>
      <c r="R11" s="47">
        <v>0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2363822</v>
      </c>
      <c r="K12" s="51"/>
      <c r="L12" s="235">
        <v>0</v>
      </c>
      <c r="M12" s="235">
        <v>2363822</v>
      </c>
      <c r="N12" s="51"/>
      <c r="O12" s="31"/>
      <c r="P12" s="38"/>
      <c r="Q12" s="47">
        <v>2363822</v>
      </c>
      <c r="R12" s="47">
        <v>0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576564</v>
      </c>
      <c r="K13" s="51"/>
      <c r="L13" s="235">
        <v>0</v>
      </c>
      <c r="M13" s="235">
        <v>576564</v>
      </c>
      <c r="N13" s="51"/>
      <c r="O13" s="31"/>
      <c r="P13" s="38"/>
      <c r="Q13" s="47">
        <v>576564</v>
      </c>
      <c r="R13" s="47">
        <v>0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1266151</v>
      </c>
      <c r="K14" s="51"/>
      <c r="L14" s="235">
        <v>0</v>
      </c>
      <c r="M14" s="235">
        <v>1266151</v>
      </c>
      <c r="N14" s="51"/>
      <c r="O14" s="31"/>
      <c r="P14" s="38"/>
      <c r="Q14" s="47">
        <v>1266151</v>
      </c>
      <c r="R14" s="47">
        <v>0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746430</v>
      </c>
      <c r="K15" s="51"/>
      <c r="L15" s="235">
        <v>0</v>
      </c>
      <c r="M15" s="235">
        <v>746430</v>
      </c>
      <c r="N15" s="51"/>
      <c r="O15" s="31"/>
      <c r="P15" s="38"/>
      <c r="Q15" s="47">
        <v>746430</v>
      </c>
      <c r="R15" s="47">
        <v>0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892752</v>
      </c>
      <c r="G17" s="281"/>
      <c r="H17" s="55"/>
      <c r="I17" s="35"/>
      <c r="J17" s="235">
        <v>1649034</v>
      </c>
      <c r="K17" s="51"/>
      <c r="L17" s="235">
        <v>0</v>
      </c>
      <c r="M17" s="235">
        <v>1649034</v>
      </c>
      <c r="N17" s="51"/>
      <c r="O17" s="31"/>
      <c r="P17" s="38"/>
      <c r="Q17" s="47">
        <v>1649034</v>
      </c>
      <c r="R17" s="47">
        <v>0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0</v>
      </c>
      <c r="K18" s="51"/>
      <c r="L18" s="236">
        <v>25754</v>
      </c>
      <c r="M18" s="236">
        <v>25754</v>
      </c>
      <c r="N18" s="51"/>
      <c r="O18" s="31"/>
      <c r="P18" s="38"/>
      <c r="Q18" s="47">
        <v>0</v>
      </c>
      <c r="R18" s="47">
        <v>0</v>
      </c>
      <c r="S18" s="47">
        <v>25754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11813873</v>
      </c>
      <c r="K20" s="240"/>
      <c r="L20" s="239">
        <v>25754</v>
      </c>
      <c r="M20" s="239">
        <v>11839627</v>
      </c>
      <c r="N20" s="68"/>
      <c r="O20" s="31"/>
      <c r="P20" s="38"/>
      <c r="Q20" s="69">
        <v>11813873</v>
      </c>
      <c r="R20" s="69">
        <v>0</v>
      </c>
      <c r="S20" s="69">
        <v>25754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26505882</v>
      </c>
      <c r="K24" s="51"/>
      <c r="L24" s="235">
        <v>261150</v>
      </c>
      <c r="M24" s="235">
        <v>26767032</v>
      </c>
      <c r="N24" s="51"/>
      <c r="O24" s="31"/>
      <c r="P24" s="38"/>
      <c r="Q24" s="47">
        <v>26505881.77</v>
      </c>
      <c r="R24" s="47">
        <v>0.23000000044703484</v>
      </c>
      <c r="S24" s="47">
        <v>261150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4595266</v>
      </c>
      <c r="K25" s="51"/>
      <c r="L25" s="235">
        <v>0</v>
      </c>
      <c r="M25" s="235">
        <v>4595266</v>
      </c>
      <c r="N25" s="51"/>
      <c r="O25" s="31"/>
      <c r="P25" s="38"/>
      <c r="Q25" s="47">
        <v>4595266</v>
      </c>
      <c r="R25" s="47">
        <v>0</v>
      </c>
      <c r="S25" s="47">
        <v>0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1943087</v>
      </c>
      <c r="K26" s="51"/>
      <c r="L26" s="235">
        <v>0</v>
      </c>
      <c r="M26" s="235">
        <v>1943087</v>
      </c>
      <c r="N26" s="51"/>
      <c r="O26" s="31"/>
      <c r="P26" s="38"/>
      <c r="Q26" s="47">
        <v>1943087</v>
      </c>
      <c r="R26" s="47">
        <v>0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3049687</v>
      </c>
      <c r="K27" s="51"/>
      <c r="L27" s="235">
        <v>0</v>
      </c>
      <c r="M27" s="235">
        <v>3049687</v>
      </c>
      <c r="N27" s="51"/>
      <c r="O27" s="31"/>
      <c r="P27" s="38"/>
      <c r="Q27" s="47">
        <v>3049687</v>
      </c>
      <c r="R27" s="47">
        <v>0</v>
      </c>
      <c r="S27" s="47">
        <v>0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2356137</v>
      </c>
      <c r="K28" s="51"/>
      <c r="L28" s="235">
        <v>244678</v>
      </c>
      <c r="M28" s="235">
        <v>2600815</v>
      </c>
      <c r="N28" s="51"/>
      <c r="O28" s="31"/>
      <c r="P28" s="38"/>
      <c r="Q28" s="47">
        <v>2356137</v>
      </c>
      <c r="R28" s="47">
        <v>0</v>
      </c>
      <c r="S28" s="47">
        <v>244678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5415212</v>
      </c>
      <c r="K29" s="51"/>
      <c r="L29" s="235">
        <v>72895</v>
      </c>
      <c r="M29" s="235">
        <v>5488107</v>
      </c>
      <c r="N29" s="51"/>
      <c r="O29" s="31"/>
      <c r="P29" s="38"/>
      <c r="Q29" s="47">
        <v>5415212</v>
      </c>
      <c r="R29" s="47">
        <v>0</v>
      </c>
      <c r="S29" s="47">
        <v>72895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4231065.76</v>
      </c>
      <c r="K30" s="51"/>
      <c r="L30" s="236">
        <v>6</v>
      </c>
      <c r="M30" s="236">
        <v>4231072</v>
      </c>
      <c r="N30" s="51"/>
      <c r="O30" s="31"/>
      <c r="P30" s="38"/>
      <c r="Q30" s="47">
        <v>4231065.76</v>
      </c>
      <c r="R30" s="47">
        <v>0.24000000022351742</v>
      </c>
      <c r="S30" s="47">
        <v>6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48096337</v>
      </c>
      <c r="K32" s="237"/>
      <c r="L32" s="239">
        <v>578729</v>
      </c>
      <c r="M32" s="239">
        <v>48675066</v>
      </c>
      <c r="N32" s="68"/>
      <c r="O32" s="31"/>
      <c r="P32" s="38"/>
      <c r="Q32" s="75">
        <v>48096336.529999994</v>
      </c>
      <c r="R32" s="69">
        <v>0.4700000062584877</v>
      </c>
      <c r="S32" s="69">
        <v>578729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-36282464</v>
      </c>
      <c r="K34" s="240"/>
      <c r="L34" s="239">
        <v>-552975</v>
      </c>
      <c r="M34" s="239">
        <v>-36835439</v>
      </c>
      <c r="N34" s="68"/>
      <c r="O34" s="31"/>
      <c r="P34" s="38"/>
      <c r="Q34" s="69">
        <v>-36282463.529999994</v>
      </c>
      <c r="R34" s="69">
        <v>-0.4700000062584877</v>
      </c>
      <c r="S34" s="69">
        <v>-552975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22240049</v>
      </c>
      <c r="K37" s="81"/>
      <c r="L37" s="243">
        <v>0</v>
      </c>
      <c r="M37" s="243">
        <v>22240049</v>
      </c>
      <c r="N37" s="81"/>
      <c r="O37" s="31"/>
      <c r="P37" s="38"/>
      <c r="Q37" s="47">
        <v>22240049</v>
      </c>
      <c r="R37" s="47">
        <v>0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9396594</v>
      </c>
      <c r="K38" s="81"/>
      <c r="L38" s="243">
        <v>0</v>
      </c>
      <c r="M38" s="243">
        <v>9396594</v>
      </c>
      <c r="N38" s="81"/>
      <c r="O38" s="31"/>
      <c r="P38" s="38"/>
      <c r="Q38" s="47">
        <v>9396594</v>
      </c>
      <c r="R38" s="47">
        <v>0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0</v>
      </c>
      <c r="K39" s="81"/>
      <c r="L39" s="243">
        <v>617392</v>
      </c>
      <c r="M39" s="243">
        <v>617392</v>
      </c>
      <c r="N39" s="81"/>
      <c r="O39" s="31"/>
      <c r="P39" s="38"/>
      <c r="Q39" s="47">
        <v>0</v>
      </c>
      <c r="R39" s="47">
        <v>0</v>
      </c>
      <c r="S39" s="47">
        <v>617392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104781</v>
      </c>
      <c r="K40" s="81"/>
      <c r="L40" s="243">
        <v>62252</v>
      </c>
      <c r="M40" s="243">
        <v>167033</v>
      </c>
      <c r="N40" s="81"/>
      <c r="O40" s="31"/>
      <c r="P40" s="38"/>
      <c r="Q40" s="47">
        <v>104781</v>
      </c>
      <c r="R40" s="47">
        <v>0</v>
      </c>
      <c r="S40" s="47">
        <v>62252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0</v>
      </c>
      <c r="K41" s="81"/>
      <c r="L41" s="243">
        <v>0</v>
      </c>
      <c r="M41" s="243">
        <v>0</v>
      </c>
      <c r="N41" s="81"/>
      <c r="O41" s="31"/>
      <c r="P41" s="38"/>
      <c r="Q41" s="47">
        <v>0</v>
      </c>
      <c r="R41" s="47">
        <v>0</v>
      </c>
      <c r="S41" s="47">
        <v>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0</v>
      </c>
      <c r="K42" s="81"/>
      <c r="L42" s="243">
        <v>0</v>
      </c>
      <c r="M42" s="243">
        <v>0</v>
      </c>
      <c r="N42" s="81"/>
      <c r="O42" s="31"/>
      <c r="P42" s="38"/>
      <c r="Q42" s="47">
        <v>0</v>
      </c>
      <c r="R42" s="47">
        <v>0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313</v>
      </c>
      <c r="E43" s="254"/>
      <c r="F43" s="254"/>
      <c r="H43" s="14"/>
      <c r="I43" s="15"/>
      <c r="J43" s="243">
        <v>0</v>
      </c>
      <c r="K43" s="81"/>
      <c r="L43" s="243">
        <v>0</v>
      </c>
      <c r="M43" s="243">
        <v>0</v>
      </c>
      <c r="N43" s="81"/>
      <c r="O43" s="31"/>
      <c r="P43" s="38"/>
      <c r="Q43" s="47">
        <v>0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-239384</v>
      </c>
      <c r="K44" s="81"/>
      <c r="L44" s="243">
        <v>0</v>
      </c>
      <c r="M44" s="243">
        <v>-239384</v>
      </c>
      <c r="N44" s="81"/>
      <c r="O44" s="31"/>
      <c r="P44" s="38"/>
      <c r="Q44" s="47">
        <v>-239384</v>
      </c>
      <c r="R44" s="47">
        <v>0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-1130600</v>
      </c>
      <c r="M45" s="244">
        <v>-1130600</v>
      </c>
      <c r="N45" s="81"/>
      <c r="O45" s="31"/>
      <c r="P45" s="38"/>
      <c r="Q45" s="47">
        <v>0</v>
      </c>
      <c r="R45" s="47">
        <v>0</v>
      </c>
      <c r="S45" s="47">
        <v>-1130600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31502040</v>
      </c>
      <c r="K47" s="237"/>
      <c r="L47" s="239">
        <v>-450956</v>
      </c>
      <c r="M47" s="239">
        <v>31051084</v>
      </c>
      <c r="N47" s="68"/>
      <c r="O47" s="31"/>
      <c r="P47" s="38"/>
      <c r="Q47" s="69">
        <v>31502040</v>
      </c>
      <c r="R47" s="69">
        <v>0</v>
      </c>
      <c r="S47" s="69">
        <v>-450956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-4780424</v>
      </c>
      <c r="K50" s="237"/>
      <c r="L50" s="239">
        <v>-1003931</v>
      </c>
      <c r="M50" s="239">
        <v>-5784355</v>
      </c>
      <c r="N50" s="68"/>
      <c r="O50" s="31"/>
      <c r="P50" s="38"/>
      <c r="Q50" s="69">
        <v>-4780423.5299999937</v>
      </c>
      <c r="R50" s="69">
        <v>-0.4700000062584877</v>
      </c>
      <c r="S50" s="69">
        <v>-1003931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243642</v>
      </c>
      <c r="K52" s="81"/>
      <c r="L52" s="243">
        <v>0</v>
      </c>
      <c r="M52" s="243">
        <v>243642</v>
      </c>
      <c r="N52" s="81"/>
      <c r="O52" s="31"/>
      <c r="P52" s="38"/>
      <c r="Q52" s="47">
        <v>243642</v>
      </c>
      <c r="R52" s="47">
        <v>0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1124537</v>
      </c>
      <c r="K53" s="51"/>
      <c r="L53" s="235">
        <v>0</v>
      </c>
      <c r="M53" s="235">
        <v>1124537</v>
      </c>
      <c r="N53" s="51"/>
      <c r="O53" s="31"/>
      <c r="P53" s="38"/>
      <c r="Q53" s="75">
        <v>1124537</v>
      </c>
      <c r="R53" s="75">
        <v>0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314</v>
      </c>
      <c r="D55" s="43"/>
      <c r="E55" s="254"/>
      <c r="F55" s="254"/>
      <c r="G55" s="254"/>
      <c r="H55" s="35"/>
      <c r="I55" s="15"/>
      <c r="J55" s="236">
        <v>140663</v>
      </c>
      <c r="K55" s="51"/>
      <c r="L55" s="236">
        <v>0</v>
      </c>
      <c r="M55" s="236">
        <v>140663</v>
      </c>
      <c r="N55" s="51"/>
      <c r="O55" s="31"/>
      <c r="Q55" s="69">
        <v>140663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1508842</v>
      </c>
      <c r="K57" s="237"/>
      <c r="L57" s="247">
        <v>0</v>
      </c>
      <c r="M57" s="247">
        <v>1508842</v>
      </c>
      <c r="N57" s="91"/>
      <c r="O57" s="31"/>
      <c r="Q57" s="69">
        <v>1508842</v>
      </c>
      <c r="R57" s="69">
        <v>0</v>
      </c>
      <c r="S57" s="69">
        <v>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315</v>
      </c>
      <c r="D59" s="43"/>
      <c r="E59" s="43"/>
      <c r="F59" s="254"/>
      <c r="G59" s="254"/>
      <c r="H59" s="14"/>
      <c r="I59" s="15"/>
      <c r="J59" s="247">
        <v>-3271582</v>
      </c>
      <c r="K59" s="248"/>
      <c r="L59" s="247">
        <v>-1003931</v>
      </c>
      <c r="M59" s="247">
        <v>-4275513</v>
      </c>
      <c r="N59" s="91"/>
      <c r="O59" s="31"/>
      <c r="Q59" s="69">
        <v>-3271581.5299999937</v>
      </c>
      <c r="R59" s="69">
        <v>0.4700000062584877</v>
      </c>
      <c r="S59" s="69">
        <v>-1003931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105924678</v>
      </c>
      <c r="K61" s="81"/>
      <c r="L61" s="97">
        <v>30506463</v>
      </c>
      <c r="M61" s="246">
        <v>136431141</v>
      </c>
      <c r="N61" s="97"/>
      <c r="O61" s="31"/>
      <c r="Q61" s="47">
        <v>105924678</v>
      </c>
      <c r="R61" s="47">
        <v>0</v>
      </c>
      <c r="S61" s="47">
        <v>30506463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105924678</v>
      </c>
      <c r="K64" s="248"/>
      <c r="L64" s="247">
        <v>30506463</v>
      </c>
      <c r="M64" s="247">
        <v>136431141</v>
      </c>
      <c r="N64" s="91"/>
      <c r="O64" s="31"/>
      <c r="P64" s="62"/>
      <c r="Q64" s="75">
        <v>105924678</v>
      </c>
      <c r="R64" s="47">
        <v>0</v>
      </c>
      <c r="S64" s="75">
        <v>30506463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102653096</v>
      </c>
      <c r="K66" s="252"/>
      <c r="L66" s="251">
        <v>29502532</v>
      </c>
      <c r="M66" s="251">
        <v>132155628</v>
      </c>
      <c r="N66" s="46"/>
      <c r="O66" s="31"/>
      <c r="Q66" s="106">
        <v>102653096.47</v>
      </c>
      <c r="R66" s="106">
        <v>-0.4699999988079071</v>
      </c>
      <c r="S66" s="106">
        <v>29502532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452" priority="31" operator="notBetween">
      <formula>-0.5</formula>
      <formula>0.5</formula>
    </cfRule>
    <cfRule type="cellIs" dxfId="451" priority="32" operator="between">
      <formula>-0.5</formula>
      <formula>0.5</formula>
    </cfRule>
  </conditionalFormatting>
  <conditionalFormatting sqref="S20 S32 S34 S47 S50 S57 S59 S64 S66">
    <cfRule type="expression" dxfId="450" priority="35">
      <formula>ROUND($S20,0)&lt;&gt;$L20</formula>
    </cfRule>
    <cfRule type="expression" dxfId="449" priority="36">
      <formula>ROUND($S20,0)=$L20</formula>
    </cfRule>
  </conditionalFormatting>
  <conditionalFormatting sqref="Q20 Q32 Q34 Q47 Q50 Q59 Q57 Q64 Q66">
    <cfRule type="expression" dxfId="448" priority="37">
      <formula>ROUND($Q20,0)&lt;&gt;$J20</formula>
    </cfRule>
  </conditionalFormatting>
  <conditionalFormatting sqref="Q20 Q32 Q34 Q47 Q50 Q57 Q59 Q64 Q66">
    <cfRule type="expression" dxfId="447" priority="38">
      <formula>ROUND($Q20,0)=$J20</formula>
    </cfRule>
  </conditionalFormatting>
  <conditionalFormatting sqref="S57">
    <cfRule type="expression" dxfId="446" priority="26">
      <formula>ROUND($Q57,0)&lt;&gt;$J57</formula>
    </cfRule>
  </conditionalFormatting>
  <conditionalFormatting sqref="S57">
    <cfRule type="expression" dxfId="445" priority="25">
      <formula>ROUND($Q57,0)=$J57</formula>
    </cfRule>
  </conditionalFormatting>
  <conditionalFormatting sqref="J69 L69">
    <cfRule type="cellIs" dxfId="444" priority="14" operator="notEqual">
      <formula>0</formula>
    </cfRule>
    <cfRule type="cellIs" dxfId="443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442" priority="12">
      <formula>LEN(TRIM(F11))=0</formula>
    </cfRule>
    <cfRule type="cellIs" dxfId="441" priority="13" operator="notEqual">
      <formula>0</formula>
    </cfRule>
  </conditionalFormatting>
  <conditionalFormatting sqref="J11">
    <cfRule type="cellIs" dxfId="440" priority="11" operator="notEqual">
      <formula>J20</formula>
    </cfRule>
  </conditionalFormatting>
  <conditionalFormatting sqref="L11">
    <cfRule type="cellIs" dxfId="439" priority="10" operator="notEqual">
      <formula>L20</formula>
    </cfRule>
  </conditionalFormatting>
  <conditionalFormatting sqref="M69">
    <cfRule type="cellIs" dxfId="438" priority="8" operator="notEqual">
      <formula>0</formula>
    </cfRule>
    <cfRule type="cellIs" dxfId="437" priority="9" operator="equal">
      <formula>0</formula>
    </cfRule>
  </conditionalFormatting>
  <conditionalFormatting sqref="M24:M30 M37:M45 M62 M17:M18 M11:M15 M52:M55">
    <cfRule type="containsBlanks" dxfId="436" priority="6">
      <formula>LEN(TRIM(M11))=0</formula>
    </cfRule>
    <cfRule type="cellIs" dxfId="435" priority="7" operator="notEqual">
      <formula>0</formula>
    </cfRule>
  </conditionalFormatting>
  <conditionalFormatting sqref="M11">
    <cfRule type="cellIs" dxfId="434" priority="5" operator="notEqual">
      <formula>M20</formula>
    </cfRule>
  </conditionalFormatting>
  <conditionalFormatting sqref="J24">
    <cfRule type="containsBlanks" dxfId="433" priority="3">
      <formula>LEN(TRIM(J24))=0</formula>
    </cfRule>
    <cfRule type="cellIs" dxfId="432" priority="4" operator="notEqual">
      <formula>0</formula>
    </cfRule>
  </conditionalFormatting>
  <conditionalFormatting sqref="M61">
    <cfRule type="containsBlanks" dxfId="431" priority="1">
      <formula>LEN(TRIM(M61))=0</formula>
    </cfRule>
    <cfRule type="cellIs" dxfId="430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111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17858652.809999999</v>
      </c>
      <c r="G11" s="281"/>
      <c r="H11" s="45"/>
      <c r="I11" s="36"/>
      <c r="J11" s="233">
        <v>42378628.950000003</v>
      </c>
      <c r="K11" s="234"/>
      <c r="L11" s="233">
        <v>0</v>
      </c>
      <c r="M11" s="233">
        <v>42378629</v>
      </c>
      <c r="N11" s="46"/>
      <c r="O11" s="31"/>
      <c r="P11" s="38"/>
      <c r="Q11" s="47">
        <v>42378628.950000003</v>
      </c>
      <c r="R11" s="47">
        <v>4.9999997019767761E-2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4142393.04</v>
      </c>
      <c r="K12" s="51"/>
      <c r="L12" s="235">
        <v>0</v>
      </c>
      <c r="M12" s="235">
        <v>4142393</v>
      </c>
      <c r="N12" s="51"/>
      <c r="O12" s="31"/>
      <c r="P12" s="38"/>
      <c r="Q12" s="47">
        <v>4142393.04</v>
      </c>
      <c r="R12" s="47">
        <v>-4.0000000037252903E-2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-41.33</v>
      </c>
      <c r="K13" s="51"/>
      <c r="L13" s="235">
        <v>0</v>
      </c>
      <c r="M13" s="235">
        <v>-41</v>
      </c>
      <c r="N13" s="51"/>
      <c r="O13" s="31"/>
      <c r="P13" s="38"/>
      <c r="Q13" s="47">
        <v>-41.33</v>
      </c>
      <c r="R13" s="47">
        <v>0.32999999999999829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1415339.45</v>
      </c>
      <c r="K14" s="51"/>
      <c r="L14" s="235">
        <v>2398379</v>
      </c>
      <c r="M14" s="235">
        <v>3813718</v>
      </c>
      <c r="N14" s="51"/>
      <c r="O14" s="31"/>
      <c r="P14" s="38"/>
      <c r="Q14" s="47">
        <v>1415339.45</v>
      </c>
      <c r="R14" s="47">
        <v>-0.44999999995343387</v>
      </c>
      <c r="S14" s="47">
        <v>2398379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434703.62</v>
      </c>
      <c r="K15" s="51"/>
      <c r="L15" s="235">
        <v>0</v>
      </c>
      <c r="M15" s="235">
        <v>434704</v>
      </c>
      <c r="N15" s="51"/>
      <c r="O15" s="31"/>
      <c r="P15" s="38"/>
      <c r="Q15" s="47">
        <v>434703.62</v>
      </c>
      <c r="R15" s="47">
        <v>0.38000000000465661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1631446.2</v>
      </c>
      <c r="G17" s="281"/>
      <c r="H17" s="55"/>
      <c r="I17" s="35"/>
      <c r="J17" s="235">
        <v>7047213.04</v>
      </c>
      <c r="K17" s="51"/>
      <c r="L17" s="235">
        <v>0</v>
      </c>
      <c r="M17" s="235">
        <v>7047213</v>
      </c>
      <c r="N17" s="51"/>
      <c r="O17" s="31"/>
      <c r="P17" s="38"/>
      <c r="Q17" s="47">
        <v>7047213.04</v>
      </c>
      <c r="R17" s="47">
        <v>-4.0000000037252903E-2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1753416.21</v>
      </c>
      <c r="K18" s="51"/>
      <c r="L18" s="236">
        <v>3901304</v>
      </c>
      <c r="M18" s="236">
        <v>5654720</v>
      </c>
      <c r="N18" s="51"/>
      <c r="O18" s="31"/>
      <c r="P18" s="38"/>
      <c r="Q18" s="47">
        <v>1753416.21</v>
      </c>
      <c r="R18" s="47">
        <v>-0.2099999999627471</v>
      </c>
      <c r="S18" s="47">
        <v>3901304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57171653</v>
      </c>
      <c r="K20" s="240"/>
      <c r="L20" s="239">
        <v>6299683</v>
      </c>
      <c r="M20" s="239">
        <v>63471336</v>
      </c>
      <c r="N20" s="68"/>
      <c r="O20" s="31"/>
      <c r="P20" s="38"/>
      <c r="Q20" s="69">
        <v>57171652.980000004</v>
      </c>
      <c r="R20" s="69">
        <v>1.9999995827674866E-2</v>
      </c>
      <c r="S20" s="69">
        <v>6299683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87772188.790000007</v>
      </c>
      <c r="K24" s="51"/>
      <c r="L24" s="235">
        <v>533563</v>
      </c>
      <c r="M24" s="235">
        <v>88305752</v>
      </c>
      <c r="N24" s="51"/>
      <c r="O24" s="31"/>
      <c r="P24" s="38"/>
      <c r="Q24" s="47">
        <v>87772188.789999992</v>
      </c>
      <c r="R24" s="47">
        <v>0</v>
      </c>
      <c r="S24" s="47">
        <v>533563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35947709.969999999</v>
      </c>
      <c r="K25" s="51"/>
      <c r="L25" s="235">
        <v>1749264</v>
      </c>
      <c r="M25" s="235">
        <v>37696974</v>
      </c>
      <c r="N25" s="51"/>
      <c r="O25" s="31"/>
      <c r="P25" s="38"/>
      <c r="Q25" s="47">
        <v>35947709.969999999</v>
      </c>
      <c r="R25" s="47">
        <v>3.0000001192092896E-2</v>
      </c>
      <c r="S25" s="47">
        <v>1749264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4564415.62</v>
      </c>
      <c r="K26" s="51"/>
      <c r="L26" s="235">
        <v>0</v>
      </c>
      <c r="M26" s="235">
        <v>4564416</v>
      </c>
      <c r="N26" s="51"/>
      <c r="O26" s="31"/>
      <c r="P26" s="38"/>
      <c r="Q26" s="47">
        <v>4564415.62</v>
      </c>
      <c r="R26" s="47">
        <v>0.37999999988824129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13606235.970000001</v>
      </c>
      <c r="K27" s="51"/>
      <c r="L27" s="235">
        <v>0</v>
      </c>
      <c r="M27" s="235">
        <v>13606236</v>
      </c>
      <c r="N27" s="51"/>
      <c r="O27" s="31"/>
      <c r="P27" s="38"/>
      <c r="Q27" s="47">
        <v>13606235.970000001</v>
      </c>
      <c r="R27" s="47">
        <v>2.9999999329447746E-2</v>
      </c>
      <c r="S27" s="47">
        <v>0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10432134.25</v>
      </c>
      <c r="K28" s="51"/>
      <c r="L28" s="235">
        <v>2486137</v>
      </c>
      <c r="M28" s="235">
        <v>12918271</v>
      </c>
      <c r="N28" s="51"/>
      <c r="O28" s="31"/>
      <c r="P28" s="38"/>
      <c r="Q28" s="47">
        <v>10432134.25</v>
      </c>
      <c r="R28" s="47">
        <v>-0.25</v>
      </c>
      <c r="S28" s="47">
        <v>2486137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15891027.24</v>
      </c>
      <c r="K29" s="51"/>
      <c r="L29" s="235">
        <v>0</v>
      </c>
      <c r="M29" s="235">
        <v>15891027</v>
      </c>
      <c r="N29" s="51"/>
      <c r="O29" s="31"/>
      <c r="P29" s="38"/>
      <c r="Q29" s="47">
        <v>15891027.24</v>
      </c>
      <c r="R29" s="47">
        <v>-0.24000000022351742</v>
      </c>
      <c r="S29" s="47">
        <v>0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10092732.43</v>
      </c>
      <c r="K30" s="51"/>
      <c r="L30" s="236">
        <v>767312</v>
      </c>
      <c r="M30" s="236">
        <v>10860044</v>
      </c>
      <c r="N30" s="51"/>
      <c r="O30" s="31"/>
      <c r="P30" s="38"/>
      <c r="Q30" s="47">
        <v>10092732.43</v>
      </c>
      <c r="R30" s="47">
        <v>-0.42999999970197678</v>
      </c>
      <c r="S30" s="47">
        <v>767312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178306444</v>
      </c>
      <c r="K32" s="237"/>
      <c r="L32" s="239">
        <v>5536276</v>
      </c>
      <c r="M32" s="239">
        <v>183842720</v>
      </c>
      <c r="N32" s="68"/>
      <c r="O32" s="31"/>
      <c r="P32" s="38"/>
      <c r="Q32" s="75">
        <v>178306444.27000001</v>
      </c>
      <c r="R32" s="69">
        <v>-0.27000001072883606</v>
      </c>
      <c r="S32" s="69">
        <v>5536276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309</v>
      </c>
      <c r="F34" s="254"/>
      <c r="G34" s="254"/>
      <c r="H34" s="14"/>
      <c r="I34" s="15"/>
      <c r="J34" s="239">
        <v>-121134791</v>
      </c>
      <c r="K34" s="240"/>
      <c r="L34" s="239">
        <v>763407</v>
      </c>
      <c r="M34" s="239">
        <v>-120371384</v>
      </c>
      <c r="N34" s="68"/>
      <c r="O34" s="31"/>
      <c r="P34" s="38"/>
      <c r="Q34" s="69">
        <v>-121134791.29000001</v>
      </c>
      <c r="R34" s="69">
        <v>0.29000000655651093</v>
      </c>
      <c r="S34" s="69">
        <v>763407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64115873.75</v>
      </c>
      <c r="K37" s="81"/>
      <c r="L37" s="243">
        <v>43442</v>
      </c>
      <c r="M37" s="243">
        <v>64159316</v>
      </c>
      <c r="N37" s="81"/>
      <c r="O37" s="31"/>
      <c r="P37" s="38"/>
      <c r="Q37" s="47">
        <v>64115873.75</v>
      </c>
      <c r="R37" s="47">
        <v>0.25</v>
      </c>
      <c r="S37" s="47">
        <v>43442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49463958.770000003</v>
      </c>
      <c r="K38" s="81"/>
      <c r="L38" s="243">
        <v>0</v>
      </c>
      <c r="M38" s="243">
        <v>49463959</v>
      </c>
      <c r="N38" s="81"/>
      <c r="O38" s="31"/>
      <c r="P38" s="38"/>
      <c r="Q38" s="47">
        <v>49463958.770000003</v>
      </c>
      <c r="R38" s="47">
        <v>0.22999999672174454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0</v>
      </c>
      <c r="K39" s="81"/>
      <c r="L39" s="243">
        <v>429820</v>
      </c>
      <c r="M39" s="243">
        <v>429820</v>
      </c>
      <c r="N39" s="81"/>
      <c r="O39" s="31"/>
      <c r="P39" s="38"/>
      <c r="Q39" s="47">
        <v>0</v>
      </c>
      <c r="R39" s="47">
        <v>0</v>
      </c>
      <c r="S39" s="47">
        <v>429820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201553.05</v>
      </c>
      <c r="K40" s="81"/>
      <c r="L40" s="243">
        <v>223088</v>
      </c>
      <c r="M40" s="243">
        <v>424641</v>
      </c>
      <c r="N40" s="81"/>
      <c r="O40" s="31"/>
      <c r="P40" s="38"/>
      <c r="Q40" s="47">
        <v>201553.05</v>
      </c>
      <c r="R40" s="47">
        <v>-4.9999999988358468E-2</v>
      </c>
      <c r="S40" s="47">
        <v>223088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-21863.09</v>
      </c>
      <c r="K41" s="81"/>
      <c r="L41" s="243">
        <v>239955</v>
      </c>
      <c r="M41" s="243">
        <v>218092</v>
      </c>
      <c r="N41" s="81"/>
      <c r="O41" s="31"/>
      <c r="P41" s="38"/>
      <c r="Q41" s="47">
        <v>-21863.09</v>
      </c>
      <c r="R41" s="47">
        <v>9.0000000000145519E-2</v>
      </c>
      <c r="S41" s="47">
        <v>239955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13846</v>
      </c>
      <c r="K42" s="81"/>
      <c r="L42" s="243">
        <v>0</v>
      </c>
      <c r="M42" s="243">
        <v>13846</v>
      </c>
      <c r="N42" s="81"/>
      <c r="O42" s="31"/>
      <c r="P42" s="38"/>
      <c r="Q42" s="47">
        <v>13846</v>
      </c>
      <c r="R42" s="47">
        <v>0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305</v>
      </c>
      <c r="E43" s="254"/>
      <c r="F43" s="254"/>
      <c r="H43" s="14"/>
      <c r="I43" s="15"/>
      <c r="J43" s="243">
        <v>-3167</v>
      </c>
      <c r="K43" s="81"/>
      <c r="L43" s="243">
        <v>0</v>
      </c>
      <c r="M43" s="243">
        <v>-3167</v>
      </c>
      <c r="N43" s="81"/>
      <c r="O43" s="31"/>
      <c r="P43" s="38"/>
      <c r="Q43" s="47">
        <v>-3167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-258755.05</v>
      </c>
      <c r="K44" s="81"/>
      <c r="L44" s="243">
        <v>0</v>
      </c>
      <c r="M44" s="243">
        <v>-258755</v>
      </c>
      <c r="N44" s="81"/>
      <c r="O44" s="31"/>
      <c r="P44" s="38"/>
      <c r="Q44" s="47">
        <v>-258755.05</v>
      </c>
      <c r="R44" s="47">
        <v>4.9999999988358468E-2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113511447</v>
      </c>
      <c r="K47" s="237"/>
      <c r="L47" s="239">
        <v>936305</v>
      </c>
      <c r="M47" s="239">
        <v>114447752</v>
      </c>
      <c r="N47" s="68"/>
      <c r="O47" s="31"/>
      <c r="P47" s="38"/>
      <c r="Q47" s="69">
        <v>113511446.43000001</v>
      </c>
      <c r="R47" s="69">
        <v>0.56999999284744263</v>
      </c>
      <c r="S47" s="69">
        <v>936305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321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-7623344</v>
      </c>
      <c r="K50" s="237"/>
      <c r="L50" s="239">
        <v>1699712</v>
      </c>
      <c r="M50" s="239">
        <v>-5923632</v>
      </c>
      <c r="N50" s="68"/>
      <c r="O50" s="31"/>
      <c r="P50" s="38"/>
      <c r="Q50" s="69">
        <v>-7623344.8599999994</v>
      </c>
      <c r="R50" s="69">
        <v>0.85999999940395355</v>
      </c>
      <c r="S50" s="69">
        <v>1699712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1745225.43</v>
      </c>
      <c r="K52" s="81"/>
      <c r="L52" s="243">
        <v>0</v>
      </c>
      <c r="M52" s="243">
        <v>1745225</v>
      </c>
      <c r="N52" s="81"/>
      <c r="O52" s="31"/>
      <c r="P52" s="38"/>
      <c r="Q52" s="47">
        <v>1745225.43</v>
      </c>
      <c r="R52" s="47">
        <v>-0.42999999993480742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4834826.99</v>
      </c>
      <c r="K53" s="51"/>
      <c r="L53" s="235">
        <v>0</v>
      </c>
      <c r="M53" s="235">
        <v>4834827</v>
      </c>
      <c r="N53" s="51"/>
      <c r="O53" s="31"/>
      <c r="P53" s="38"/>
      <c r="Q53" s="75">
        <v>4834826.99</v>
      </c>
      <c r="R53" s="75">
        <v>9.9999997764825821E-3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6580052</v>
      </c>
      <c r="K57" s="237"/>
      <c r="L57" s="247">
        <v>0</v>
      </c>
      <c r="M57" s="247">
        <v>6580052</v>
      </c>
      <c r="N57" s="91"/>
      <c r="O57" s="31"/>
      <c r="Q57" s="69">
        <v>6580052.4199999999</v>
      </c>
      <c r="R57" s="69">
        <v>-0.41999999992549419</v>
      </c>
      <c r="S57" s="69">
        <v>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308</v>
      </c>
      <c r="D59" s="43"/>
      <c r="E59" s="43"/>
      <c r="F59" s="254"/>
      <c r="G59" s="254"/>
      <c r="H59" s="14"/>
      <c r="I59" s="15"/>
      <c r="J59" s="247">
        <v>-1043292</v>
      </c>
      <c r="K59" s="248"/>
      <c r="L59" s="247">
        <v>1699712</v>
      </c>
      <c r="M59" s="247">
        <v>656420</v>
      </c>
      <c r="N59" s="91"/>
      <c r="O59" s="31"/>
      <c r="Q59" s="69">
        <v>-1043292.4399999995</v>
      </c>
      <c r="R59" s="69">
        <v>-0.43999999947845936</v>
      </c>
      <c r="S59" s="69">
        <v>1699712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189383841</v>
      </c>
      <c r="K61" s="81"/>
      <c r="L61" s="97">
        <v>6904947</v>
      </c>
      <c r="M61" s="246">
        <v>196288788</v>
      </c>
      <c r="N61" s="97"/>
      <c r="O61" s="31"/>
      <c r="Q61" s="47">
        <v>189383841</v>
      </c>
      <c r="R61" s="47">
        <v>0</v>
      </c>
      <c r="S61" s="47">
        <v>6904947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>
        <v>0</v>
      </c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189383841</v>
      </c>
      <c r="K64" s="248"/>
      <c r="L64" s="247">
        <v>6904947</v>
      </c>
      <c r="M64" s="247">
        <v>196288788</v>
      </c>
      <c r="N64" s="91"/>
      <c r="O64" s="31"/>
      <c r="P64" s="62"/>
      <c r="Q64" s="75">
        <v>189383841</v>
      </c>
      <c r="R64" s="47">
        <v>0</v>
      </c>
      <c r="S64" s="75">
        <v>6904947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188340549</v>
      </c>
      <c r="K66" s="252"/>
      <c r="L66" s="251">
        <v>8604659</v>
      </c>
      <c r="M66" s="251">
        <v>196945208</v>
      </c>
      <c r="N66" s="46"/>
      <c r="O66" s="31"/>
      <c r="Q66" s="106">
        <v>188340548.56</v>
      </c>
      <c r="R66" s="106">
        <v>0.43999999761581421</v>
      </c>
      <c r="S66" s="106">
        <v>8604659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-2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429" priority="31" operator="notBetween">
      <formula>-0.5</formula>
      <formula>0.5</formula>
    </cfRule>
    <cfRule type="cellIs" dxfId="428" priority="32" operator="between">
      <formula>-0.5</formula>
      <formula>0.5</formula>
    </cfRule>
  </conditionalFormatting>
  <conditionalFormatting sqref="S20 S32 S34 S47 S50 S57 S59 S64 S66">
    <cfRule type="expression" dxfId="427" priority="35">
      <formula>ROUND($S20,0)&lt;&gt;$L20</formula>
    </cfRule>
    <cfRule type="expression" dxfId="426" priority="36">
      <formula>ROUND($S20,0)=$L20</formula>
    </cfRule>
  </conditionalFormatting>
  <conditionalFormatting sqref="Q20 Q32 Q34 Q47 Q50 Q59 Q57 Q64 Q66">
    <cfRule type="expression" dxfId="425" priority="37">
      <formula>ROUND($Q20,0)&lt;&gt;$J20</formula>
    </cfRule>
  </conditionalFormatting>
  <conditionalFormatting sqref="Q20 Q32 Q34 Q47 Q50 Q57 Q59 Q64 Q66">
    <cfRule type="expression" dxfId="424" priority="38">
      <formula>ROUND($Q20,0)=$J20</formula>
    </cfRule>
  </conditionalFormatting>
  <conditionalFormatting sqref="S57">
    <cfRule type="expression" dxfId="423" priority="26">
      <formula>ROUND($Q57,0)&lt;&gt;$J57</formula>
    </cfRule>
  </conditionalFormatting>
  <conditionalFormatting sqref="S57">
    <cfRule type="expression" dxfId="422" priority="25">
      <formula>ROUND($Q57,0)=$J57</formula>
    </cfRule>
  </conditionalFormatting>
  <conditionalFormatting sqref="J69 L69">
    <cfRule type="cellIs" dxfId="421" priority="14" operator="notEqual">
      <formula>0</formula>
    </cfRule>
    <cfRule type="cellIs" dxfId="420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419" priority="12">
      <formula>LEN(TRIM(F11))=0</formula>
    </cfRule>
    <cfRule type="cellIs" dxfId="418" priority="13" operator="notEqual">
      <formula>0</formula>
    </cfRule>
  </conditionalFormatting>
  <conditionalFormatting sqref="J11">
    <cfRule type="cellIs" dxfId="417" priority="11" operator="notEqual">
      <formula>J20</formula>
    </cfRule>
  </conditionalFormatting>
  <conditionalFormatting sqref="L11">
    <cfRule type="cellIs" dxfId="416" priority="10" operator="notEqual">
      <formula>L20</formula>
    </cfRule>
  </conditionalFormatting>
  <conditionalFormatting sqref="M69">
    <cfRule type="cellIs" dxfId="415" priority="8" operator="notEqual">
      <formula>0</formula>
    </cfRule>
    <cfRule type="cellIs" dxfId="414" priority="9" operator="equal">
      <formula>0</formula>
    </cfRule>
  </conditionalFormatting>
  <conditionalFormatting sqref="M24:M30 M37:M45 M62 M17:M18 M11:M15 M52:M55">
    <cfRule type="containsBlanks" dxfId="413" priority="6">
      <formula>LEN(TRIM(M11))=0</formula>
    </cfRule>
    <cfRule type="cellIs" dxfId="412" priority="7" operator="notEqual">
      <formula>0</formula>
    </cfRule>
  </conditionalFormatting>
  <conditionalFormatting sqref="M11">
    <cfRule type="cellIs" dxfId="411" priority="5" operator="notEqual">
      <formula>M20</formula>
    </cfRule>
  </conditionalFormatting>
  <conditionalFormatting sqref="J24">
    <cfRule type="containsBlanks" dxfId="410" priority="3">
      <formula>LEN(TRIM(J24))=0</formula>
    </cfRule>
    <cfRule type="cellIs" dxfId="409" priority="4" operator="notEqual">
      <formula>0</formula>
    </cfRule>
  </conditionalFormatting>
  <conditionalFormatting sqref="M61">
    <cfRule type="containsBlanks" dxfId="408" priority="1">
      <formula>LEN(TRIM(M61))=0</formula>
    </cfRule>
    <cfRule type="cellIs" dxfId="407" priority="2" operator="notEqual">
      <formula>0</formula>
    </cfRule>
  </conditionalFormatting>
  <printOptions horizontalCentered="1"/>
  <pageMargins left="0.7" right="0.7" top="0.75" bottom="0.75" header="0.5" footer="0.5"/>
  <pageSetup scale="52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4.285156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112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319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14762373.23</v>
      </c>
      <c r="G11" s="281"/>
      <c r="H11" s="45"/>
      <c r="I11" s="36"/>
      <c r="J11" s="233">
        <v>17391823</v>
      </c>
      <c r="K11" s="234"/>
      <c r="L11" s="233">
        <v>0</v>
      </c>
      <c r="M11" s="233">
        <v>17391823</v>
      </c>
      <c r="N11" s="46"/>
      <c r="O11" s="31"/>
      <c r="P11" s="38"/>
      <c r="Q11" s="47">
        <v>17391823</v>
      </c>
      <c r="R11" s="47">
        <v>0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247390</v>
      </c>
      <c r="K12" s="51"/>
      <c r="L12" s="235">
        <v>0</v>
      </c>
      <c r="M12" s="235">
        <v>247390</v>
      </c>
      <c r="N12" s="51"/>
      <c r="O12" s="31"/>
      <c r="P12" s="38"/>
      <c r="Q12" s="47">
        <v>247390</v>
      </c>
      <c r="R12" s="47">
        <v>0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321288</v>
      </c>
      <c r="K13" s="51"/>
      <c r="L13" s="235">
        <v>165741</v>
      </c>
      <c r="M13" s="235">
        <v>487029</v>
      </c>
      <c r="N13" s="51"/>
      <c r="O13" s="31"/>
      <c r="P13" s="38"/>
      <c r="Q13" s="47">
        <v>321288</v>
      </c>
      <c r="R13" s="47">
        <v>0</v>
      </c>
      <c r="S13" s="47">
        <v>165741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339745</v>
      </c>
      <c r="K14" s="51"/>
      <c r="L14" s="235">
        <v>3104627</v>
      </c>
      <c r="M14" s="235">
        <v>3444372</v>
      </c>
      <c r="N14" s="51"/>
      <c r="O14" s="31"/>
      <c r="P14" s="38"/>
      <c r="Q14" s="47">
        <v>339745</v>
      </c>
      <c r="R14" s="47">
        <v>0</v>
      </c>
      <c r="S14" s="47">
        <v>3104627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241023</v>
      </c>
      <c r="K15" s="51"/>
      <c r="L15" s="235">
        <v>0</v>
      </c>
      <c r="M15" s="235">
        <v>241023</v>
      </c>
      <c r="N15" s="51"/>
      <c r="O15" s="31"/>
      <c r="P15" s="38"/>
      <c r="Q15" s="47">
        <v>241023</v>
      </c>
      <c r="R15" s="47">
        <v>0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2892275.7</v>
      </c>
      <c r="G17" s="281"/>
      <c r="H17" s="55"/>
      <c r="I17" s="35"/>
      <c r="J17" s="235">
        <v>6667260</v>
      </c>
      <c r="K17" s="51"/>
      <c r="L17" s="235">
        <v>0</v>
      </c>
      <c r="M17" s="235">
        <v>6667260</v>
      </c>
      <c r="N17" s="51"/>
      <c r="O17" s="31"/>
      <c r="P17" s="38"/>
      <c r="Q17" s="47">
        <v>6667260</v>
      </c>
      <c r="R17" s="47">
        <v>0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674650</v>
      </c>
      <c r="K18" s="51"/>
      <c r="L18" s="236">
        <v>0</v>
      </c>
      <c r="M18" s="236">
        <v>674650</v>
      </c>
      <c r="N18" s="51"/>
      <c r="O18" s="31"/>
      <c r="P18" s="38"/>
      <c r="Q18" s="47">
        <v>674650</v>
      </c>
      <c r="R18" s="47">
        <v>0</v>
      </c>
      <c r="S18" s="47">
        <v>0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25883179</v>
      </c>
      <c r="K20" s="240"/>
      <c r="L20" s="239">
        <v>3270368</v>
      </c>
      <c r="M20" s="239">
        <v>29153547</v>
      </c>
      <c r="N20" s="68"/>
      <c r="O20" s="31"/>
      <c r="P20" s="38"/>
      <c r="Q20" s="69">
        <v>25883179</v>
      </c>
      <c r="R20" s="69">
        <v>0</v>
      </c>
      <c r="S20" s="69">
        <v>3270368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76400004</v>
      </c>
      <c r="K24" s="51"/>
      <c r="L24" s="235">
        <v>313097</v>
      </c>
      <c r="M24" s="235">
        <v>76713101</v>
      </c>
      <c r="N24" s="51"/>
      <c r="O24" s="31"/>
      <c r="P24" s="38"/>
      <c r="Q24" s="47">
        <v>76400003.540000021</v>
      </c>
      <c r="R24" s="47">
        <v>0.45999997854232788</v>
      </c>
      <c r="S24" s="47">
        <v>313097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16211266</v>
      </c>
      <c r="K25" s="51"/>
      <c r="L25" s="235">
        <v>2996151</v>
      </c>
      <c r="M25" s="235">
        <v>19207417</v>
      </c>
      <c r="N25" s="51"/>
      <c r="O25" s="31"/>
      <c r="P25" s="38"/>
      <c r="Q25" s="47">
        <v>16211266</v>
      </c>
      <c r="R25" s="47">
        <v>0</v>
      </c>
      <c r="S25" s="47">
        <v>2996151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4513258</v>
      </c>
      <c r="K26" s="51"/>
      <c r="L26" s="235">
        <v>0</v>
      </c>
      <c r="M26" s="235">
        <v>4513258</v>
      </c>
      <c r="N26" s="51"/>
      <c r="O26" s="31"/>
      <c r="P26" s="38"/>
      <c r="Q26" s="47">
        <v>4513258</v>
      </c>
      <c r="R26" s="47">
        <v>0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4378348</v>
      </c>
      <c r="K27" s="51"/>
      <c r="L27" s="235">
        <v>0</v>
      </c>
      <c r="M27" s="235">
        <v>4378348</v>
      </c>
      <c r="N27" s="51"/>
      <c r="O27" s="31"/>
      <c r="P27" s="38"/>
      <c r="Q27" s="47">
        <v>4378348</v>
      </c>
      <c r="R27" s="47">
        <v>0</v>
      </c>
      <c r="S27" s="47">
        <v>0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5864604</v>
      </c>
      <c r="K28" s="51"/>
      <c r="L28" s="235">
        <v>1906279</v>
      </c>
      <c r="M28" s="235">
        <v>7770883</v>
      </c>
      <c r="N28" s="51"/>
      <c r="O28" s="31"/>
      <c r="P28" s="38"/>
      <c r="Q28" s="47">
        <v>5864604</v>
      </c>
      <c r="R28" s="47">
        <v>0</v>
      </c>
      <c r="S28" s="47">
        <v>1906279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13107723</v>
      </c>
      <c r="K29" s="51"/>
      <c r="L29" s="235">
        <v>0</v>
      </c>
      <c r="M29" s="235">
        <v>13107723</v>
      </c>
      <c r="N29" s="51"/>
      <c r="O29" s="31"/>
      <c r="P29" s="38"/>
      <c r="Q29" s="47">
        <v>13107723</v>
      </c>
      <c r="R29" s="47">
        <v>0</v>
      </c>
      <c r="S29" s="47">
        <v>0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8119427.7400000002</v>
      </c>
      <c r="K30" s="51"/>
      <c r="L30" s="236">
        <v>469419</v>
      </c>
      <c r="M30" s="236">
        <v>8588847</v>
      </c>
      <c r="N30" s="51"/>
      <c r="O30" s="31"/>
      <c r="P30" s="38"/>
      <c r="Q30" s="47">
        <v>8119427.7400000002</v>
      </c>
      <c r="R30" s="47">
        <v>0.25999999977648258</v>
      </c>
      <c r="S30" s="47">
        <v>469419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128594631</v>
      </c>
      <c r="K32" s="237"/>
      <c r="L32" s="239">
        <v>5684946</v>
      </c>
      <c r="M32" s="239">
        <v>134279577</v>
      </c>
      <c r="N32" s="68"/>
      <c r="O32" s="31"/>
      <c r="P32" s="38"/>
      <c r="Q32" s="75">
        <v>128594630.28000002</v>
      </c>
      <c r="R32" s="69">
        <v>0.71999998390674591</v>
      </c>
      <c r="S32" s="69">
        <v>5684946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-102711452</v>
      </c>
      <c r="K34" s="240"/>
      <c r="L34" s="239">
        <v>-2414578</v>
      </c>
      <c r="M34" s="239">
        <v>-105126030</v>
      </c>
      <c r="N34" s="68"/>
      <c r="O34" s="31"/>
      <c r="P34" s="38"/>
      <c r="Q34" s="69">
        <v>-102711451.28000002</v>
      </c>
      <c r="R34" s="69">
        <v>-0.71999998390674591</v>
      </c>
      <c r="S34" s="69">
        <v>-2414578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48491662</v>
      </c>
      <c r="K37" s="81"/>
      <c r="L37" s="243">
        <v>0</v>
      </c>
      <c r="M37" s="243">
        <v>48491662</v>
      </c>
      <c r="N37" s="81"/>
      <c r="O37" s="31"/>
      <c r="P37" s="38"/>
      <c r="Q37" s="47">
        <v>48491662</v>
      </c>
      <c r="R37" s="47">
        <v>0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30947535.600000001</v>
      </c>
      <c r="K38" s="81"/>
      <c r="L38" s="243">
        <v>0</v>
      </c>
      <c r="M38" s="243">
        <v>30947536</v>
      </c>
      <c r="N38" s="81"/>
      <c r="O38" s="31"/>
      <c r="P38" s="38"/>
      <c r="Q38" s="47">
        <v>30947535.600000001</v>
      </c>
      <c r="R38" s="47">
        <v>0.39999999850988388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24063534.460000001</v>
      </c>
      <c r="K39" s="81"/>
      <c r="L39" s="243">
        <v>0</v>
      </c>
      <c r="M39" s="243">
        <v>24063534</v>
      </c>
      <c r="N39" s="81"/>
      <c r="O39" s="31"/>
      <c r="P39" s="38"/>
      <c r="Q39" s="47">
        <v>24063534.460000001</v>
      </c>
      <c r="R39" s="47">
        <v>-0.46000000089406967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313035.17</v>
      </c>
      <c r="K40" s="81"/>
      <c r="L40" s="243">
        <v>720412</v>
      </c>
      <c r="M40" s="243">
        <v>1033447</v>
      </c>
      <c r="N40" s="81"/>
      <c r="O40" s="31"/>
      <c r="P40" s="38"/>
      <c r="Q40" s="47">
        <v>313035.17</v>
      </c>
      <c r="R40" s="47">
        <v>-0.16999999998370185</v>
      </c>
      <c r="S40" s="47">
        <v>720412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304</v>
      </c>
      <c r="E41" s="254"/>
      <c r="F41" s="254"/>
      <c r="H41" s="14"/>
      <c r="I41" s="15"/>
      <c r="J41" s="243">
        <v>0</v>
      </c>
      <c r="K41" s="81"/>
      <c r="L41" s="243">
        <v>-2315382</v>
      </c>
      <c r="M41" s="243">
        <v>-2315382</v>
      </c>
      <c r="N41" s="81"/>
      <c r="O41" s="31"/>
      <c r="P41" s="38"/>
      <c r="Q41" s="47">
        <v>0</v>
      </c>
      <c r="R41" s="47">
        <v>0</v>
      </c>
      <c r="S41" s="47">
        <v>-2315382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100.58</v>
      </c>
      <c r="K42" s="81"/>
      <c r="L42" s="243">
        <v>1264953</v>
      </c>
      <c r="M42" s="243">
        <v>1265054</v>
      </c>
      <c r="N42" s="81"/>
      <c r="O42" s="31"/>
      <c r="P42" s="38"/>
      <c r="Q42" s="47">
        <v>100.58</v>
      </c>
      <c r="R42" s="47">
        <v>0.42000000000000171</v>
      </c>
      <c r="S42" s="47">
        <v>1264953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313</v>
      </c>
      <c r="E43" s="254"/>
      <c r="F43" s="254"/>
      <c r="H43" s="14"/>
      <c r="I43" s="15"/>
      <c r="J43" s="243">
        <v>0</v>
      </c>
      <c r="K43" s="81"/>
      <c r="L43" s="243">
        <v>0</v>
      </c>
      <c r="M43" s="243">
        <v>0</v>
      </c>
      <c r="N43" s="81"/>
      <c r="O43" s="31"/>
      <c r="P43" s="38"/>
      <c r="Q43" s="47">
        <v>0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-82372.2</v>
      </c>
      <c r="K44" s="81"/>
      <c r="L44" s="243">
        <v>100837</v>
      </c>
      <c r="M44" s="243">
        <v>18465</v>
      </c>
      <c r="N44" s="81"/>
      <c r="O44" s="31"/>
      <c r="P44" s="38"/>
      <c r="Q44" s="47">
        <v>-82372.2</v>
      </c>
      <c r="R44" s="47">
        <v>0.19999999999708962</v>
      </c>
      <c r="S44" s="47">
        <v>100837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103733496</v>
      </c>
      <c r="K47" s="237"/>
      <c r="L47" s="239">
        <v>-229180</v>
      </c>
      <c r="M47" s="239">
        <v>103504316</v>
      </c>
      <c r="N47" s="68"/>
      <c r="O47" s="31"/>
      <c r="P47" s="38"/>
      <c r="Q47" s="69">
        <v>103733495.61</v>
      </c>
      <c r="R47" s="69">
        <v>0.39000000059604645</v>
      </c>
      <c r="S47" s="69">
        <v>-229180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321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1022044</v>
      </c>
      <c r="K50" s="237"/>
      <c r="L50" s="239">
        <v>-2643758</v>
      </c>
      <c r="M50" s="239">
        <v>-1621714</v>
      </c>
      <c r="N50" s="68"/>
      <c r="O50" s="31"/>
      <c r="P50" s="38"/>
      <c r="Q50" s="69">
        <v>1022044.3299999833</v>
      </c>
      <c r="R50" s="69">
        <v>-0.32999998331069946</v>
      </c>
      <c r="S50" s="69">
        <v>-2643758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1186503.6799999999</v>
      </c>
      <c r="K52" s="81"/>
      <c r="L52" s="243">
        <v>4175</v>
      </c>
      <c r="M52" s="243">
        <v>1190679</v>
      </c>
      <c r="N52" s="81"/>
      <c r="O52" s="31"/>
      <c r="P52" s="38"/>
      <c r="Q52" s="47">
        <v>1186503.6799999999</v>
      </c>
      <c r="R52" s="47">
        <v>0.32000000006519258</v>
      </c>
      <c r="S52" s="47">
        <v>4175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4252459.8600000003</v>
      </c>
      <c r="K53" s="51"/>
      <c r="L53" s="235">
        <v>0</v>
      </c>
      <c r="M53" s="235">
        <v>4252460</v>
      </c>
      <c r="N53" s="51"/>
      <c r="O53" s="31"/>
      <c r="P53" s="38"/>
      <c r="Q53" s="75">
        <v>4252459.8600000003</v>
      </c>
      <c r="R53" s="75">
        <v>0.13999999966472387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581405</v>
      </c>
      <c r="M54" s="246">
        <v>581405</v>
      </c>
      <c r="N54" s="51"/>
      <c r="O54" s="31"/>
      <c r="Q54" s="75">
        <v>0</v>
      </c>
      <c r="R54" s="75">
        <v>0</v>
      </c>
      <c r="S54" s="75">
        <v>581405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5438964</v>
      </c>
      <c r="K57" s="237"/>
      <c r="L57" s="247">
        <v>585580</v>
      </c>
      <c r="M57" s="247">
        <v>6024544</v>
      </c>
      <c r="N57" s="91"/>
      <c r="O57" s="31"/>
      <c r="Q57" s="69">
        <v>5438963.54</v>
      </c>
      <c r="R57" s="69">
        <v>0.4599999999627471</v>
      </c>
      <c r="S57" s="69">
        <v>585580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308</v>
      </c>
      <c r="D59" s="43"/>
      <c r="E59" s="43"/>
      <c r="F59" s="254"/>
      <c r="G59" s="254"/>
      <c r="H59" s="14"/>
      <c r="I59" s="15"/>
      <c r="J59" s="247">
        <v>6461008</v>
      </c>
      <c r="K59" s="248"/>
      <c r="L59" s="247">
        <v>-2058178</v>
      </c>
      <c r="M59" s="247">
        <v>4402830</v>
      </c>
      <c r="N59" s="91"/>
      <c r="O59" s="31"/>
      <c r="Q59" s="69">
        <v>6461007.8699999833</v>
      </c>
      <c r="R59" s="69">
        <v>-0.13000001665204763</v>
      </c>
      <c r="S59" s="69">
        <v>-2058178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225237531</v>
      </c>
      <c r="K61" s="81"/>
      <c r="L61" s="97">
        <v>81366985</v>
      </c>
      <c r="M61" s="246">
        <v>306604516</v>
      </c>
      <c r="N61" s="97"/>
      <c r="O61" s="31"/>
      <c r="Q61" s="47">
        <v>225237531</v>
      </c>
      <c r="R61" s="47">
        <v>0</v>
      </c>
      <c r="S61" s="47">
        <v>81366985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225237531</v>
      </c>
      <c r="K64" s="248"/>
      <c r="L64" s="247">
        <v>81366985</v>
      </c>
      <c r="M64" s="247">
        <v>306604516</v>
      </c>
      <c r="N64" s="91"/>
      <c r="O64" s="31"/>
      <c r="P64" s="62"/>
      <c r="Q64" s="75">
        <v>225237531</v>
      </c>
      <c r="R64" s="47">
        <v>0</v>
      </c>
      <c r="S64" s="75">
        <v>81366985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231698539</v>
      </c>
      <c r="K66" s="252"/>
      <c r="L66" s="251">
        <v>79308807</v>
      </c>
      <c r="M66" s="251">
        <v>311007346</v>
      </c>
      <c r="N66" s="46"/>
      <c r="O66" s="31"/>
      <c r="Q66" s="106">
        <v>231698538.86999997</v>
      </c>
      <c r="R66" s="106">
        <v>0.13000002503395081</v>
      </c>
      <c r="S66" s="106">
        <v>79308807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1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406" priority="31" operator="notBetween">
      <formula>-0.5</formula>
      <formula>0.5</formula>
    </cfRule>
    <cfRule type="cellIs" dxfId="405" priority="32" operator="between">
      <formula>-0.5</formula>
      <formula>0.5</formula>
    </cfRule>
  </conditionalFormatting>
  <conditionalFormatting sqref="S20 S32 S34 S47 S50 S57 S59 S64 S66">
    <cfRule type="expression" dxfId="404" priority="35">
      <formula>ROUND($S20,0)&lt;&gt;$L20</formula>
    </cfRule>
    <cfRule type="expression" dxfId="403" priority="36">
      <formula>ROUND($S20,0)=$L20</formula>
    </cfRule>
  </conditionalFormatting>
  <conditionalFormatting sqref="Q20 Q32 Q34 Q47 Q50 Q59 Q57 Q64 Q66">
    <cfRule type="expression" dxfId="402" priority="37">
      <formula>ROUND($Q20,0)&lt;&gt;$J20</formula>
    </cfRule>
  </conditionalFormatting>
  <conditionalFormatting sqref="Q20 Q32 Q34 Q47 Q50 Q57 Q59 Q64 Q66">
    <cfRule type="expression" dxfId="401" priority="38">
      <formula>ROUND($Q20,0)=$J20</formula>
    </cfRule>
  </conditionalFormatting>
  <conditionalFormatting sqref="S57">
    <cfRule type="expression" dxfId="400" priority="26">
      <formula>ROUND($Q57,0)&lt;&gt;$J57</formula>
    </cfRule>
  </conditionalFormatting>
  <conditionalFormatting sqref="S57">
    <cfRule type="expression" dxfId="399" priority="25">
      <formula>ROUND($Q57,0)=$J57</formula>
    </cfRule>
  </conditionalFormatting>
  <conditionalFormatting sqref="J69 L69">
    <cfRule type="cellIs" dxfId="398" priority="14" operator="notEqual">
      <formula>0</formula>
    </cfRule>
    <cfRule type="cellIs" dxfId="397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396" priority="12">
      <formula>LEN(TRIM(F11))=0</formula>
    </cfRule>
    <cfRule type="cellIs" dxfId="395" priority="13" operator="notEqual">
      <formula>0</formula>
    </cfRule>
  </conditionalFormatting>
  <conditionalFormatting sqref="J11">
    <cfRule type="cellIs" dxfId="394" priority="11" operator="notEqual">
      <formula>J20</formula>
    </cfRule>
  </conditionalFormatting>
  <conditionalFormatting sqref="L11">
    <cfRule type="cellIs" dxfId="393" priority="10" operator="notEqual">
      <formula>L20</formula>
    </cfRule>
  </conditionalFormatting>
  <conditionalFormatting sqref="M69">
    <cfRule type="cellIs" dxfId="392" priority="8" operator="notEqual">
      <formula>0</formula>
    </cfRule>
    <cfRule type="cellIs" dxfId="391" priority="9" operator="equal">
      <formula>0</formula>
    </cfRule>
  </conditionalFormatting>
  <conditionalFormatting sqref="M24:M30 M37:M45 M62 M17:M18 M11:M15 M52:M55">
    <cfRule type="containsBlanks" dxfId="390" priority="6">
      <formula>LEN(TRIM(M11))=0</formula>
    </cfRule>
    <cfRule type="cellIs" dxfId="389" priority="7" operator="notEqual">
      <formula>0</formula>
    </cfRule>
  </conditionalFormatting>
  <conditionalFormatting sqref="M11">
    <cfRule type="cellIs" dxfId="388" priority="5" operator="notEqual">
      <formula>M20</formula>
    </cfRule>
  </conditionalFormatting>
  <conditionalFormatting sqref="J24">
    <cfRule type="containsBlanks" dxfId="387" priority="3">
      <formula>LEN(TRIM(J24))=0</formula>
    </cfRule>
    <cfRule type="cellIs" dxfId="386" priority="4" operator="notEqual">
      <formula>0</formula>
    </cfRule>
  </conditionalFormatting>
  <conditionalFormatting sqref="M61">
    <cfRule type="containsBlanks" dxfId="385" priority="1">
      <formula>LEN(TRIM(M61))=0</formula>
    </cfRule>
    <cfRule type="cellIs" dxfId="384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107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2187787.6</v>
      </c>
      <c r="G11" s="281"/>
      <c r="H11" s="45"/>
      <c r="I11" s="36"/>
      <c r="J11" s="233">
        <v>2845580.13</v>
      </c>
      <c r="K11" s="234"/>
      <c r="L11" s="233">
        <v>0</v>
      </c>
      <c r="M11" s="233">
        <v>2845580</v>
      </c>
      <c r="N11" s="46"/>
      <c r="O11" s="31"/>
      <c r="P11" s="38"/>
      <c r="Q11" s="47">
        <v>2845580.13</v>
      </c>
      <c r="R11" s="47">
        <v>-0.12999999988824129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1112314.68</v>
      </c>
      <c r="K12" s="51"/>
      <c r="L12" s="235">
        <v>0</v>
      </c>
      <c r="M12" s="235">
        <v>1112315</v>
      </c>
      <c r="N12" s="51"/>
      <c r="O12" s="31"/>
      <c r="P12" s="38"/>
      <c r="Q12" s="47">
        <v>1112314.68</v>
      </c>
      <c r="R12" s="47">
        <v>0.32000000006519258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9903.23</v>
      </c>
      <c r="K13" s="51"/>
      <c r="L13" s="235">
        <v>0</v>
      </c>
      <c r="M13" s="235">
        <v>9903</v>
      </c>
      <c r="N13" s="51"/>
      <c r="O13" s="31"/>
      <c r="P13" s="38"/>
      <c r="Q13" s="47">
        <v>9903.23</v>
      </c>
      <c r="R13" s="47">
        <v>-0.22999999999956344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280481.52</v>
      </c>
      <c r="K14" s="51"/>
      <c r="L14" s="235">
        <v>0</v>
      </c>
      <c r="M14" s="235">
        <v>280482</v>
      </c>
      <c r="N14" s="51"/>
      <c r="O14" s="31"/>
      <c r="P14" s="38"/>
      <c r="Q14" s="47">
        <v>280481.52</v>
      </c>
      <c r="R14" s="47">
        <v>0.47999999998137355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7680</v>
      </c>
      <c r="K15" s="51"/>
      <c r="L15" s="235">
        <v>0</v>
      </c>
      <c r="M15" s="235">
        <v>7680</v>
      </c>
      <c r="N15" s="51"/>
      <c r="O15" s="31"/>
      <c r="P15" s="38"/>
      <c r="Q15" s="47">
        <v>7680</v>
      </c>
      <c r="R15" s="47">
        <v>0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382269.23</v>
      </c>
      <c r="G17" s="281"/>
      <c r="H17" s="55"/>
      <c r="I17" s="35"/>
      <c r="J17" s="235">
        <v>1183230.7</v>
      </c>
      <c r="K17" s="51"/>
      <c r="L17" s="235">
        <v>0</v>
      </c>
      <c r="M17" s="235">
        <v>1183231</v>
      </c>
      <c r="N17" s="51"/>
      <c r="O17" s="31"/>
      <c r="P17" s="38"/>
      <c r="Q17" s="47">
        <v>1183230.7</v>
      </c>
      <c r="R17" s="47">
        <v>0.30000000004656613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133859.10999999999</v>
      </c>
      <c r="K18" s="51"/>
      <c r="L18" s="236">
        <v>751545</v>
      </c>
      <c r="M18" s="236">
        <v>885404</v>
      </c>
      <c r="N18" s="51"/>
      <c r="O18" s="31"/>
      <c r="P18" s="38"/>
      <c r="Q18" s="47">
        <v>133859.10999999999</v>
      </c>
      <c r="R18" s="47">
        <v>-0.10999999998603016</v>
      </c>
      <c r="S18" s="47">
        <v>751545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5573050</v>
      </c>
      <c r="K20" s="240"/>
      <c r="L20" s="239">
        <v>751545</v>
      </c>
      <c r="M20" s="239">
        <v>6324595</v>
      </c>
      <c r="N20" s="68"/>
      <c r="O20" s="31"/>
      <c r="P20" s="38"/>
      <c r="Q20" s="69">
        <v>5573049.3700000001</v>
      </c>
      <c r="R20" s="69">
        <v>0.62999999988824129</v>
      </c>
      <c r="S20" s="69">
        <v>751545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15437798.960000001</v>
      </c>
      <c r="K24" s="51"/>
      <c r="L24" s="235">
        <v>0</v>
      </c>
      <c r="M24" s="235">
        <v>15437799</v>
      </c>
      <c r="N24" s="51"/>
      <c r="O24" s="31"/>
      <c r="P24" s="38"/>
      <c r="Q24" s="47">
        <v>15437798.960000001</v>
      </c>
      <c r="R24" s="47">
        <v>0</v>
      </c>
      <c r="S24" s="47">
        <v>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2049544.15</v>
      </c>
      <c r="K25" s="51"/>
      <c r="L25" s="235">
        <v>543268</v>
      </c>
      <c r="M25" s="235">
        <v>2592812</v>
      </c>
      <c r="N25" s="51"/>
      <c r="O25" s="31"/>
      <c r="P25" s="38"/>
      <c r="Q25" s="47">
        <v>2049544.15</v>
      </c>
      <c r="R25" s="47">
        <v>-0.14999999990686774</v>
      </c>
      <c r="S25" s="47">
        <v>543268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935426.05</v>
      </c>
      <c r="K26" s="51"/>
      <c r="L26" s="235">
        <v>0</v>
      </c>
      <c r="M26" s="235">
        <v>935426</v>
      </c>
      <c r="N26" s="51"/>
      <c r="O26" s="31"/>
      <c r="P26" s="38"/>
      <c r="Q26" s="47">
        <v>935426.05</v>
      </c>
      <c r="R26" s="47">
        <v>-5.0000000046566129E-2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1753022.18</v>
      </c>
      <c r="K27" s="51"/>
      <c r="L27" s="235">
        <v>347802</v>
      </c>
      <c r="M27" s="235">
        <v>2100824</v>
      </c>
      <c r="N27" s="51"/>
      <c r="O27" s="31"/>
      <c r="P27" s="38"/>
      <c r="Q27" s="47">
        <v>1753022.18</v>
      </c>
      <c r="R27" s="47">
        <v>-0.17999999993480742</v>
      </c>
      <c r="S27" s="47">
        <v>347802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2170094.75</v>
      </c>
      <c r="K28" s="51"/>
      <c r="L28" s="235">
        <v>191775</v>
      </c>
      <c r="M28" s="235">
        <v>2361870</v>
      </c>
      <c r="N28" s="51"/>
      <c r="O28" s="31"/>
      <c r="P28" s="38"/>
      <c r="Q28" s="47">
        <v>2170094.75</v>
      </c>
      <c r="R28" s="47">
        <v>0.25</v>
      </c>
      <c r="S28" s="47">
        <v>191775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2981320</v>
      </c>
      <c r="K29" s="51"/>
      <c r="L29" s="235">
        <v>0</v>
      </c>
      <c r="M29" s="235">
        <v>2981320</v>
      </c>
      <c r="N29" s="51"/>
      <c r="O29" s="31"/>
      <c r="P29" s="38"/>
      <c r="Q29" s="47">
        <v>2981320</v>
      </c>
      <c r="R29" s="47">
        <v>0</v>
      </c>
      <c r="S29" s="47">
        <v>0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1760647.6</v>
      </c>
      <c r="K30" s="51"/>
      <c r="L30" s="236">
        <v>6016</v>
      </c>
      <c r="M30" s="236">
        <v>1766664</v>
      </c>
      <c r="N30" s="51"/>
      <c r="O30" s="31"/>
      <c r="P30" s="38"/>
      <c r="Q30" s="47">
        <v>1760647.6</v>
      </c>
      <c r="R30" s="47">
        <v>0.39999999990686774</v>
      </c>
      <c r="S30" s="47">
        <v>6016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27087854</v>
      </c>
      <c r="K32" s="237"/>
      <c r="L32" s="239">
        <v>1088861</v>
      </c>
      <c r="M32" s="239">
        <v>28176715</v>
      </c>
      <c r="N32" s="68"/>
      <c r="O32" s="31"/>
      <c r="P32" s="38"/>
      <c r="Q32" s="75">
        <v>27087853.690000001</v>
      </c>
      <c r="R32" s="69">
        <v>0.30999999865889549</v>
      </c>
      <c r="S32" s="69">
        <v>1088861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-21514804</v>
      </c>
      <c r="K34" s="240"/>
      <c r="L34" s="239">
        <v>-337316</v>
      </c>
      <c r="M34" s="239">
        <v>-21852120</v>
      </c>
      <c r="N34" s="68"/>
      <c r="O34" s="31"/>
      <c r="P34" s="38"/>
      <c r="Q34" s="69">
        <v>-21514804.32</v>
      </c>
      <c r="R34" s="69">
        <v>0.32000000029802322</v>
      </c>
      <c r="S34" s="69">
        <v>-337316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13653648.09</v>
      </c>
      <c r="K37" s="81"/>
      <c r="L37" s="243">
        <v>0</v>
      </c>
      <c r="M37" s="243">
        <v>13653648</v>
      </c>
      <c r="N37" s="81"/>
      <c r="O37" s="31"/>
      <c r="P37" s="38"/>
      <c r="Q37" s="47">
        <v>13653648.09</v>
      </c>
      <c r="R37" s="47">
        <v>-8.9999999850988388E-2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4844864.09</v>
      </c>
      <c r="K38" s="81"/>
      <c r="L38" s="243">
        <v>0</v>
      </c>
      <c r="M38" s="243">
        <v>4844864</v>
      </c>
      <c r="N38" s="81"/>
      <c r="O38" s="31"/>
      <c r="P38" s="38"/>
      <c r="Q38" s="47">
        <v>4844864.09</v>
      </c>
      <c r="R38" s="47">
        <v>-8.9999999850988388E-2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/>
      <c r="K39" s="81"/>
      <c r="L39" s="243">
        <v>0</v>
      </c>
      <c r="M39" s="243">
        <v>0</v>
      </c>
      <c r="N39" s="81"/>
      <c r="O39" s="31"/>
      <c r="P39" s="38"/>
      <c r="Q39" s="47">
        <v>0</v>
      </c>
      <c r="R39" s="47">
        <v>0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38972.68</v>
      </c>
      <c r="K40" s="81"/>
      <c r="L40" s="243">
        <v>268088</v>
      </c>
      <c r="M40" s="243">
        <v>307061</v>
      </c>
      <c r="N40" s="81"/>
      <c r="O40" s="31"/>
      <c r="P40" s="38"/>
      <c r="Q40" s="47">
        <v>38972.68</v>
      </c>
      <c r="R40" s="47">
        <v>0.31999999999970896</v>
      </c>
      <c r="S40" s="47">
        <v>268088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18554.759999999998</v>
      </c>
      <c r="K41" s="81"/>
      <c r="L41" s="243">
        <v>-615221</v>
      </c>
      <c r="M41" s="243">
        <v>-596666</v>
      </c>
      <c r="N41" s="81"/>
      <c r="O41" s="31"/>
      <c r="P41" s="38"/>
      <c r="Q41" s="47">
        <v>18554.759999999998</v>
      </c>
      <c r="R41" s="47">
        <v>0.24000000000160071</v>
      </c>
      <c r="S41" s="47">
        <v>-615221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0</v>
      </c>
      <c r="K42" s="81"/>
      <c r="L42" s="243">
        <v>0</v>
      </c>
      <c r="M42" s="243">
        <v>0</v>
      </c>
      <c r="N42" s="81"/>
      <c r="O42" s="31"/>
      <c r="P42" s="38"/>
      <c r="Q42" s="47">
        <v>0</v>
      </c>
      <c r="R42" s="47">
        <v>0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311</v>
      </c>
      <c r="E43" s="254"/>
      <c r="F43" s="254"/>
      <c r="H43" s="14"/>
      <c r="I43" s="15"/>
      <c r="J43" s="243">
        <v>0</v>
      </c>
      <c r="K43" s="81"/>
      <c r="L43" s="243">
        <v>16254</v>
      </c>
      <c r="M43" s="243">
        <v>16254</v>
      </c>
      <c r="N43" s="81"/>
      <c r="O43" s="31"/>
      <c r="P43" s="38"/>
      <c r="Q43" s="47">
        <v>0</v>
      </c>
      <c r="R43" s="47">
        <v>0</v>
      </c>
      <c r="S43" s="47">
        <v>16254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0</v>
      </c>
      <c r="K44" s="81"/>
      <c r="L44" s="243">
        <v>0</v>
      </c>
      <c r="M44" s="243">
        <v>0</v>
      </c>
      <c r="N44" s="81"/>
      <c r="O44" s="31"/>
      <c r="P44" s="38"/>
      <c r="Q44" s="47">
        <v>0</v>
      </c>
      <c r="R44" s="47">
        <v>0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12792.63</v>
      </c>
      <c r="K45" s="81"/>
      <c r="L45" s="244">
        <v>-54784</v>
      </c>
      <c r="M45" s="244">
        <v>-41991</v>
      </c>
      <c r="N45" s="81"/>
      <c r="O45" s="31"/>
      <c r="P45" s="38"/>
      <c r="Q45" s="47">
        <v>12792.63</v>
      </c>
      <c r="R45" s="47">
        <v>0.37000000000080036</v>
      </c>
      <c r="S45" s="47">
        <v>-54784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18568833</v>
      </c>
      <c r="K47" s="237"/>
      <c r="L47" s="239">
        <v>-385663</v>
      </c>
      <c r="M47" s="239">
        <v>18183170</v>
      </c>
      <c r="N47" s="68"/>
      <c r="O47" s="31"/>
      <c r="P47" s="38"/>
      <c r="Q47" s="69">
        <v>18568832.25</v>
      </c>
      <c r="R47" s="69">
        <v>0.75</v>
      </c>
      <c r="S47" s="69">
        <v>-385663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-2945971</v>
      </c>
      <c r="K50" s="237"/>
      <c r="L50" s="239">
        <v>-722979</v>
      </c>
      <c r="M50" s="239">
        <v>-3668950</v>
      </c>
      <c r="N50" s="68"/>
      <c r="O50" s="31"/>
      <c r="P50" s="38"/>
      <c r="Q50" s="69">
        <v>-2945972.0700000003</v>
      </c>
      <c r="R50" s="69">
        <v>1.0700000002980232</v>
      </c>
      <c r="S50" s="69">
        <v>-722979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353208.96</v>
      </c>
      <c r="K52" s="81"/>
      <c r="L52" s="243">
        <v>0</v>
      </c>
      <c r="M52" s="243">
        <v>353209</v>
      </c>
      <c r="N52" s="81"/>
      <c r="O52" s="31"/>
      <c r="P52" s="38"/>
      <c r="Q52" s="47">
        <v>353208.96</v>
      </c>
      <c r="R52" s="47">
        <v>3.9999999979045242E-2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488735.74</v>
      </c>
      <c r="K53" s="51"/>
      <c r="L53" s="235">
        <v>63046</v>
      </c>
      <c r="M53" s="235">
        <v>551782</v>
      </c>
      <c r="N53" s="51"/>
      <c r="O53" s="31"/>
      <c r="P53" s="38"/>
      <c r="Q53" s="75">
        <v>488735.74</v>
      </c>
      <c r="R53" s="75">
        <v>0.26000000000931323</v>
      </c>
      <c r="S53" s="75">
        <v>63046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841945</v>
      </c>
      <c r="K57" s="237"/>
      <c r="L57" s="247">
        <v>63046</v>
      </c>
      <c r="M57" s="247">
        <v>904991</v>
      </c>
      <c r="N57" s="91"/>
      <c r="O57" s="31"/>
      <c r="Q57" s="69">
        <v>841944.7</v>
      </c>
      <c r="R57" s="69">
        <v>0.30000000004656613</v>
      </c>
      <c r="S57" s="69">
        <v>63046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315</v>
      </c>
      <c r="D59" s="43"/>
      <c r="E59" s="43"/>
      <c r="F59" s="254"/>
      <c r="G59" s="254"/>
      <c r="H59" s="14"/>
      <c r="I59" s="15"/>
      <c r="J59" s="247">
        <v>-2104026</v>
      </c>
      <c r="K59" s="248"/>
      <c r="L59" s="247">
        <v>-659933</v>
      </c>
      <c r="M59" s="247">
        <v>-2763959</v>
      </c>
      <c r="N59" s="91"/>
      <c r="O59" s="31"/>
      <c r="Q59" s="69">
        <v>-2104027.37</v>
      </c>
      <c r="R59" s="69">
        <v>-1.3700000001117587</v>
      </c>
      <c r="S59" s="69">
        <v>-659933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37959180.859999999</v>
      </c>
      <c r="K61" s="81"/>
      <c r="L61" s="97">
        <v>15761728</v>
      </c>
      <c r="M61" s="246">
        <v>53720909</v>
      </c>
      <c r="N61" s="97"/>
      <c r="O61" s="31"/>
      <c r="Q61" s="47">
        <v>37959180.859999999</v>
      </c>
      <c r="R61" s="47">
        <v>0.14000000059604645</v>
      </c>
      <c r="S61" s="47">
        <v>15761728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37959181</v>
      </c>
      <c r="K64" s="248"/>
      <c r="L64" s="247">
        <v>15761728</v>
      </c>
      <c r="M64" s="247">
        <v>53720909</v>
      </c>
      <c r="N64" s="91"/>
      <c r="O64" s="31"/>
      <c r="P64" s="62"/>
      <c r="Q64" s="75">
        <v>37959180.859999999</v>
      </c>
      <c r="R64" s="47">
        <v>0.14000000059604645</v>
      </c>
      <c r="S64" s="75">
        <v>15761728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35855155</v>
      </c>
      <c r="K66" s="252"/>
      <c r="L66" s="251">
        <v>15101795</v>
      </c>
      <c r="M66" s="251">
        <v>50956950</v>
      </c>
      <c r="N66" s="46"/>
      <c r="O66" s="31"/>
      <c r="Q66" s="106">
        <v>35855153.490000002</v>
      </c>
      <c r="R66" s="106">
        <v>1.5099999979138374</v>
      </c>
      <c r="S66" s="106">
        <v>15101795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1</v>
      </c>
      <c r="K69" s="110"/>
      <c r="L69" s="111">
        <v>0</v>
      </c>
      <c r="M69" s="111">
        <v>4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383" priority="31" operator="notBetween">
      <formula>-0.5</formula>
      <formula>0.5</formula>
    </cfRule>
    <cfRule type="cellIs" dxfId="382" priority="32" operator="between">
      <formula>-0.5</formula>
      <formula>0.5</formula>
    </cfRule>
  </conditionalFormatting>
  <conditionalFormatting sqref="S20 S32 S34 S47 S50 S57 S59 S64 S66">
    <cfRule type="expression" dxfId="381" priority="35">
      <formula>ROUND($S20,0)&lt;&gt;$L20</formula>
    </cfRule>
    <cfRule type="expression" dxfId="380" priority="36">
      <formula>ROUND($S20,0)=$L20</formula>
    </cfRule>
  </conditionalFormatting>
  <conditionalFormatting sqref="Q20 Q32 Q34 Q47 Q50 Q59 Q57 Q64 Q66">
    <cfRule type="expression" dxfId="379" priority="37">
      <formula>ROUND($Q20,0)&lt;&gt;$J20</formula>
    </cfRule>
  </conditionalFormatting>
  <conditionalFormatting sqref="Q20 Q32 Q34 Q47 Q50 Q57 Q59 Q64 Q66">
    <cfRule type="expression" dxfId="378" priority="38">
      <formula>ROUND($Q20,0)=$J20</formula>
    </cfRule>
  </conditionalFormatting>
  <conditionalFormatting sqref="S57">
    <cfRule type="expression" dxfId="377" priority="26">
      <formula>ROUND($Q57,0)&lt;&gt;$J57</formula>
    </cfRule>
  </conditionalFormatting>
  <conditionalFormatting sqref="S57">
    <cfRule type="expression" dxfId="376" priority="25">
      <formula>ROUND($Q57,0)=$J57</formula>
    </cfRule>
  </conditionalFormatting>
  <conditionalFormatting sqref="J69 L69">
    <cfRule type="cellIs" dxfId="375" priority="14" operator="notEqual">
      <formula>0</formula>
    </cfRule>
    <cfRule type="cellIs" dxfId="374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373" priority="12">
      <formula>LEN(TRIM(F11))=0</formula>
    </cfRule>
    <cfRule type="cellIs" dxfId="372" priority="13" operator="notEqual">
      <formula>0</formula>
    </cfRule>
  </conditionalFormatting>
  <conditionalFormatting sqref="J11">
    <cfRule type="cellIs" dxfId="371" priority="11" operator="notEqual">
      <formula>J20</formula>
    </cfRule>
  </conditionalFormatting>
  <conditionalFormatting sqref="L11">
    <cfRule type="cellIs" dxfId="370" priority="10" operator="notEqual">
      <formula>L20</formula>
    </cfRule>
  </conditionalFormatting>
  <conditionalFormatting sqref="M69">
    <cfRule type="cellIs" dxfId="369" priority="8" operator="notEqual">
      <formula>0</formula>
    </cfRule>
    <cfRule type="cellIs" dxfId="368" priority="9" operator="equal">
      <formula>0</formula>
    </cfRule>
  </conditionalFormatting>
  <conditionalFormatting sqref="M24:M30 M37:M45 M62 M17:M18 M11:M15 M52:M55">
    <cfRule type="containsBlanks" dxfId="367" priority="6">
      <formula>LEN(TRIM(M11))=0</formula>
    </cfRule>
    <cfRule type="cellIs" dxfId="366" priority="7" operator="notEqual">
      <formula>0</formula>
    </cfRule>
  </conditionalFormatting>
  <conditionalFormatting sqref="M11">
    <cfRule type="cellIs" dxfId="365" priority="5" operator="notEqual">
      <formula>M20</formula>
    </cfRule>
  </conditionalFormatting>
  <conditionalFormatting sqref="J24">
    <cfRule type="containsBlanks" dxfId="364" priority="3">
      <formula>LEN(TRIM(J24))=0</formula>
    </cfRule>
    <cfRule type="cellIs" dxfId="363" priority="4" operator="notEqual">
      <formula>0</formula>
    </cfRule>
  </conditionalFormatting>
  <conditionalFormatting sqref="M61">
    <cfRule type="containsBlanks" dxfId="362" priority="1">
      <formula>LEN(TRIM(M61))=0</formula>
    </cfRule>
    <cfRule type="cellIs" dxfId="361" priority="2" operator="notEqual">
      <formula>0</formula>
    </cfRule>
  </conditionalFormatting>
  <printOptions horizontalCentered="1"/>
  <pageMargins left="0.7" right="0.7" top="0.75" bottom="0.75" header="0.5" footer="0.5"/>
  <pageSetup scale="47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113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3270883.4</v>
      </c>
      <c r="G11" s="281"/>
      <c r="H11" s="45"/>
      <c r="I11" s="36"/>
      <c r="J11" s="233">
        <v>5297637.26</v>
      </c>
      <c r="K11" s="234"/>
      <c r="L11" s="233">
        <v>0</v>
      </c>
      <c r="M11" s="233">
        <v>5297637</v>
      </c>
      <c r="N11" s="46"/>
      <c r="O11" s="31"/>
      <c r="P11" s="38"/>
      <c r="Q11" s="47">
        <v>5297637.26</v>
      </c>
      <c r="R11" s="47">
        <v>-0.25999999977648258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84384.99</v>
      </c>
      <c r="K12" s="51"/>
      <c r="L12" s="235">
        <v>0</v>
      </c>
      <c r="M12" s="235">
        <v>84385</v>
      </c>
      <c r="N12" s="51"/>
      <c r="O12" s="31"/>
      <c r="P12" s="38"/>
      <c r="Q12" s="47">
        <v>84384.99</v>
      </c>
      <c r="R12" s="47">
        <v>9.9999999947613105E-3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293697.84999999998</v>
      </c>
      <c r="K13" s="51"/>
      <c r="L13" s="235">
        <v>0</v>
      </c>
      <c r="M13" s="235">
        <v>293698</v>
      </c>
      <c r="N13" s="51"/>
      <c r="O13" s="31"/>
      <c r="P13" s="38"/>
      <c r="Q13" s="47">
        <v>293697.84999999998</v>
      </c>
      <c r="R13" s="47">
        <v>0.15000000002328306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2264515</v>
      </c>
      <c r="K14" s="51"/>
      <c r="L14" s="235">
        <v>0</v>
      </c>
      <c r="M14" s="235">
        <v>2264515</v>
      </c>
      <c r="N14" s="51"/>
      <c r="O14" s="31"/>
      <c r="P14" s="38"/>
      <c r="Q14" s="47">
        <v>2264515</v>
      </c>
      <c r="R14" s="47">
        <v>0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4518.88</v>
      </c>
      <c r="K15" s="51"/>
      <c r="L15" s="235">
        <v>0</v>
      </c>
      <c r="M15" s="235">
        <v>4519</v>
      </c>
      <c r="N15" s="51"/>
      <c r="O15" s="31"/>
      <c r="P15" s="38"/>
      <c r="Q15" s="47">
        <v>4518.88</v>
      </c>
      <c r="R15" s="47">
        <v>0.11999999999989086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190534.24</v>
      </c>
      <c r="K17" s="51"/>
      <c r="L17" s="235">
        <v>0</v>
      </c>
      <c r="M17" s="235">
        <v>190534</v>
      </c>
      <c r="N17" s="51"/>
      <c r="O17" s="31"/>
      <c r="P17" s="38"/>
      <c r="Q17" s="47">
        <v>190534.24</v>
      </c>
      <c r="R17" s="47">
        <v>-0.23999999999068677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141554.39000000001</v>
      </c>
      <c r="K18" s="51"/>
      <c r="L18" s="236">
        <v>1344226</v>
      </c>
      <c r="M18" s="236">
        <v>1485780</v>
      </c>
      <c r="N18" s="51"/>
      <c r="O18" s="31"/>
      <c r="P18" s="38"/>
      <c r="Q18" s="47">
        <v>141554.39000000001</v>
      </c>
      <c r="R18" s="47">
        <v>-0.39000000001396984</v>
      </c>
      <c r="S18" s="47">
        <v>1344226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8276842</v>
      </c>
      <c r="K20" s="240"/>
      <c r="L20" s="239">
        <v>1344226</v>
      </c>
      <c r="M20" s="239">
        <v>9621068</v>
      </c>
      <c r="N20" s="68"/>
      <c r="O20" s="31"/>
      <c r="P20" s="38"/>
      <c r="Q20" s="69">
        <v>8276842.6099999994</v>
      </c>
      <c r="R20" s="69">
        <v>-0.60999999940395355</v>
      </c>
      <c r="S20" s="69">
        <v>1344226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20515986.16</v>
      </c>
      <c r="K24" s="51"/>
      <c r="L24" s="235">
        <v>251607</v>
      </c>
      <c r="M24" s="235">
        <v>20767593</v>
      </c>
      <c r="N24" s="51"/>
      <c r="O24" s="31"/>
      <c r="P24" s="38"/>
      <c r="Q24" s="47">
        <v>20515985.16</v>
      </c>
      <c r="R24" s="47">
        <v>1</v>
      </c>
      <c r="S24" s="47">
        <v>251607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3999589.83</v>
      </c>
      <c r="K25" s="51"/>
      <c r="L25" s="235">
        <v>516227</v>
      </c>
      <c r="M25" s="235">
        <v>4515817</v>
      </c>
      <c r="N25" s="51"/>
      <c r="O25" s="31"/>
      <c r="P25" s="38"/>
      <c r="Q25" s="47">
        <v>3999589.83</v>
      </c>
      <c r="R25" s="47">
        <v>0.16999999992549419</v>
      </c>
      <c r="S25" s="47">
        <v>516227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1202684.1299999999</v>
      </c>
      <c r="K26" s="51"/>
      <c r="L26" s="235">
        <v>0</v>
      </c>
      <c r="M26" s="235">
        <v>1202684</v>
      </c>
      <c r="N26" s="51"/>
      <c r="O26" s="31"/>
      <c r="P26" s="38"/>
      <c r="Q26" s="47">
        <v>1202684.1299999999</v>
      </c>
      <c r="R26" s="47">
        <v>-0.12999999988824129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1753660.75</v>
      </c>
      <c r="K27" s="51"/>
      <c r="L27" s="235">
        <v>12195</v>
      </c>
      <c r="M27" s="235">
        <v>1765856</v>
      </c>
      <c r="N27" s="51"/>
      <c r="O27" s="31"/>
      <c r="P27" s="38"/>
      <c r="Q27" s="47">
        <v>1753660.75</v>
      </c>
      <c r="R27" s="47">
        <v>0.25</v>
      </c>
      <c r="S27" s="47">
        <v>12195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2044309.41</v>
      </c>
      <c r="K28" s="51"/>
      <c r="L28" s="235">
        <v>1214983</v>
      </c>
      <c r="M28" s="235">
        <v>3259292</v>
      </c>
      <c r="N28" s="51"/>
      <c r="O28" s="31"/>
      <c r="P28" s="38"/>
      <c r="Q28" s="47">
        <v>2044309.41</v>
      </c>
      <c r="R28" s="47">
        <v>-0.40999999991618097</v>
      </c>
      <c r="S28" s="47">
        <v>1214983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1647566.03</v>
      </c>
      <c r="K29" s="51"/>
      <c r="L29" s="235">
        <v>22913</v>
      </c>
      <c r="M29" s="235">
        <v>1670479</v>
      </c>
      <c r="N29" s="51"/>
      <c r="O29" s="31"/>
      <c r="P29" s="38"/>
      <c r="Q29" s="47">
        <v>1647566.03</v>
      </c>
      <c r="R29" s="47">
        <v>-3.0000000027939677E-2</v>
      </c>
      <c r="S29" s="47">
        <v>22913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2192546.2400000002</v>
      </c>
      <c r="K30" s="51"/>
      <c r="L30" s="236">
        <v>8974</v>
      </c>
      <c r="M30" s="236">
        <v>2201520</v>
      </c>
      <c r="N30" s="51"/>
      <c r="O30" s="31"/>
      <c r="P30" s="38"/>
      <c r="Q30" s="47">
        <v>2192546.2400000002</v>
      </c>
      <c r="R30" s="47">
        <v>-0.24000000022351742</v>
      </c>
      <c r="S30" s="47">
        <v>8974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33356342</v>
      </c>
      <c r="K32" s="237"/>
      <c r="L32" s="239">
        <v>2026899</v>
      </c>
      <c r="M32" s="239">
        <v>35383241</v>
      </c>
      <c r="N32" s="68"/>
      <c r="O32" s="31"/>
      <c r="P32" s="38"/>
      <c r="Q32" s="75">
        <v>33356341.550000004</v>
      </c>
      <c r="R32" s="69">
        <v>0.44999999552965164</v>
      </c>
      <c r="S32" s="69">
        <v>2026899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-25079500</v>
      </c>
      <c r="K34" s="240"/>
      <c r="L34" s="239">
        <v>-682673</v>
      </c>
      <c r="M34" s="239">
        <v>-25762173</v>
      </c>
      <c r="N34" s="68"/>
      <c r="O34" s="31"/>
      <c r="P34" s="38"/>
      <c r="Q34" s="69">
        <v>-25079498.940000005</v>
      </c>
      <c r="R34" s="69">
        <v>-1.0599999949336052</v>
      </c>
      <c r="S34" s="69">
        <v>-682673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13743781.779999999</v>
      </c>
      <c r="K37" s="81"/>
      <c r="L37" s="243">
        <v>0</v>
      </c>
      <c r="M37" s="243">
        <v>13743782</v>
      </c>
      <c r="N37" s="81"/>
      <c r="O37" s="31"/>
      <c r="P37" s="38"/>
      <c r="Q37" s="47">
        <v>13743781.779999999</v>
      </c>
      <c r="R37" s="47">
        <v>0.22000000067055225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6206561.2300000004</v>
      </c>
      <c r="K38" s="81"/>
      <c r="L38" s="243">
        <v>0</v>
      </c>
      <c r="M38" s="243">
        <v>6206561</v>
      </c>
      <c r="N38" s="81"/>
      <c r="O38" s="31"/>
      <c r="P38" s="38"/>
      <c r="Q38" s="47">
        <v>6206561.2300000004</v>
      </c>
      <c r="R38" s="47">
        <v>-0.23000000044703484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1953791.8</v>
      </c>
      <c r="K39" s="81"/>
      <c r="L39" s="243"/>
      <c r="M39" s="243">
        <v>1953792</v>
      </c>
      <c r="N39" s="81"/>
      <c r="O39" s="31"/>
      <c r="P39" s="38"/>
      <c r="Q39" s="47">
        <v>1953791.8</v>
      </c>
      <c r="R39" s="47">
        <v>0.19999999995343387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38731.499999999993</v>
      </c>
      <c r="K40" s="81"/>
      <c r="L40" s="243">
        <v>382811</v>
      </c>
      <c r="M40" s="243">
        <v>421543</v>
      </c>
      <c r="N40" s="81"/>
      <c r="O40" s="31"/>
      <c r="P40" s="38"/>
      <c r="Q40" s="47">
        <v>38731.499999999993</v>
      </c>
      <c r="R40" s="47">
        <v>0.50000000000727596</v>
      </c>
      <c r="S40" s="47">
        <v>382811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304</v>
      </c>
      <c r="E41" s="254"/>
      <c r="F41" s="254"/>
      <c r="H41" s="14"/>
      <c r="I41" s="15"/>
      <c r="J41" s="243">
        <v>0</v>
      </c>
      <c r="K41" s="81"/>
      <c r="L41" s="243">
        <v>-477935</v>
      </c>
      <c r="M41" s="243">
        <v>-477935</v>
      </c>
      <c r="N41" s="81"/>
      <c r="O41" s="31"/>
      <c r="P41" s="38"/>
      <c r="Q41" s="47">
        <v>0</v>
      </c>
      <c r="R41" s="47">
        <v>0</v>
      </c>
      <c r="S41" s="47">
        <v>-477935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0</v>
      </c>
      <c r="K42" s="81"/>
      <c r="L42" s="243">
        <v>0</v>
      </c>
      <c r="M42" s="243">
        <v>0</v>
      </c>
      <c r="N42" s="81"/>
      <c r="O42" s="31"/>
      <c r="P42" s="38"/>
      <c r="Q42" s="47">
        <v>0</v>
      </c>
      <c r="R42" s="47">
        <v>0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311</v>
      </c>
      <c r="E43" s="254"/>
      <c r="F43" s="254"/>
      <c r="H43" s="14"/>
      <c r="I43" s="15"/>
      <c r="J43" s="243">
        <v>0</v>
      </c>
      <c r="K43" s="81"/>
      <c r="L43" s="243">
        <v>491785</v>
      </c>
      <c r="M43" s="243">
        <v>491785</v>
      </c>
      <c r="N43" s="81"/>
      <c r="O43" s="31"/>
      <c r="P43" s="38"/>
      <c r="Q43" s="47">
        <v>0</v>
      </c>
      <c r="R43" s="47">
        <v>0</v>
      </c>
      <c r="S43" s="47">
        <v>491785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-7801.92</v>
      </c>
      <c r="K44" s="81"/>
      <c r="L44" s="243">
        <v>-19516</v>
      </c>
      <c r="M44" s="243">
        <v>-27318</v>
      </c>
      <c r="N44" s="81"/>
      <c r="O44" s="31"/>
      <c r="P44" s="38"/>
      <c r="Q44" s="47">
        <v>-7801.92</v>
      </c>
      <c r="R44" s="47">
        <v>-7.999999999992724E-2</v>
      </c>
      <c r="S44" s="47">
        <v>-19516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21935065</v>
      </c>
      <c r="K47" s="237"/>
      <c r="L47" s="239">
        <v>377145</v>
      </c>
      <c r="M47" s="239">
        <v>22312210</v>
      </c>
      <c r="N47" s="68"/>
      <c r="O47" s="31"/>
      <c r="P47" s="38"/>
      <c r="Q47" s="69">
        <v>21935064.389999997</v>
      </c>
      <c r="R47" s="69">
        <v>0.61000000312924385</v>
      </c>
      <c r="S47" s="69">
        <v>377145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-3144435</v>
      </c>
      <c r="K50" s="237"/>
      <c r="L50" s="239">
        <v>-305528</v>
      </c>
      <c r="M50" s="239">
        <v>-3449963</v>
      </c>
      <c r="N50" s="68"/>
      <c r="O50" s="31"/>
      <c r="P50" s="38"/>
      <c r="Q50" s="69">
        <v>-3144434.5500000082</v>
      </c>
      <c r="R50" s="69">
        <v>-0.44999999180436134</v>
      </c>
      <c r="S50" s="69">
        <v>-305528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8815526.1799999997</v>
      </c>
      <c r="K52" s="81"/>
      <c r="L52" s="243">
        <v>0</v>
      </c>
      <c r="M52" s="243">
        <v>8815526</v>
      </c>
      <c r="N52" s="81"/>
      <c r="O52" s="31"/>
      <c r="P52" s="38"/>
      <c r="Q52" s="47">
        <v>8815526.1799999997</v>
      </c>
      <c r="R52" s="47">
        <v>-0.17999999970197678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991295.34</v>
      </c>
      <c r="K53" s="51"/>
      <c r="L53" s="235">
        <v>0</v>
      </c>
      <c r="M53" s="235">
        <v>991295</v>
      </c>
      <c r="N53" s="51"/>
      <c r="O53" s="31"/>
      <c r="P53" s="38"/>
      <c r="Q53" s="75">
        <v>991295.34</v>
      </c>
      <c r="R53" s="75">
        <v>-0.33999999996740371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42367</v>
      </c>
      <c r="M54" s="246">
        <v>42367</v>
      </c>
      <c r="N54" s="51"/>
      <c r="O54" s="31"/>
      <c r="Q54" s="75">
        <v>0</v>
      </c>
      <c r="R54" s="75">
        <v>0</v>
      </c>
      <c r="S54" s="75">
        <v>42367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9806821</v>
      </c>
      <c r="K57" s="237"/>
      <c r="L57" s="247">
        <v>42367</v>
      </c>
      <c r="M57" s="247">
        <v>9849188</v>
      </c>
      <c r="N57" s="91"/>
      <c r="O57" s="31"/>
      <c r="Q57" s="69">
        <v>9806821.5199999996</v>
      </c>
      <c r="R57" s="69">
        <v>-0.51999999955296516</v>
      </c>
      <c r="S57" s="69">
        <v>42367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308</v>
      </c>
      <c r="D59" s="43"/>
      <c r="E59" s="43"/>
      <c r="F59" s="254"/>
      <c r="G59" s="254"/>
      <c r="H59" s="14"/>
      <c r="I59" s="15"/>
      <c r="J59" s="247">
        <v>6662386</v>
      </c>
      <c r="K59" s="248"/>
      <c r="L59" s="247">
        <v>-263161</v>
      </c>
      <c r="M59" s="247">
        <v>6399225</v>
      </c>
      <c r="N59" s="91"/>
      <c r="O59" s="31"/>
      <c r="Q59" s="69">
        <v>6662386.9699999914</v>
      </c>
      <c r="R59" s="69">
        <v>0.96999999135732651</v>
      </c>
      <c r="S59" s="69">
        <v>-263161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60867949</v>
      </c>
      <c r="K61" s="81"/>
      <c r="L61" s="97">
        <v>16106775</v>
      </c>
      <c r="M61" s="246">
        <v>76974724</v>
      </c>
      <c r="N61" s="97"/>
      <c r="O61" s="31"/>
      <c r="Q61" s="47">
        <v>60867949</v>
      </c>
      <c r="R61" s="47">
        <v>0</v>
      </c>
      <c r="S61" s="47">
        <v>16106775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60867949</v>
      </c>
      <c r="K64" s="248"/>
      <c r="L64" s="247">
        <v>16106775</v>
      </c>
      <c r="M64" s="247">
        <v>76974724</v>
      </c>
      <c r="N64" s="91"/>
      <c r="O64" s="31"/>
      <c r="P64" s="62"/>
      <c r="Q64" s="75">
        <v>60867949</v>
      </c>
      <c r="R64" s="47">
        <v>0</v>
      </c>
      <c r="S64" s="75">
        <v>16106775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67530335</v>
      </c>
      <c r="K66" s="252"/>
      <c r="L66" s="251">
        <v>15843614</v>
      </c>
      <c r="M66" s="251">
        <v>83373949</v>
      </c>
      <c r="N66" s="46"/>
      <c r="O66" s="31"/>
      <c r="Q66" s="106">
        <v>67530335.969999999</v>
      </c>
      <c r="R66" s="106">
        <v>-0.9699999988079071</v>
      </c>
      <c r="S66" s="106">
        <v>15843614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-1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360" priority="31" operator="notBetween">
      <formula>-0.5</formula>
      <formula>0.5</formula>
    </cfRule>
    <cfRule type="cellIs" dxfId="359" priority="32" operator="between">
      <formula>-0.5</formula>
      <formula>0.5</formula>
    </cfRule>
  </conditionalFormatting>
  <conditionalFormatting sqref="S20 S32 S34 S47 S50 S57 S59 S64 S66">
    <cfRule type="expression" dxfId="358" priority="35">
      <formula>ROUND($S20,0)&lt;&gt;$L20</formula>
    </cfRule>
    <cfRule type="expression" dxfId="357" priority="36">
      <formula>ROUND($S20,0)=$L20</formula>
    </cfRule>
  </conditionalFormatting>
  <conditionalFormatting sqref="Q20 Q32 Q34 Q47 Q50 Q59 Q57 Q64 Q66">
    <cfRule type="expression" dxfId="356" priority="37">
      <formula>ROUND($Q20,0)&lt;&gt;$J20</formula>
    </cfRule>
  </conditionalFormatting>
  <conditionalFormatting sqref="Q20 Q32 Q34 Q47 Q50 Q57 Q59 Q64 Q66">
    <cfRule type="expression" dxfId="355" priority="38">
      <formula>ROUND($Q20,0)=$J20</formula>
    </cfRule>
  </conditionalFormatting>
  <conditionalFormatting sqref="S57">
    <cfRule type="expression" dxfId="354" priority="26">
      <formula>ROUND($Q57,0)&lt;&gt;$J57</formula>
    </cfRule>
  </conditionalFormatting>
  <conditionalFormatting sqref="S57">
    <cfRule type="expression" dxfId="353" priority="25">
      <formula>ROUND($Q57,0)=$J57</formula>
    </cfRule>
  </conditionalFormatting>
  <conditionalFormatting sqref="J69 L69">
    <cfRule type="cellIs" dxfId="352" priority="14" operator="notEqual">
      <formula>0</formula>
    </cfRule>
    <cfRule type="cellIs" dxfId="351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350" priority="12">
      <formula>LEN(TRIM(F11))=0</formula>
    </cfRule>
    <cfRule type="cellIs" dxfId="349" priority="13" operator="notEqual">
      <formula>0</formula>
    </cfRule>
  </conditionalFormatting>
  <conditionalFormatting sqref="J11">
    <cfRule type="cellIs" dxfId="348" priority="11" operator="notEqual">
      <formula>J20</formula>
    </cfRule>
  </conditionalFormatting>
  <conditionalFormatting sqref="L11">
    <cfRule type="cellIs" dxfId="347" priority="10" operator="notEqual">
      <formula>L20</formula>
    </cfRule>
  </conditionalFormatting>
  <conditionalFormatting sqref="M69">
    <cfRule type="cellIs" dxfId="346" priority="8" operator="notEqual">
      <formula>0</formula>
    </cfRule>
    <cfRule type="cellIs" dxfId="345" priority="9" operator="equal">
      <formula>0</formula>
    </cfRule>
  </conditionalFormatting>
  <conditionalFormatting sqref="M24:M30 M37:M45 M62 M17:M18 M11:M15 M52:M55">
    <cfRule type="containsBlanks" dxfId="344" priority="6">
      <formula>LEN(TRIM(M11))=0</formula>
    </cfRule>
    <cfRule type="cellIs" dxfId="343" priority="7" operator="notEqual">
      <formula>0</formula>
    </cfRule>
  </conditionalFormatting>
  <conditionalFormatting sqref="M11">
    <cfRule type="cellIs" dxfId="342" priority="5" operator="notEqual">
      <formula>M20</formula>
    </cfRule>
  </conditionalFormatting>
  <conditionalFormatting sqref="J24">
    <cfRule type="containsBlanks" dxfId="341" priority="3">
      <formula>LEN(TRIM(J24))=0</formula>
    </cfRule>
    <cfRule type="cellIs" dxfId="340" priority="4" operator="notEqual">
      <formula>0</formula>
    </cfRule>
  </conditionalFormatting>
  <conditionalFormatting sqref="M61">
    <cfRule type="containsBlanks" dxfId="339" priority="1">
      <formula>LEN(TRIM(M61))=0</formula>
    </cfRule>
    <cfRule type="cellIs" dxfId="338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126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6104980</v>
      </c>
      <c r="G11" s="281"/>
      <c r="H11" s="45"/>
      <c r="I11" s="36"/>
      <c r="J11" s="233">
        <v>18427457</v>
      </c>
      <c r="K11" s="234"/>
      <c r="L11" s="233">
        <v>0</v>
      </c>
      <c r="M11" s="233">
        <v>18427457</v>
      </c>
      <c r="N11" s="46"/>
      <c r="O11" s="31"/>
      <c r="P11" s="38"/>
      <c r="Q11" s="47">
        <v>18427457</v>
      </c>
      <c r="R11" s="47">
        <v>0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590007</v>
      </c>
      <c r="K12" s="51"/>
      <c r="L12" s="235">
        <v>0</v>
      </c>
      <c r="M12" s="235">
        <v>590007</v>
      </c>
      <c r="N12" s="51"/>
      <c r="O12" s="31"/>
      <c r="P12" s="38"/>
      <c r="Q12" s="47">
        <v>590007</v>
      </c>
      <c r="R12" s="47">
        <v>0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593204</v>
      </c>
      <c r="K13" s="51"/>
      <c r="L13" s="235">
        <v>30999</v>
      </c>
      <c r="M13" s="235">
        <v>624203</v>
      </c>
      <c r="N13" s="51"/>
      <c r="O13" s="31"/>
      <c r="P13" s="38"/>
      <c r="Q13" s="47">
        <v>593204</v>
      </c>
      <c r="R13" s="47">
        <v>0</v>
      </c>
      <c r="S13" s="47">
        <v>30999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799971</v>
      </c>
      <c r="K14" s="51"/>
      <c r="L14" s="235">
        <v>1819176</v>
      </c>
      <c r="M14" s="235">
        <v>2619147</v>
      </c>
      <c r="N14" s="51"/>
      <c r="O14" s="31"/>
      <c r="P14" s="38"/>
      <c r="Q14" s="47">
        <v>799971</v>
      </c>
      <c r="R14" s="47">
        <v>0</v>
      </c>
      <c r="S14" s="47">
        <v>1819176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38989</v>
      </c>
      <c r="K15" s="51"/>
      <c r="L15" s="235">
        <v>0</v>
      </c>
      <c r="M15" s="235">
        <v>38989</v>
      </c>
      <c r="N15" s="51"/>
      <c r="O15" s="31"/>
      <c r="P15" s="38"/>
      <c r="Q15" s="47">
        <v>38989</v>
      </c>
      <c r="R15" s="47">
        <v>0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845942</v>
      </c>
      <c r="K17" s="51"/>
      <c r="L17" s="235">
        <v>0</v>
      </c>
      <c r="M17" s="235">
        <v>845942</v>
      </c>
      <c r="N17" s="51"/>
      <c r="O17" s="31"/>
      <c r="P17" s="38"/>
      <c r="Q17" s="47">
        <v>845942</v>
      </c>
      <c r="R17" s="47">
        <v>0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526466</v>
      </c>
      <c r="K18" s="51"/>
      <c r="L18" s="236">
        <v>433092</v>
      </c>
      <c r="M18" s="236">
        <v>959558</v>
      </c>
      <c r="N18" s="51"/>
      <c r="O18" s="31"/>
      <c r="P18" s="38"/>
      <c r="Q18" s="47">
        <v>526466</v>
      </c>
      <c r="R18" s="47">
        <v>0</v>
      </c>
      <c r="S18" s="47">
        <v>433092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21822036</v>
      </c>
      <c r="K20" s="240"/>
      <c r="L20" s="239">
        <v>2283267</v>
      </c>
      <c r="M20" s="239">
        <v>24105303</v>
      </c>
      <c r="N20" s="68"/>
      <c r="O20" s="31"/>
      <c r="P20" s="38"/>
      <c r="Q20" s="69">
        <v>21822036</v>
      </c>
      <c r="R20" s="69">
        <v>0</v>
      </c>
      <c r="S20" s="69">
        <v>2283267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37001408</v>
      </c>
      <c r="K24" s="51"/>
      <c r="L24" s="235">
        <v>463818</v>
      </c>
      <c r="M24" s="235">
        <v>37465226</v>
      </c>
      <c r="N24" s="51"/>
      <c r="O24" s="31"/>
      <c r="P24" s="38"/>
      <c r="Q24" s="47">
        <v>37001407.61999999</v>
      </c>
      <c r="R24" s="47">
        <v>0.38000001013278961</v>
      </c>
      <c r="S24" s="47">
        <v>463818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12787386</v>
      </c>
      <c r="K25" s="51"/>
      <c r="L25" s="235">
        <v>1440234</v>
      </c>
      <c r="M25" s="235">
        <v>14227620</v>
      </c>
      <c r="N25" s="51"/>
      <c r="O25" s="31"/>
      <c r="P25" s="38"/>
      <c r="Q25" s="47">
        <v>12787386</v>
      </c>
      <c r="R25" s="47">
        <v>0</v>
      </c>
      <c r="S25" s="47">
        <v>1440234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1639891</v>
      </c>
      <c r="K26" s="51"/>
      <c r="L26" s="235">
        <v>0</v>
      </c>
      <c r="M26" s="235">
        <v>1639891</v>
      </c>
      <c r="N26" s="51"/>
      <c r="O26" s="31"/>
      <c r="P26" s="38"/>
      <c r="Q26" s="47">
        <v>1639891</v>
      </c>
      <c r="R26" s="47">
        <v>0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4769993</v>
      </c>
      <c r="K27" s="51"/>
      <c r="L27" s="235">
        <v>61268</v>
      </c>
      <c r="M27" s="235">
        <v>4831261</v>
      </c>
      <c r="N27" s="51"/>
      <c r="O27" s="31"/>
      <c r="P27" s="38"/>
      <c r="Q27" s="47">
        <v>4769993</v>
      </c>
      <c r="R27" s="47">
        <v>0</v>
      </c>
      <c r="S27" s="47">
        <v>61268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4407993</v>
      </c>
      <c r="K28" s="51"/>
      <c r="L28" s="235">
        <v>822607</v>
      </c>
      <c r="M28" s="235">
        <v>5230600</v>
      </c>
      <c r="N28" s="51"/>
      <c r="O28" s="31"/>
      <c r="P28" s="38"/>
      <c r="Q28" s="47">
        <v>4407993</v>
      </c>
      <c r="R28" s="47">
        <v>0</v>
      </c>
      <c r="S28" s="47">
        <v>822607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4213280</v>
      </c>
      <c r="K29" s="51"/>
      <c r="L29" s="235">
        <v>27869</v>
      </c>
      <c r="M29" s="235">
        <v>4241149</v>
      </c>
      <c r="N29" s="51"/>
      <c r="O29" s="31"/>
      <c r="P29" s="38"/>
      <c r="Q29" s="47">
        <v>4213280</v>
      </c>
      <c r="R29" s="47">
        <v>0</v>
      </c>
      <c r="S29" s="47">
        <v>27869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3551973.6100000003</v>
      </c>
      <c r="K30" s="51"/>
      <c r="L30" s="236">
        <v>322</v>
      </c>
      <c r="M30" s="236">
        <v>3552296</v>
      </c>
      <c r="N30" s="51"/>
      <c r="O30" s="31"/>
      <c r="P30" s="38"/>
      <c r="Q30" s="47">
        <v>3551973.6100000003</v>
      </c>
      <c r="R30" s="47">
        <v>0.38999999966472387</v>
      </c>
      <c r="S30" s="47">
        <v>322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68371925</v>
      </c>
      <c r="K32" s="237"/>
      <c r="L32" s="239">
        <v>2816118</v>
      </c>
      <c r="M32" s="239">
        <v>71188043</v>
      </c>
      <c r="N32" s="68"/>
      <c r="O32" s="31"/>
      <c r="P32" s="38"/>
      <c r="Q32" s="75">
        <v>68371924.229999989</v>
      </c>
      <c r="R32" s="69">
        <v>0.77000001072883606</v>
      </c>
      <c r="S32" s="69">
        <v>2816118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-46549889</v>
      </c>
      <c r="K34" s="240"/>
      <c r="L34" s="239">
        <v>-532851</v>
      </c>
      <c r="M34" s="239">
        <v>-47082740</v>
      </c>
      <c r="N34" s="68"/>
      <c r="O34" s="31"/>
      <c r="P34" s="38"/>
      <c r="Q34" s="69">
        <v>-46549888.229999989</v>
      </c>
      <c r="R34" s="69">
        <v>-0.77000001072883606</v>
      </c>
      <c r="S34" s="69">
        <v>-532851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24502572</v>
      </c>
      <c r="K37" s="81"/>
      <c r="L37" s="243">
        <v>0</v>
      </c>
      <c r="M37" s="243">
        <v>24502572</v>
      </c>
      <c r="N37" s="81"/>
      <c r="O37" s="31"/>
      <c r="P37" s="38"/>
      <c r="Q37" s="47">
        <v>24502572</v>
      </c>
      <c r="R37" s="47">
        <v>0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17895452</v>
      </c>
      <c r="K38" s="81"/>
      <c r="L38" s="243">
        <v>0</v>
      </c>
      <c r="M38" s="243">
        <v>17895452</v>
      </c>
      <c r="N38" s="81"/>
      <c r="O38" s="31"/>
      <c r="P38" s="38"/>
      <c r="Q38" s="47">
        <v>17895452</v>
      </c>
      <c r="R38" s="47">
        <v>0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2971329</v>
      </c>
      <c r="K39" s="81"/>
      <c r="L39" s="243">
        <v>0</v>
      </c>
      <c r="M39" s="243">
        <v>2971329</v>
      </c>
      <c r="N39" s="81"/>
      <c r="O39" s="31"/>
      <c r="P39" s="38"/>
      <c r="Q39" s="47">
        <v>2971329</v>
      </c>
      <c r="R39" s="47">
        <v>0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171912</v>
      </c>
      <c r="K40" s="81"/>
      <c r="L40" s="243">
        <v>-1737891</v>
      </c>
      <c r="M40" s="243">
        <v>-1565979</v>
      </c>
      <c r="N40" s="81"/>
      <c r="O40" s="31"/>
      <c r="P40" s="38"/>
      <c r="Q40" s="47">
        <v>171912</v>
      </c>
      <c r="R40" s="47">
        <v>0</v>
      </c>
      <c r="S40" s="47">
        <v>-1737891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0</v>
      </c>
      <c r="K41" s="81"/>
      <c r="L41" s="243">
        <v>0</v>
      </c>
      <c r="M41" s="243">
        <v>0</v>
      </c>
      <c r="N41" s="81"/>
      <c r="O41" s="31"/>
      <c r="P41" s="38"/>
      <c r="Q41" s="47">
        <v>0</v>
      </c>
      <c r="R41" s="47">
        <v>0</v>
      </c>
      <c r="S41" s="47">
        <v>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207628</v>
      </c>
      <c r="K42" s="81"/>
      <c r="L42" s="243">
        <v>27984</v>
      </c>
      <c r="M42" s="243">
        <v>235612</v>
      </c>
      <c r="N42" s="81"/>
      <c r="O42" s="31"/>
      <c r="P42" s="38"/>
      <c r="Q42" s="47">
        <v>207628</v>
      </c>
      <c r="R42" s="47">
        <v>0</v>
      </c>
      <c r="S42" s="47">
        <v>27984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313</v>
      </c>
      <c r="E43" s="254"/>
      <c r="F43" s="254"/>
      <c r="H43" s="14"/>
      <c r="I43" s="15"/>
      <c r="J43" s="243">
        <v>0</v>
      </c>
      <c r="K43" s="81"/>
      <c r="L43" s="243">
        <v>0</v>
      </c>
      <c r="M43" s="243">
        <v>0</v>
      </c>
      <c r="N43" s="81"/>
      <c r="O43" s="31"/>
      <c r="P43" s="38"/>
      <c r="Q43" s="47">
        <v>0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-4337</v>
      </c>
      <c r="K44" s="81"/>
      <c r="L44" s="243">
        <v>0</v>
      </c>
      <c r="M44" s="243">
        <v>-4337</v>
      </c>
      <c r="N44" s="81"/>
      <c r="O44" s="31"/>
      <c r="P44" s="38"/>
      <c r="Q44" s="47">
        <v>-4337</v>
      </c>
      <c r="R44" s="47">
        <v>0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45744556</v>
      </c>
      <c r="K47" s="237"/>
      <c r="L47" s="239">
        <v>-1709907</v>
      </c>
      <c r="M47" s="239">
        <v>44034649</v>
      </c>
      <c r="N47" s="68"/>
      <c r="O47" s="31"/>
      <c r="P47" s="38"/>
      <c r="Q47" s="69">
        <v>45744556</v>
      </c>
      <c r="R47" s="69">
        <v>0</v>
      </c>
      <c r="S47" s="69">
        <v>-1709907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-805333</v>
      </c>
      <c r="K50" s="237"/>
      <c r="L50" s="239">
        <v>-2242758</v>
      </c>
      <c r="M50" s="239">
        <v>-3048091</v>
      </c>
      <c r="N50" s="68"/>
      <c r="O50" s="31"/>
      <c r="P50" s="38"/>
      <c r="Q50" s="69">
        <v>-805332.22999998927</v>
      </c>
      <c r="R50" s="69">
        <v>-0.77000001072883606</v>
      </c>
      <c r="S50" s="69">
        <v>-2242758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816150</v>
      </c>
      <c r="K52" s="81"/>
      <c r="L52" s="243">
        <v>0</v>
      </c>
      <c r="M52" s="243">
        <v>816150</v>
      </c>
      <c r="N52" s="81"/>
      <c r="O52" s="31"/>
      <c r="P52" s="38"/>
      <c r="Q52" s="47">
        <v>816150</v>
      </c>
      <c r="R52" s="47">
        <v>0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1835512</v>
      </c>
      <c r="K53" s="51"/>
      <c r="L53" s="235">
        <v>0</v>
      </c>
      <c r="M53" s="235">
        <v>1835512</v>
      </c>
      <c r="N53" s="51"/>
      <c r="O53" s="31"/>
      <c r="P53" s="38"/>
      <c r="Q53" s="75">
        <v>1835512</v>
      </c>
      <c r="R53" s="75">
        <v>0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2651662</v>
      </c>
      <c r="K57" s="237"/>
      <c r="L57" s="247">
        <v>0</v>
      </c>
      <c r="M57" s="247">
        <v>2651662</v>
      </c>
      <c r="N57" s="91"/>
      <c r="O57" s="31"/>
      <c r="Q57" s="69">
        <v>2651662</v>
      </c>
      <c r="R57" s="69">
        <v>0</v>
      </c>
      <c r="S57" s="69">
        <v>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308</v>
      </c>
      <c r="D59" s="43"/>
      <c r="E59" s="43"/>
      <c r="F59" s="254"/>
      <c r="G59" s="254"/>
      <c r="H59" s="14"/>
      <c r="I59" s="15"/>
      <c r="J59" s="247">
        <v>1846329</v>
      </c>
      <c r="K59" s="248"/>
      <c r="L59" s="247">
        <v>-2242758</v>
      </c>
      <c r="M59" s="247">
        <v>-396429</v>
      </c>
      <c r="N59" s="91"/>
      <c r="O59" s="31"/>
      <c r="Q59" s="69">
        <v>1846329.7700000107</v>
      </c>
      <c r="R59" s="69">
        <v>0.77000001072883606</v>
      </c>
      <c r="S59" s="69">
        <v>-2242758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103233584</v>
      </c>
      <c r="K61" s="81"/>
      <c r="L61" s="97">
        <v>52431482</v>
      </c>
      <c r="M61" s="246">
        <v>155665066</v>
      </c>
      <c r="N61" s="97"/>
      <c r="O61" s="31"/>
      <c r="Q61" s="47">
        <v>103233584</v>
      </c>
      <c r="R61" s="47">
        <v>0</v>
      </c>
      <c r="S61" s="47">
        <v>52431482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>
        <v>75461</v>
      </c>
      <c r="M62" s="244">
        <v>75461</v>
      </c>
      <c r="N62" s="81"/>
      <c r="O62" s="31"/>
      <c r="Q62" s="69">
        <v>0</v>
      </c>
      <c r="R62" s="69">
        <v>0</v>
      </c>
      <c r="S62" s="69">
        <v>75461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103233584</v>
      </c>
      <c r="K64" s="248"/>
      <c r="L64" s="247">
        <v>52506943</v>
      </c>
      <c r="M64" s="247">
        <v>155740527</v>
      </c>
      <c r="N64" s="91"/>
      <c r="O64" s="31"/>
      <c r="P64" s="62"/>
      <c r="Q64" s="75">
        <v>103233584</v>
      </c>
      <c r="R64" s="47">
        <v>0</v>
      </c>
      <c r="S64" s="75">
        <v>52506943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105079913</v>
      </c>
      <c r="K66" s="252"/>
      <c r="L66" s="251">
        <v>50264185</v>
      </c>
      <c r="M66" s="251">
        <v>155344098</v>
      </c>
      <c r="N66" s="46"/>
      <c r="O66" s="31"/>
      <c r="Q66" s="106">
        <v>105079913.77000001</v>
      </c>
      <c r="R66" s="106">
        <v>-0.77000001072883606</v>
      </c>
      <c r="S66" s="106">
        <v>50264185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337" priority="31" operator="notBetween">
      <formula>-0.5</formula>
      <formula>0.5</formula>
    </cfRule>
    <cfRule type="cellIs" dxfId="336" priority="32" operator="between">
      <formula>-0.5</formula>
      <formula>0.5</formula>
    </cfRule>
  </conditionalFormatting>
  <conditionalFormatting sqref="S20 S32 S34 S47 S50 S57 S59 S64 S66">
    <cfRule type="expression" dxfId="335" priority="35">
      <formula>ROUND($S20,0)&lt;&gt;$L20</formula>
    </cfRule>
    <cfRule type="expression" dxfId="334" priority="36">
      <formula>ROUND($S20,0)=$L20</formula>
    </cfRule>
  </conditionalFormatting>
  <conditionalFormatting sqref="Q20 Q32 Q34 Q47 Q50 Q59 Q57 Q64 Q66">
    <cfRule type="expression" dxfId="333" priority="37">
      <formula>ROUND($Q20,0)&lt;&gt;$J20</formula>
    </cfRule>
  </conditionalFormatting>
  <conditionalFormatting sqref="Q20 Q32 Q34 Q47 Q50 Q57 Q59 Q64 Q66">
    <cfRule type="expression" dxfId="332" priority="38">
      <formula>ROUND($Q20,0)=$J20</formula>
    </cfRule>
  </conditionalFormatting>
  <conditionalFormatting sqref="S57">
    <cfRule type="expression" dxfId="331" priority="26">
      <formula>ROUND($Q57,0)&lt;&gt;$J57</formula>
    </cfRule>
  </conditionalFormatting>
  <conditionalFormatting sqref="S57">
    <cfRule type="expression" dxfId="330" priority="25">
      <formula>ROUND($Q57,0)=$J57</formula>
    </cfRule>
  </conditionalFormatting>
  <conditionalFormatting sqref="J69 L69">
    <cfRule type="cellIs" dxfId="329" priority="14" operator="notEqual">
      <formula>0</formula>
    </cfRule>
    <cfRule type="cellIs" dxfId="328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327" priority="12">
      <formula>LEN(TRIM(F11))=0</formula>
    </cfRule>
    <cfRule type="cellIs" dxfId="326" priority="13" operator="notEqual">
      <formula>0</formula>
    </cfRule>
  </conditionalFormatting>
  <conditionalFormatting sqref="J11">
    <cfRule type="cellIs" dxfId="325" priority="11" operator="notEqual">
      <formula>J20</formula>
    </cfRule>
  </conditionalFormatting>
  <conditionalFormatting sqref="L11">
    <cfRule type="cellIs" dxfId="324" priority="10" operator="notEqual">
      <formula>L20</formula>
    </cfRule>
  </conditionalFormatting>
  <conditionalFormatting sqref="M69">
    <cfRule type="cellIs" dxfId="323" priority="8" operator="notEqual">
      <formula>0</formula>
    </cfRule>
    <cfRule type="cellIs" dxfId="322" priority="9" operator="equal">
      <formula>0</formula>
    </cfRule>
  </conditionalFormatting>
  <conditionalFormatting sqref="M24:M30 M37:M45 M62 M17:M18 M11:M15 M52:M55">
    <cfRule type="containsBlanks" dxfId="321" priority="6">
      <formula>LEN(TRIM(M11))=0</formula>
    </cfRule>
    <cfRule type="cellIs" dxfId="320" priority="7" operator="notEqual">
      <formula>0</formula>
    </cfRule>
  </conditionalFormatting>
  <conditionalFormatting sqref="M11">
    <cfRule type="cellIs" dxfId="319" priority="5" operator="notEqual">
      <formula>M20</formula>
    </cfRule>
  </conditionalFormatting>
  <conditionalFormatting sqref="J24">
    <cfRule type="containsBlanks" dxfId="318" priority="3">
      <formula>LEN(TRIM(J24))=0</formula>
    </cfRule>
    <cfRule type="cellIs" dxfId="317" priority="4" operator="notEqual">
      <formula>0</formula>
    </cfRule>
  </conditionalFormatting>
  <conditionalFormatting sqref="M61">
    <cfRule type="containsBlanks" dxfId="316" priority="1">
      <formula>LEN(TRIM(M61))=0</formula>
    </cfRule>
    <cfRule type="cellIs" dxfId="315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114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/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300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/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/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/>
      <c r="R10" s="40"/>
      <c r="S10" s="41"/>
      <c r="T10" s="42"/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101093272.87</v>
      </c>
      <c r="G11" s="281"/>
      <c r="H11" s="45"/>
      <c r="I11" s="36"/>
      <c r="J11" s="233">
        <v>90145186.289999992</v>
      </c>
      <c r="K11" s="234"/>
      <c r="L11" s="233">
        <v>0</v>
      </c>
      <c r="M11" s="233">
        <v>90145186</v>
      </c>
      <c r="N11" s="46"/>
      <c r="O11" s="31"/>
      <c r="P11" s="38"/>
      <c r="Q11" s="47"/>
      <c r="R11" s="47"/>
      <c r="S11" s="47"/>
      <c r="T11" s="47"/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29805365.16</v>
      </c>
      <c r="K12" s="51"/>
      <c r="L12" s="235">
        <v>0</v>
      </c>
      <c r="M12" s="235">
        <v>29805365</v>
      </c>
      <c r="N12" s="51"/>
      <c r="O12" s="31"/>
      <c r="P12" s="38"/>
      <c r="Q12" s="47"/>
      <c r="R12" s="47"/>
      <c r="S12" s="47"/>
      <c r="T12" s="47"/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3631735.55</v>
      </c>
      <c r="K13" s="51"/>
      <c r="L13" s="235">
        <v>0</v>
      </c>
      <c r="M13" s="235">
        <v>3631736</v>
      </c>
      <c r="N13" s="51"/>
      <c r="O13" s="31"/>
      <c r="P13" s="38"/>
      <c r="Q13" s="47"/>
      <c r="R13" s="47"/>
      <c r="S13" s="47"/>
      <c r="T13" s="47"/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9546066.75</v>
      </c>
      <c r="K14" s="51"/>
      <c r="L14" s="235">
        <v>0</v>
      </c>
      <c r="M14" s="235">
        <v>9546067</v>
      </c>
      <c r="N14" s="51"/>
      <c r="O14" s="31"/>
      <c r="P14" s="38"/>
      <c r="Q14" s="47"/>
      <c r="R14" s="47"/>
      <c r="S14" s="47"/>
      <c r="T14" s="47"/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6194176.4199999999</v>
      </c>
      <c r="K15" s="51"/>
      <c r="L15" s="235">
        <v>0</v>
      </c>
      <c r="M15" s="235">
        <v>6194176</v>
      </c>
      <c r="N15" s="51"/>
      <c r="O15" s="31"/>
      <c r="P15" s="38"/>
      <c r="Q15" s="47"/>
      <c r="R15" s="47"/>
      <c r="S15" s="47"/>
      <c r="T15" s="47"/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4992170.6900000004</v>
      </c>
      <c r="K17" s="51"/>
      <c r="L17" s="235">
        <v>0</v>
      </c>
      <c r="M17" s="235">
        <v>4992171</v>
      </c>
      <c r="N17" s="51"/>
      <c r="O17" s="31"/>
      <c r="P17" s="38"/>
      <c r="Q17" s="47"/>
      <c r="R17" s="47"/>
      <c r="S17" s="47"/>
      <c r="T17" s="47"/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2501769.6799999997</v>
      </c>
      <c r="K18" s="51"/>
      <c r="L18" s="236">
        <v>10869191</v>
      </c>
      <c r="M18" s="236">
        <v>13370961</v>
      </c>
      <c r="N18" s="51"/>
      <c r="O18" s="31"/>
      <c r="P18" s="38"/>
      <c r="Q18" s="47"/>
      <c r="R18" s="47"/>
      <c r="S18" s="47"/>
      <c r="T18" s="47"/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146816471</v>
      </c>
      <c r="K20" s="240"/>
      <c r="L20" s="239">
        <v>10869191</v>
      </c>
      <c r="M20" s="239">
        <v>157685662</v>
      </c>
      <c r="N20" s="68"/>
      <c r="O20" s="31"/>
      <c r="P20" s="38"/>
      <c r="Q20" s="69"/>
      <c r="R20" s="69"/>
      <c r="S20" s="69"/>
      <c r="T20" s="69"/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/>
      <c r="R22" s="47"/>
      <c r="S22" s="47"/>
      <c r="T22" s="47"/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/>
      <c r="R23" s="47"/>
      <c r="S23" s="47"/>
      <c r="T23" s="47"/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278721022.34999996</v>
      </c>
      <c r="K24" s="51"/>
      <c r="L24" s="235">
        <v>1918082</v>
      </c>
      <c r="M24" s="235">
        <v>280639104</v>
      </c>
      <c r="N24" s="51"/>
      <c r="O24" s="31"/>
      <c r="P24" s="38"/>
      <c r="Q24" s="47"/>
      <c r="R24" s="47"/>
      <c r="S24" s="47"/>
      <c r="T24" s="47"/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81191551.030000001</v>
      </c>
      <c r="K25" s="51"/>
      <c r="L25" s="235">
        <v>6199849</v>
      </c>
      <c r="M25" s="235">
        <v>87391400</v>
      </c>
      <c r="N25" s="51"/>
      <c r="O25" s="31"/>
      <c r="P25" s="38"/>
      <c r="Q25" s="47"/>
      <c r="R25" s="47"/>
      <c r="S25" s="47"/>
      <c r="T25" s="47"/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11997765.069999998</v>
      </c>
      <c r="K26" s="51"/>
      <c r="L26" s="235">
        <v>0</v>
      </c>
      <c r="M26" s="235">
        <v>11997765</v>
      </c>
      <c r="N26" s="51"/>
      <c r="O26" s="31"/>
      <c r="P26" s="38"/>
      <c r="Q26" s="47"/>
      <c r="R26" s="47"/>
      <c r="S26" s="47"/>
      <c r="T26" s="47"/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25846861.900000002</v>
      </c>
      <c r="K27" s="51"/>
      <c r="L27" s="235">
        <v>0</v>
      </c>
      <c r="M27" s="235">
        <v>25846862</v>
      </c>
      <c r="N27" s="51"/>
      <c r="O27" s="31"/>
      <c r="P27" s="38"/>
      <c r="Q27" s="47"/>
      <c r="R27" s="47"/>
      <c r="S27" s="47"/>
      <c r="T27" s="47"/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38204394.32</v>
      </c>
      <c r="K28" s="51"/>
      <c r="L28" s="235">
        <v>7760582</v>
      </c>
      <c r="M28" s="235">
        <v>45964976</v>
      </c>
      <c r="N28" s="51"/>
      <c r="O28" s="31"/>
      <c r="P28" s="38"/>
      <c r="Q28" s="47"/>
      <c r="R28" s="47"/>
      <c r="S28" s="47"/>
      <c r="T28" s="47"/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16407057.359999999</v>
      </c>
      <c r="K29" s="51"/>
      <c r="L29" s="235">
        <v>0</v>
      </c>
      <c r="M29" s="235">
        <v>16407057</v>
      </c>
      <c r="N29" s="51"/>
      <c r="O29" s="31"/>
      <c r="P29" s="38"/>
      <c r="Q29" s="47"/>
      <c r="R29" s="47"/>
      <c r="S29" s="47"/>
      <c r="T29" s="47"/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25714695.670000002</v>
      </c>
      <c r="K30" s="51"/>
      <c r="L30" s="236">
        <v>0</v>
      </c>
      <c r="M30" s="236">
        <v>25714696</v>
      </c>
      <c r="N30" s="51"/>
      <c r="O30" s="31"/>
      <c r="P30" s="38"/>
      <c r="Q30" s="47"/>
      <c r="R30" s="47"/>
      <c r="S30" s="47"/>
      <c r="T30" s="47"/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478083347</v>
      </c>
      <c r="K32" s="237"/>
      <c r="L32" s="239">
        <v>15878513</v>
      </c>
      <c r="M32" s="239">
        <v>493961860</v>
      </c>
      <c r="N32" s="68"/>
      <c r="O32" s="31"/>
      <c r="P32" s="38"/>
      <c r="Q32" s="75"/>
      <c r="R32" s="69"/>
      <c r="S32" s="69"/>
      <c r="T32" s="69"/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-331266876</v>
      </c>
      <c r="K34" s="240"/>
      <c r="L34" s="239">
        <v>-5009322</v>
      </c>
      <c r="M34" s="239">
        <v>-336276198</v>
      </c>
      <c r="N34" s="68"/>
      <c r="O34" s="31"/>
      <c r="P34" s="38"/>
      <c r="Q34" s="69"/>
      <c r="R34" s="69"/>
      <c r="S34" s="69"/>
      <c r="T34" s="69"/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177143460</v>
      </c>
      <c r="K37" s="81"/>
      <c r="L37" s="243">
        <v>0</v>
      </c>
      <c r="M37" s="243">
        <v>177143460</v>
      </c>
      <c r="N37" s="81"/>
      <c r="O37" s="31"/>
      <c r="P37" s="38"/>
      <c r="Q37" s="47"/>
      <c r="R37" s="47"/>
      <c r="S37" s="47"/>
      <c r="T37" s="47"/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0</v>
      </c>
      <c r="K38" s="81"/>
      <c r="L38" s="243">
        <v>0</v>
      </c>
      <c r="M38" s="243">
        <v>0</v>
      </c>
      <c r="N38" s="81"/>
      <c r="O38" s="31"/>
      <c r="P38" s="38"/>
      <c r="Q38" s="47"/>
      <c r="R38" s="47"/>
      <c r="S38" s="47"/>
      <c r="T38" s="47"/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0</v>
      </c>
      <c r="K39" s="81"/>
      <c r="L39" s="243">
        <v>0</v>
      </c>
      <c r="M39" s="243">
        <v>0</v>
      </c>
      <c r="N39" s="81"/>
      <c r="O39" s="31"/>
      <c r="P39" s="38"/>
      <c r="Q39" s="47"/>
      <c r="R39" s="47"/>
      <c r="S39" s="47"/>
      <c r="T39" s="47"/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160066503.03</v>
      </c>
      <c r="K40" s="81"/>
      <c r="L40" s="243">
        <v>771152</v>
      </c>
      <c r="M40" s="243">
        <v>160837655</v>
      </c>
      <c r="N40" s="81"/>
      <c r="O40" s="31"/>
      <c r="P40" s="38"/>
      <c r="Q40" s="47"/>
      <c r="R40" s="47"/>
      <c r="S40" s="47"/>
      <c r="T40" s="47"/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10560275.710000001</v>
      </c>
      <c r="K41" s="81"/>
      <c r="L41" s="243">
        <v>-8603005</v>
      </c>
      <c r="M41" s="243">
        <v>1957271</v>
      </c>
      <c r="N41" s="81"/>
      <c r="O41" s="31"/>
      <c r="P41" s="38"/>
      <c r="Q41" s="47"/>
      <c r="R41" s="47"/>
      <c r="S41" s="47"/>
      <c r="T41" s="47"/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969822.66000000108</v>
      </c>
      <c r="K42" s="81"/>
      <c r="L42" s="243">
        <v>0</v>
      </c>
      <c r="M42" s="243">
        <v>969823</v>
      </c>
      <c r="N42" s="81"/>
      <c r="O42" s="31"/>
      <c r="P42" s="38"/>
      <c r="Q42" s="47"/>
      <c r="R42" s="47"/>
      <c r="S42" s="47"/>
      <c r="T42" s="47"/>
    </row>
    <row r="43" spans="1:20" s="43" customFormat="1">
      <c r="A43" s="262" t="s">
        <v>69</v>
      </c>
      <c r="B43" s="72" t="s">
        <v>70</v>
      </c>
      <c r="C43" s="196" t="s">
        <v>311</v>
      </c>
      <c r="E43" s="254"/>
      <c r="F43" s="254"/>
      <c r="H43" s="14"/>
      <c r="I43" s="15"/>
      <c r="J43" s="243">
        <v>10159.42</v>
      </c>
      <c r="K43" s="81"/>
      <c r="L43" s="243">
        <v>0</v>
      </c>
      <c r="M43" s="243">
        <v>10159</v>
      </c>
      <c r="N43" s="81"/>
      <c r="O43" s="31"/>
      <c r="P43" s="38"/>
      <c r="Q43" s="47"/>
      <c r="R43" s="47"/>
      <c r="S43" s="47"/>
      <c r="T43" s="47"/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-24105.55</v>
      </c>
      <c r="K44" s="81"/>
      <c r="L44" s="243">
        <v>0</v>
      </c>
      <c r="M44" s="243">
        <v>-24106</v>
      </c>
      <c r="N44" s="81"/>
      <c r="O44" s="31"/>
      <c r="P44" s="38"/>
      <c r="Q44" s="47"/>
      <c r="R44" s="47"/>
      <c r="S44" s="47"/>
      <c r="T44" s="47"/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/>
      <c r="R45" s="47"/>
      <c r="S45" s="47"/>
      <c r="T45" s="47"/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348726115</v>
      </c>
      <c r="K47" s="237"/>
      <c r="L47" s="239">
        <v>-7831853</v>
      </c>
      <c r="M47" s="239">
        <v>340894262</v>
      </c>
      <c r="N47" s="68"/>
      <c r="O47" s="31"/>
      <c r="P47" s="38"/>
      <c r="Q47" s="69"/>
      <c r="R47" s="69"/>
      <c r="S47" s="69"/>
      <c r="T47" s="69"/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321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17459239</v>
      </c>
      <c r="K50" s="237"/>
      <c r="L50" s="239">
        <v>-12841175</v>
      </c>
      <c r="M50" s="239">
        <v>4618064</v>
      </c>
      <c r="N50" s="68"/>
      <c r="O50" s="31"/>
      <c r="P50" s="38"/>
      <c r="Q50" s="69"/>
      <c r="R50" s="69"/>
      <c r="S50" s="69"/>
      <c r="T50" s="69"/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5094647.96</v>
      </c>
      <c r="K52" s="81"/>
      <c r="L52" s="243">
        <v>0</v>
      </c>
      <c r="M52" s="243">
        <v>5094648</v>
      </c>
      <c r="N52" s="81"/>
      <c r="O52" s="31"/>
      <c r="P52" s="38"/>
      <c r="Q52" s="47"/>
      <c r="R52" s="47"/>
      <c r="S52" s="47"/>
      <c r="T52" s="47"/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23043592.309999995</v>
      </c>
      <c r="K53" s="51"/>
      <c r="L53" s="235">
        <v>0</v>
      </c>
      <c r="M53" s="235">
        <v>23043592</v>
      </c>
      <c r="N53" s="51"/>
      <c r="O53" s="31"/>
      <c r="P53" s="38"/>
      <c r="Q53" s="75"/>
      <c r="R53" s="75"/>
      <c r="S53" s="75"/>
      <c r="T53" s="75"/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/>
      <c r="R54" s="75"/>
      <c r="S54" s="75"/>
      <c r="T54" s="75"/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/>
      <c r="R55" s="69"/>
      <c r="S55" s="75"/>
      <c r="T55" s="69"/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28138240</v>
      </c>
      <c r="K57" s="237"/>
      <c r="L57" s="247">
        <v>0</v>
      </c>
      <c r="M57" s="247">
        <v>28138240</v>
      </c>
      <c r="N57" s="91"/>
      <c r="O57" s="31"/>
      <c r="Q57" s="69"/>
      <c r="R57" s="69"/>
      <c r="S57" s="69"/>
      <c r="T57" s="69"/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308</v>
      </c>
      <c r="D59" s="43"/>
      <c r="E59" s="43"/>
      <c r="F59" s="254"/>
      <c r="G59" s="254"/>
      <c r="H59" s="14"/>
      <c r="I59" s="15"/>
      <c r="J59" s="247">
        <v>45597479</v>
      </c>
      <c r="K59" s="248"/>
      <c r="L59" s="247">
        <v>-12841175</v>
      </c>
      <c r="M59" s="247">
        <v>32756304</v>
      </c>
      <c r="N59" s="91"/>
      <c r="O59" s="31"/>
      <c r="Q59" s="69"/>
      <c r="R59" s="69"/>
      <c r="S59" s="69"/>
      <c r="T59" s="69"/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1321549762</v>
      </c>
      <c r="K61" s="81"/>
      <c r="L61" s="97">
        <v>132604689</v>
      </c>
      <c r="M61" s="246">
        <v>1454154451</v>
      </c>
      <c r="N61" s="97"/>
      <c r="O61" s="31"/>
      <c r="Q61" s="47"/>
      <c r="R61" s="47"/>
      <c r="S61" s="47"/>
      <c r="T61" s="47"/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/>
      <c r="R62" s="69"/>
      <c r="S62" s="69"/>
      <c r="T62" s="69"/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1321549762</v>
      </c>
      <c r="K64" s="248"/>
      <c r="L64" s="247">
        <v>132604689</v>
      </c>
      <c r="M64" s="247">
        <v>1454154451</v>
      </c>
      <c r="N64" s="91"/>
      <c r="O64" s="31"/>
      <c r="P64" s="62"/>
      <c r="Q64" s="75"/>
      <c r="R64" s="47"/>
      <c r="S64" s="75"/>
      <c r="T64" s="47"/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1367147241</v>
      </c>
      <c r="K66" s="252"/>
      <c r="L66" s="251">
        <v>119763514</v>
      </c>
      <c r="M66" s="251">
        <v>1486910755</v>
      </c>
      <c r="N66" s="46"/>
      <c r="O66" s="31"/>
      <c r="Q66" s="106"/>
      <c r="R66" s="106"/>
      <c r="S66" s="106"/>
      <c r="T66" s="106"/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2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314" priority="18" operator="notBetween">
      <formula>-0.5</formula>
      <formula>0.5</formula>
    </cfRule>
    <cfRule type="cellIs" dxfId="313" priority="19" operator="between">
      <formula>-0.5</formula>
      <formula>0.5</formula>
    </cfRule>
  </conditionalFormatting>
  <conditionalFormatting sqref="S20 S32 S34 S47 S50 S57 S59 S64 S66">
    <cfRule type="expression" dxfId="312" priority="20">
      <formula>ROUND($S20,0)&lt;&gt;$L20</formula>
    </cfRule>
    <cfRule type="expression" dxfId="311" priority="21">
      <formula>ROUND($S20,0)=$L20</formula>
    </cfRule>
  </conditionalFormatting>
  <conditionalFormatting sqref="Q20 Q32 Q34 Q47 Q50 Q59 Q57 Q64 Q66">
    <cfRule type="expression" dxfId="310" priority="22">
      <formula>ROUND($Q20,0)&lt;&gt;$J20</formula>
    </cfRule>
  </conditionalFormatting>
  <conditionalFormatting sqref="Q20 Q32 Q34 Q47 Q50 Q57 Q59 Q64 Q66">
    <cfRule type="expression" dxfId="309" priority="23">
      <formula>ROUND($Q20,0)=$J20</formula>
    </cfRule>
  </conditionalFormatting>
  <conditionalFormatting sqref="S57">
    <cfRule type="expression" dxfId="308" priority="17">
      <formula>ROUND($Q57,0)&lt;&gt;$J57</formula>
    </cfRule>
  </conditionalFormatting>
  <conditionalFormatting sqref="S57">
    <cfRule type="expression" dxfId="307" priority="16">
      <formula>ROUND($Q57,0)=$J57</formula>
    </cfRule>
  </conditionalFormatting>
  <conditionalFormatting sqref="J69 L69">
    <cfRule type="cellIs" dxfId="306" priority="14" operator="notEqual">
      <formula>0</formula>
    </cfRule>
    <cfRule type="cellIs" dxfId="305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304" priority="12">
      <formula>LEN(TRIM(F11))=0</formula>
    </cfRule>
    <cfRule type="cellIs" dxfId="303" priority="13" operator="notEqual">
      <formula>0</formula>
    </cfRule>
  </conditionalFormatting>
  <conditionalFormatting sqref="J11">
    <cfRule type="cellIs" dxfId="302" priority="11" operator="notEqual">
      <formula>J20</formula>
    </cfRule>
  </conditionalFormatting>
  <conditionalFormatting sqref="L11">
    <cfRule type="cellIs" dxfId="301" priority="10" operator="notEqual">
      <formula>L20</formula>
    </cfRule>
  </conditionalFormatting>
  <conditionalFormatting sqref="M69">
    <cfRule type="cellIs" dxfId="300" priority="8" operator="notEqual">
      <formula>0</formula>
    </cfRule>
    <cfRule type="cellIs" dxfId="299" priority="9" operator="equal">
      <formula>0</formula>
    </cfRule>
  </conditionalFormatting>
  <conditionalFormatting sqref="M24:M30 M37:M45 M62 M17:M18 M11:M15 M52:M55">
    <cfRule type="containsBlanks" dxfId="298" priority="6">
      <formula>LEN(TRIM(M11))=0</formula>
    </cfRule>
    <cfRule type="cellIs" dxfId="297" priority="7" operator="notEqual">
      <formula>0</formula>
    </cfRule>
  </conditionalFormatting>
  <conditionalFormatting sqref="M11">
    <cfRule type="cellIs" dxfId="296" priority="5" operator="notEqual">
      <formula>M20</formula>
    </cfRule>
  </conditionalFormatting>
  <conditionalFormatting sqref="J24">
    <cfRule type="containsBlanks" dxfId="295" priority="3">
      <formula>LEN(TRIM(J24))=0</formula>
    </cfRule>
    <cfRule type="cellIs" dxfId="294" priority="4" operator="notEqual">
      <formula>0</formula>
    </cfRule>
  </conditionalFormatting>
  <conditionalFormatting sqref="M61">
    <cfRule type="containsBlanks" dxfId="293" priority="1">
      <formula>LEN(TRIM(M61))=0</formula>
    </cfRule>
    <cfRule type="cellIs" dxfId="292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115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319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1447388.83</v>
      </c>
      <c r="G11" s="281"/>
      <c r="H11" s="45"/>
      <c r="I11" s="36"/>
      <c r="J11" s="233">
        <v>850075.15000000037</v>
      </c>
      <c r="K11" s="234"/>
      <c r="L11" s="233">
        <v>0</v>
      </c>
      <c r="M11" s="233">
        <v>850075</v>
      </c>
      <c r="N11" s="46"/>
      <c r="O11" s="31"/>
      <c r="P11" s="38"/>
      <c r="Q11" s="47">
        <v>850075.15000000037</v>
      </c>
      <c r="R11" s="47">
        <v>-0.15000000037252903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1395974.1400000001</v>
      </c>
      <c r="K12" s="51"/>
      <c r="L12" s="235">
        <v>394527</v>
      </c>
      <c r="M12" s="235">
        <v>1790501</v>
      </c>
      <c r="N12" s="51"/>
      <c r="O12" s="31"/>
      <c r="P12" s="38"/>
      <c r="Q12" s="47">
        <v>1395974.1400000001</v>
      </c>
      <c r="R12" s="47">
        <v>-0.14000000013038516</v>
      </c>
      <c r="S12" s="47">
        <v>394527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243874.14</v>
      </c>
      <c r="K13" s="51"/>
      <c r="L13" s="235">
        <v>0</v>
      </c>
      <c r="M13" s="235">
        <v>243874</v>
      </c>
      <c r="N13" s="51"/>
      <c r="O13" s="31"/>
      <c r="P13" s="38"/>
      <c r="Q13" s="47">
        <v>243874.14</v>
      </c>
      <c r="R13" s="47">
        <v>-0.14000000001396984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202506.84999999998</v>
      </c>
      <c r="K14" s="51"/>
      <c r="L14" s="235">
        <v>0</v>
      </c>
      <c r="M14" s="235">
        <v>202507</v>
      </c>
      <c r="N14" s="51"/>
      <c r="O14" s="31"/>
      <c r="P14" s="38"/>
      <c r="Q14" s="47">
        <v>202506.84999999998</v>
      </c>
      <c r="R14" s="47">
        <v>0.15000000002328306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29837.78</v>
      </c>
      <c r="K15" s="51"/>
      <c r="L15" s="235">
        <v>0</v>
      </c>
      <c r="M15" s="235">
        <v>29838</v>
      </c>
      <c r="N15" s="51"/>
      <c r="O15" s="31"/>
      <c r="P15" s="38"/>
      <c r="Q15" s="47">
        <v>29837.78</v>
      </c>
      <c r="R15" s="47">
        <v>0.22000000000116415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298913.73</v>
      </c>
      <c r="G17" s="281"/>
      <c r="H17" s="55"/>
      <c r="I17" s="35"/>
      <c r="J17" s="235">
        <v>50956.5</v>
      </c>
      <c r="K17" s="51"/>
      <c r="L17" s="235">
        <v>0</v>
      </c>
      <c r="M17" s="235">
        <v>50957</v>
      </c>
      <c r="N17" s="51"/>
      <c r="O17" s="31"/>
      <c r="P17" s="38"/>
      <c r="Q17" s="47">
        <v>50956.5</v>
      </c>
      <c r="R17" s="47">
        <v>0.5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152581.07</v>
      </c>
      <c r="K18" s="51"/>
      <c r="L18" s="236">
        <v>0</v>
      </c>
      <c r="M18" s="236">
        <v>152581</v>
      </c>
      <c r="N18" s="51"/>
      <c r="O18" s="31"/>
      <c r="P18" s="38"/>
      <c r="Q18" s="47">
        <v>152581.07</v>
      </c>
      <c r="R18" s="47">
        <v>-7.0000000006984919E-2</v>
      </c>
      <c r="S18" s="47">
        <v>0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2925806</v>
      </c>
      <c r="K20" s="240"/>
      <c r="L20" s="239">
        <v>394527</v>
      </c>
      <c r="M20" s="239">
        <v>3320333</v>
      </c>
      <c r="N20" s="68"/>
      <c r="O20" s="31"/>
      <c r="P20" s="38"/>
      <c r="Q20" s="69">
        <v>2925805.6300000004</v>
      </c>
      <c r="R20" s="69">
        <v>0.36999999964609742</v>
      </c>
      <c r="S20" s="69">
        <v>394527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7251254.7400000002</v>
      </c>
      <c r="K24" s="51"/>
      <c r="L24" s="235">
        <v>177391</v>
      </c>
      <c r="M24" s="235">
        <v>7428646</v>
      </c>
      <c r="N24" s="51"/>
      <c r="O24" s="31"/>
      <c r="P24" s="38"/>
      <c r="Q24" s="47">
        <v>7251254.7400000002</v>
      </c>
      <c r="R24" s="47">
        <v>0</v>
      </c>
      <c r="S24" s="47">
        <v>177391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1213202.6300000004</v>
      </c>
      <c r="K25" s="51"/>
      <c r="L25" s="235">
        <v>192256</v>
      </c>
      <c r="M25" s="235">
        <v>1405459</v>
      </c>
      <c r="N25" s="51"/>
      <c r="O25" s="31"/>
      <c r="P25" s="38"/>
      <c r="Q25" s="47">
        <v>1213202.6300000004</v>
      </c>
      <c r="R25" s="47">
        <v>0.36999999964609742</v>
      </c>
      <c r="S25" s="47">
        <v>192256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530677.41</v>
      </c>
      <c r="K26" s="51"/>
      <c r="L26" s="235">
        <v>12501</v>
      </c>
      <c r="M26" s="235">
        <v>543178</v>
      </c>
      <c r="N26" s="51"/>
      <c r="O26" s="31"/>
      <c r="P26" s="38"/>
      <c r="Q26" s="47">
        <v>530677.41</v>
      </c>
      <c r="R26" s="47">
        <v>-0.41000000003259629</v>
      </c>
      <c r="S26" s="47">
        <v>12501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1185978.5799999998</v>
      </c>
      <c r="K27" s="51"/>
      <c r="L27" s="235">
        <v>7750</v>
      </c>
      <c r="M27" s="235">
        <v>1193729</v>
      </c>
      <c r="N27" s="51"/>
      <c r="O27" s="31"/>
      <c r="P27" s="38"/>
      <c r="Q27" s="47">
        <v>1185978.5799999998</v>
      </c>
      <c r="R27" s="47">
        <v>0.42000000015832484</v>
      </c>
      <c r="S27" s="47">
        <v>7750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876695.62999999989</v>
      </c>
      <c r="K28" s="51"/>
      <c r="L28" s="235">
        <v>27956</v>
      </c>
      <c r="M28" s="235">
        <v>904652</v>
      </c>
      <c r="N28" s="51"/>
      <c r="O28" s="31"/>
      <c r="P28" s="38"/>
      <c r="Q28" s="47">
        <v>876695.62999999989</v>
      </c>
      <c r="R28" s="47">
        <v>0.37000000011175871</v>
      </c>
      <c r="S28" s="47">
        <v>27956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1595843.47</v>
      </c>
      <c r="K29" s="51"/>
      <c r="L29" s="235">
        <v>1648</v>
      </c>
      <c r="M29" s="235">
        <v>1597491</v>
      </c>
      <c r="N29" s="51"/>
      <c r="O29" s="31"/>
      <c r="P29" s="38"/>
      <c r="Q29" s="47">
        <v>1595843.47</v>
      </c>
      <c r="R29" s="47">
        <v>-0.46999999997206032</v>
      </c>
      <c r="S29" s="47">
        <v>1648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979430.53</v>
      </c>
      <c r="K30" s="51"/>
      <c r="L30" s="236">
        <v>0</v>
      </c>
      <c r="M30" s="236">
        <v>979431</v>
      </c>
      <c r="N30" s="51"/>
      <c r="O30" s="31"/>
      <c r="P30" s="38"/>
      <c r="Q30" s="47">
        <v>979430.53</v>
      </c>
      <c r="R30" s="47">
        <v>0.46999999997206032</v>
      </c>
      <c r="S30" s="47">
        <v>0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>
        <v>2925806</v>
      </c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13633084</v>
      </c>
      <c r="K32" s="237"/>
      <c r="L32" s="239">
        <v>419502</v>
      </c>
      <c r="M32" s="239">
        <v>14052586</v>
      </c>
      <c r="N32" s="68"/>
      <c r="O32" s="31">
        <v>9983136</v>
      </c>
      <c r="P32" s="38"/>
      <c r="Q32" s="75">
        <v>13633082.990000002</v>
      </c>
      <c r="R32" s="69">
        <v>1.0099999979138374</v>
      </c>
      <c r="S32" s="69">
        <v>419502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>
        <v>12908942</v>
      </c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-10707278</v>
      </c>
      <c r="K34" s="240"/>
      <c r="L34" s="239">
        <v>-24975</v>
      </c>
      <c r="M34" s="239">
        <v>-10732253</v>
      </c>
      <c r="N34" s="68"/>
      <c r="O34" s="31"/>
      <c r="P34" s="38"/>
      <c r="Q34" s="69">
        <v>-10707277.360000001</v>
      </c>
      <c r="R34" s="69">
        <v>-0.6399999987334013</v>
      </c>
      <c r="S34" s="69">
        <v>-24975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>
        <v>0.22664955811250836</v>
      </c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>
        <v>0.77335044188749158</v>
      </c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7843251.7199999997</v>
      </c>
      <c r="K37" s="81"/>
      <c r="L37" s="243">
        <v>0</v>
      </c>
      <c r="M37" s="243">
        <v>7843252</v>
      </c>
      <c r="N37" s="81"/>
      <c r="O37" s="31"/>
      <c r="P37" s="38"/>
      <c r="Q37" s="47">
        <v>7843251.7199999997</v>
      </c>
      <c r="R37" s="47">
        <v>0.28000000026077032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2121087.73</v>
      </c>
      <c r="K38" s="81"/>
      <c r="L38" s="243">
        <v>0</v>
      </c>
      <c r="M38" s="243">
        <v>2121088</v>
      </c>
      <c r="N38" s="81"/>
      <c r="O38" s="31"/>
      <c r="P38" s="38"/>
      <c r="Q38" s="47">
        <v>2121087.73</v>
      </c>
      <c r="R38" s="47">
        <v>0.27000000001862645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0</v>
      </c>
      <c r="K39" s="81"/>
      <c r="L39" s="243">
        <v>0</v>
      </c>
      <c r="M39" s="243">
        <v>0</v>
      </c>
      <c r="N39" s="81"/>
      <c r="O39" s="31"/>
      <c r="P39" s="38"/>
      <c r="Q39" s="47">
        <v>0</v>
      </c>
      <c r="R39" s="47">
        <v>0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18796.139999999996</v>
      </c>
      <c r="K40" s="81"/>
      <c r="L40" s="243">
        <v>-44066</v>
      </c>
      <c r="M40" s="243">
        <v>-25270</v>
      </c>
      <c r="N40" s="81"/>
      <c r="O40" s="31"/>
      <c r="P40" s="38"/>
      <c r="Q40" s="47">
        <v>18796.139999999996</v>
      </c>
      <c r="R40" s="47">
        <v>-0.13999999999577994</v>
      </c>
      <c r="S40" s="47">
        <v>-44066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0</v>
      </c>
      <c r="K41" s="81"/>
      <c r="L41" s="243">
        <v>0</v>
      </c>
      <c r="M41" s="243">
        <v>0</v>
      </c>
      <c r="N41" s="81"/>
      <c r="O41" s="31"/>
      <c r="P41" s="38"/>
      <c r="Q41" s="47">
        <v>0</v>
      </c>
      <c r="R41" s="47">
        <v>0</v>
      </c>
      <c r="S41" s="47">
        <v>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0</v>
      </c>
      <c r="K42" s="81"/>
      <c r="L42" s="243">
        <v>0</v>
      </c>
      <c r="M42" s="243">
        <v>0</v>
      </c>
      <c r="N42" s="81"/>
      <c r="O42" s="31"/>
      <c r="P42" s="38"/>
      <c r="Q42" s="47">
        <v>0</v>
      </c>
      <c r="R42" s="47">
        <v>0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313</v>
      </c>
      <c r="E43" s="254"/>
      <c r="F43" s="254"/>
      <c r="H43" s="14"/>
      <c r="I43" s="15"/>
      <c r="J43" s="243">
        <v>0</v>
      </c>
      <c r="K43" s="81"/>
      <c r="L43" s="243">
        <v>0</v>
      </c>
      <c r="M43" s="243">
        <v>0</v>
      </c>
      <c r="N43" s="81"/>
      <c r="O43" s="31"/>
      <c r="P43" s="38"/>
      <c r="Q43" s="47">
        <v>0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0</v>
      </c>
      <c r="K44" s="81"/>
      <c r="L44" s="243">
        <v>0</v>
      </c>
      <c r="M44" s="243">
        <v>0</v>
      </c>
      <c r="N44" s="81"/>
      <c r="O44" s="31"/>
      <c r="P44" s="38"/>
      <c r="Q44" s="47">
        <v>0</v>
      </c>
      <c r="R44" s="47">
        <v>0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9983136</v>
      </c>
      <c r="K47" s="237"/>
      <c r="L47" s="239">
        <v>-44066</v>
      </c>
      <c r="M47" s="239">
        <v>9939070</v>
      </c>
      <c r="N47" s="68"/>
      <c r="O47" s="31"/>
      <c r="P47" s="38"/>
      <c r="Q47" s="69">
        <v>9983135.5899999999</v>
      </c>
      <c r="R47" s="69">
        <v>0.41000000014901161</v>
      </c>
      <c r="S47" s="69">
        <v>-44066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-724142</v>
      </c>
      <c r="K50" s="237"/>
      <c r="L50" s="239">
        <v>-69041</v>
      </c>
      <c r="M50" s="239">
        <v>-793183</v>
      </c>
      <c r="N50" s="68"/>
      <c r="O50" s="31"/>
      <c r="P50" s="38"/>
      <c r="Q50" s="69">
        <v>-724141.77000000142</v>
      </c>
      <c r="R50" s="69">
        <v>-0.22999999858438969</v>
      </c>
      <c r="S50" s="69">
        <v>-69041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223902.51</v>
      </c>
      <c r="K52" s="81"/>
      <c r="L52" s="243">
        <v>0</v>
      </c>
      <c r="M52" s="243">
        <v>223903</v>
      </c>
      <c r="N52" s="81"/>
      <c r="O52" s="31"/>
      <c r="P52" s="38"/>
      <c r="Q52" s="47">
        <v>223902.51</v>
      </c>
      <c r="R52" s="47">
        <v>0.48999999999068677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171709.91</v>
      </c>
      <c r="K53" s="51"/>
      <c r="L53" s="235">
        <v>0</v>
      </c>
      <c r="M53" s="235">
        <v>171710</v>
      </c>
      <c r="N53" s="51"/>
      <c r="O53" s="31"/>
      <c r="P53" s="38"/>
      <c r="Q53" s="75">
        <v>171709.91</v>
      </c>
      <c r="R53" s="75">
        <v>8.999999999650754E-2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/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/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395613</v>
      </c>
      <c r="K57" s="237"/>
      <c r="L57" s="247">
        <v>0</v>
      </c>
      <c r="M57" s="247">
        <v>395613</v>
      </c>
      <c r="N57" s="91"/>
      <c r="O57" s="31"/>
      <c r="Q57" s="69">
        <v>395612.42000000004</v>
      </c>
      <c r="R57" s="69">
        <v>0.57999999995809048</v>
      </c>
      <c r="S57" s="69">
        <v>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315</v>
      </c>
      <c r="D59" s="43"/>
      <c r="E59" s="43"/>
      <c r="F59" s="254"/>
      <c r="G59" s="254"/>
      <c r="H59" s="14"/>
      <c r="I59" s="15"/>
      <c r="J59" s="247">
        <v>-328529</v>
      </c>
      <c r="K59" s="248"/>
      <c r="L59" s="247">
        <v>-69041</v>
      </c>
      <c r="M59" s="247">
        <v>-397570</v>
      </c>
      <c r="N59" s="91"/>
      <c r="O59" s="31"/>
      <c r="Q59" s="69">
        <v>-328529.35000000137</v>
      </c>
      <c r="R59" s="69">
        <v>-0.3500000013737008</v>
      </c>
      <c r="S59" s="69">
        <v>-69041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25246938.489999998</v>
      </c>
      <c r="K61" s="81"/>
      <c r="L61" s="97">
        <v>3732304</v>
      </c>
      <c r="M61" s="246">
        <v>28979242</v>
      </c>
      <c r="N61" s="97"/>
      <c r="O61" s="31"/>
      <c r="Q61" s="47">
        <v>25246938.489999998</v>
      </c>
      <c r="R61" s="47">
        <v>-0.48999999836087227</v>
      </c>
      <c r="S61" s="47">
        <v>3732304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25246938</v>
      </c>
      <c r="K64" s="248"/>
      <c r="L64" s="247">
        <v>3732304</v>
      </c>
      <c r="M64" s="247">
        <v>28979242</v>
      </c>
      <c r="N64" s="91"/>
      <c r="O64" s="31"/>
      <c r="P64" s="62"/>
      <c r="Q64" s="75">
        <v>25246938.489999998</v>
      </c>
      <c r="R64" s="47">
        <v>-0.48999999836087227</v>
      </c>
      <c r="S64" s="75">
        <v>3732304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24918409</v>
      </c>
      <c r="K66" s="252"/>
      <c r="L66" s="251">
        <v>3663263</v>
      </c>
      <c r="M66" s="251">
        <v>28581672</v>
      </c>
      <c r="N66" s="46"/>
      <c r="O66" s="31"/>
      <c r="Q66" s="106">
        <v>24918409.139999997</v>
      </c>
      <c r="R66" s="106">
        <v>-0.13999999687075615</v>
      </c>
      <c r="S66" s="106">
        <v>3663263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291" priority="31" operator="notBetween">
      <formula>-0.5</formula>
      <formula>0.5</formula>
    </cfRule>
    <cfRule type="cellIs" dxfId="290" priority="32" operator="between">
      <formula>-0.5</formula>
      <formula>0.5</formula>
    </cfRule>
  </conditionalFormatting>
  <conditionalFormatting sqref="S20 S32 S34 S47 S50 S57 S59 S64 S66">
    <cfRule type="expression" dxfId="289" priority="35">
      <formula>ROUND($S20,0)&lt;&gt;$L20</formula>
    </cfRule>
    <cfRule type="expression" dxfId="288" priority="36">
      <formula>ROUND($S20,0)=$L20</formula>
    </cfRule>
  </conditionalFormatting>
  <conditionalFormatting sqref="Q20 Q32 Q34 Q47 Q50 Q59 Q57 Q64 Q66">
    <cfRule type="expression" dxfId="287" priority="37">
      <formula>ROUND($Q20,0)&lt;&gt;$J20</formula>
    </cfRule>
  </conditionalFormatting>
  <conditionalFormatting sqref="Q20 Q32 Q34 Q47 Q50 Q57 Q59 Q64 Q66">
    <cfRule type="expression" dxfId="286" priority="38">
      <formula>ROUND($Q20,0)=$J20</formula>
    </cfRule>
  </conditionalFormatting>
  <conditionalFormatting sqref="S57">
    <cfRule type="expression" dxfId="285" priority="26">
      <formula>ROUND($Q57,0)&lt;&gt;$J57</formula>
    </cfRule>
  </conditionalFormatting>
  <conditionalFormatting sqref="S57">
    <cfRule type="expression" dxfId="284" priority="25">
      <formula>ROUND($Q57,0)=$J57</formula>
    </cfRule>
  </conditionalFormatting>
  <conditionalFormatting sqref="J69 L69">
    <cfRule type="cellIs" dxfId="283" priority="14" operator="notEqual">
      <formula>0</formula>
    </cfRule>
    <cfRule type="cellIs" dxfId="282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281" priority="12">
      <formula>LEN(TRIM(F11))=0</formula>
    </cfRule>
    <cfRule type="cellIs" dxfId="280" priority="13" operator="notEqual">
      <formula>0</formula>
    </cfRule>
  </conditionalFormatting>
  <conditionalFormatting sqref="J11">
    <cfRule type="cellIs" dxfId="279" priority="11" operator="notEqual">
      <formula>J20</formula>
    </cfRule>
  </conditionalFormatting>
  <conditionalFormatting sqref="L11">
    <cfRule type="cellIs" dxfId="278" priority="10" operator="notEqual">
      <formula>L20</formula>
    </cfRule>
  </conditionalFormatting>
  <conditionalFormatting sqref="M69">
    <cfRule type="cellIs" dxfId="277" priority="8" operator="notEqual">
      <formula>0</formula>
    </cfRule>
    <cfRule type="cellIs" dxfId="276" priority="9" operator="equal">
      <formula>0</formula>
    </cfRule>
  </conditionalFormatting>
  <conditionalFormatting sqref="M24:M30 M37:M45 M62 M17:M18 M11:M15 M52:M55">
    <cfRule type="containsBlanks" dxfId="275" priority="6">
      <formula>LEN(TRIM(M11))=0</formula>
    </cfRule>
    <cfRule type="cellIs" dxfId="274" priority="7" operator="notEqual">
      <formula>0</formula>
    </cfRule>
  </conditionalFormatting>
  <conditionalFormatting sqref="M11">
    <cfRule type="cellIs" dxfId="273" priority="5" operator="notEqual">
      <formula>M20</formula>
    </cfRule>
  </conditionalFormatting>
  <conditionalFormatting sqref="J24">
    <cfRule type="containsBlanks" dxfId="272" priority="3">
      <formula>LEN(TRIM(J24))=0</formula>
    </cfRule>
    <cfRule type="cellIs" dxfId="271" priority="4" operator="notEqual">
      <formula>0</formula>
    </cfRule>
  </conditionalFormatting>
  <conditionalFormatting sqref="M61">
    <cfRule type="containsBlanks" dxfId="270" priority="1">
      <formula>LEN(TRIM(M61))=0</formula>
    </cfRule>
    <cfRule type="cellIs" dxfId="269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116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319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3266695.54</v>
      </c>
      <c r="G11" s="281"/>
      <c r="H11" s="45"/>
      <c r="I11" s="36"/>
      <c r="J11" s="233">
        <v>8902967.3000000007</v>
      </c>
      <c r="K11" s="234"/>
      <c r="L11" s="233">
        <v>0</v>
      </c>
      <c r="M11" s="233">
        <v>8902967</v>
      </c>
      <c r="N11" s="46"/>
      <c r="O11" s="31"/>
      <c r="P11" s="38"/>
      <c r="Q11" s="47">
        <v>8902967.3000000007</v>
      </c>
      <c r="R11" s="47">
        <v>-0.30000000074505806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11403.28</v>
      </c>
      <c r="K12" s="51"/>
      <c r="L12" s="235">
        <v>0</v>
      </c>
      <c r="M12" s="235">
        <v>11403</v>
      </c>
      <c r="N12" s="51"/>
      <c r="O12" s="31"/>
      <c r="P12" s="38"/>
      <c r="Q12" s="47">
        <v>11403.28</v>
      </c>
      <c r="R12" s="47">
        <v>-0.28000000000065484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2107039.2400000002</v>
      </c>
      <c r="K13" s="51"/>
      <c r="L13" s="235">
        <v>0</v>
      </c>
      <c r="M13" s="235">
        <v>2107039</v>
      </c>
      <c r="N13" s="51"/>
      <c r="O13" s="31"/>
      <c r="P13" s="38"/>
      <c r="Q13" s="47">
        <v>2107039.2400000002</v>
      </c>
      <c r="R13" s="47">
        <v>-0.24000000022351742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42999.38</v>
      </c>
      <c r="K14" s="51"/>
      <c r="L14" s="235">
        <v>0</v>
      </c>
      <c r="M14" s="235">
        <v>42999</v>
      </c>
      <c r="N14" s="51"/>
      <c r="O14" s="31"/>
      <c r="P14" s="38"/>
      <c r="Q14" s="47">
        <v>42999.38</v>
      </c>
      <c r="R14" s="47">
        <v>-0.37999999999738066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216642.74</v>
      </c>
      <c r="K15" s="51"/>
      <c r="L15" s="235">
        <v>0</v>
      </c>
      <c r="M15" s="235">
        <v>216643</v>
      </c>
      <c r="N15" s="51"/>
      <c r="O15" s="31"/>
      <c r="P15" s="38"/>
      <c r="Q15" s="47">
        <v>216642.74</v>
      </c>
      <c r="R15" s="47">
        <v>0.26000000000931323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478663.99</v>
      </c>
      <c r="K17" s="51"/>
      <c r="L17" s="235">
        <v>0</v>
      </c>
      <c r="M17" s="235">
        <v>478664</v>
      </c>
      <c r="N17" s="51"/>
      <c r="O17" s="31"/>
      <c r="P17" s="38"/>
      <c r="Q17" s="47">
        <v>478663.99</v>
      </c>
      <c r="R17" s="47">
        <v>1.0000000009313226E-2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1342699.26</v>
      </c>
      <c r="K18" s="51"/>
      <c r="L18" s="236">
        <v>672730</v>
      </c>
      <c r="M18" s="236">
        <v>2015429</v>
      </c>
      <c r="N18" s="51"/>
      <c r="O18" s="31"/>
      <c r="P18" s="38"/>
      <c r="Q18" s="47">
        <v>1342699.26</v>
      </c>
      <c r="R18" s="47">
        <v>-0.26000000000931323</v>
      </c>
      <c r="S18" s="47">
        <v>672730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13102414</v>
      </c>
      <c r="K20" s="240"/>
      <c r="L20" s="239">
        <v>672730</v>
      </c>
      <c r="M20" s="239">
        <v>13775144</v>
      </c>
      <c r="N20" s="68"/>
      <c r="O20" s="31"/>
      <c r="P20" s="38"/>
      <c r="Q20" s="69">
        <v>13102415.190000001</v>
      </c>
      <c r="R20" s="69">
        <v>-1.1900000013411045</v>
      </c>
      <c r="S20" s="69">
        <v>672730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25927892.239999998</v>
      </c>
      <c r="K24" s="51"/>
      <c r="L24" s="235">
        <v>0</v>
      </c>
      <c r="M24" s="235">
        <v>25927892</v>
      </c>
      <c r="N24" s="51"/>
      <c r="O24" s="31"/>
      <c r="P24" s="38"/>
      <c r="Q24" s="47">
        <v>25927892.240000002</v>
      </c>
      <c r="R24" s="47">
        <v>0</v>
      </c>
      <c r="S24" s="47">
        <v>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5434862.4000000004</v>
      </c>
      <c r="K25" s="51"/>
      <c r="L25" s="235">
        <v>449506</v>
      </c>
      <c r="M25" s="235">
        <v>5884368</v>
      </c>
      <c r="N25" s="51"/>
      <c r="O25" s="31"/>
      <c r="P25" s="38"/>
      <c r="Q25" s="47">
        <v>5434862.4000000004</v>
      </c>
      <c r="R25" s="47">
        <v>-0.40000000037252903</v>
      </c>
      <c r="S25" s="47">
        <v>449506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2032360.75</v>
      </c>
      <c r="K26" s="51"/>
      <c r="L26" s="235">
        <v>109641</v>
      </c>
      <c r="M26" s="235">
        <v>2142002</v>
      </c>
      <c r="N26" s="51"/>
      <c r="O26" s="31"/>
      <c r="P26" s="38"/>
      <c r="Q26" s="47">
        <v>2032360.75</v>
      </c>
      <c r="R26" s="47">
        <v>0.25</v>
      </c>
      <c r="S26" s="47">
        <v>109641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2560735.13</v>
      </c>
      <c r="K27" s="51"/>
      <c r="L27" s="235">
        <v>0</v>
      </c>
      <c r="M27" s="235">
        <v>2560735</v>
      </c>
      <c r="N27" s="51"/>
      <c r="O27" s="31"/>
      <c r="P27" s="38"/>
      <c r="Q27" s="47">
        <v>2560735.13</v>
      </c>
      <c r="R27" s="47">
        <v>-0.12999999988824129</v>
      </c>
      <c r="S27" s="47">
        <v>0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2053487.31</v>
      </c>
      <c r="K28" s="51"/>
      <c r="L28" s="235">
        <v>2338451</v>
      </c>
      <c r="M28" s="235">
        <v>4391938</v>
      </c>
      <c r="N28" s="51"/>
      <c r="O28" s="31"/>
      <c r="P28" s="38"/>
      <c r="Q28" s="47">
        <v>2053487.31</v>
      </c>
      <c r="R28" s="47">
        <v>-0.31000000005587935</v>
      </c>
      <c r="S28" s="47">
        <v>2338451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3471043.73</v>
      </c>
      <c r="K29" s="51"/>
      <c r="L29" s="235">
        <v>20011</v>
      </c>
      <c r="M29" s="235">
        <v>3491055</v>
      </c>
      <c r="N29" s="51"/>
      <c r="O29" s="31"/>
      <c r="P29" s="38"/>
      <c r="Q29" s="47">
        <v>3471043.73</v>
      </c>
      <c r="R29" s="47">
        <v>0.27000000001862645</v>
      </c>
      <c r="S29" s="47">
        <v>20011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6324963.0299999993</v>
      </c>
      <c r="K30" s="51"/>
      <c r="L30" s="236">
        <v>180308</v>
      </c>
      <c r="M30" s="236">
        <v>6505271</v>
      </c>
      <c r="N30" s="51"/>
      <c r="O30" s="31"/>
      <c r="P30" s="38"/>
      <c r="Q30" s="47">
        <v>6324963.0299999993</v>
      </c>
      <c r="R30" s="47">
        <v>-2.9999999329447746E-2</v>
      </c>
      <c r="S30" s="47">
        <v>180308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47805344</v>
      </c>
      <c r="K32" s="237"/>
      <c r="L32" s="239">
        <v>3097917</v>
      </c>
      <c r="M32" s="239">
        <v>50903261</v>
      </c>
      <c r="N32" s="68"/>
      <c r="O32" s="31"/>
      <c r="P32" s="38"/>
      <c r="Q32" s="75">
        <v>47805344.590000004</v>
      </c>
      <c r="R32" s="69">
        <v>-0.59000000357627869</v>
      </c>
      <c r="S32" s="69">
        <v>3097917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-34702930</v>
      </c>
      <c r="K34" s="240"/>
      <c r="L34" s="239">
        <v>-2425187</v>
      </c>
      <c r="M34" s="239">
        <v>-37128117</v>
      </c>
      <c r="N34" s="68"/>
      <c r="O34" s="31"/>
      <c r="P34" s="38"/>
      <c r="Q34" s="69">
        <v>-34702929.400000006</v>
      </c>
      <c r="R34" s="69">
        <v>-0.59999999403953552</v>
      </c>
      <c r="S34" s="69">
        <v>-2425187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19139553.879999999</v>
      </c>
      <c r="K37" s="81"/>
      <c r="L37" s="243">
        <v>0</v>
      </c>
      <c r="M37" s="243">
        <v>19139554</v>
      </c>
      <c r="N37" s="81"/>
      <c r="O37" s="31"/>
      <c r="P37" s="38"/>
      <c r="Q37" s="47">
        <v>19139553.879999999</v>
      </c>
      <c r="R37" s="47">
        <v>0.12000000104308128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7542375.6400000006</v>
      </c>
      <c r="K38" s="81"/>
      <c r="L38" s="243">
        <v>0</v>
      </c>
      <c r="M38" s="243">
        <v>7542376</v>
      </c>
      <c r="N38" s="81"/>
      <c r="O38" s="31"/>
      <c r="P38" s="38"/>
      <c r="Q38" s="47">
        <v>7542375.6400000006</v>
      </c>
      <c r="R38" s="47">
        <v>0.35999999940395355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3931334.63</v>
      </c>
      <c r="K39" s="81"/>
      <c r="L39" s="243">
        <v>424395</v>
      </c>
      <c r="M39" s="243">
        <v>4355730</v>
      </c>
      <c r="N39" s="81"/>
      <c r="O39" s="31"/>
      <c r="P39" s="38"/>
      <c r="Q39" s="47">
        <v>3931334.63</v>
      </c>
      <c r="R39" s="47">
        <v>0.37000000011175871</v>
      </c>
      <c r="S39" s="47">
        <v>424395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64476.03</v>
      </c>
      <c r="K40" s="81"/>
      <c r="L40" s="243">
        <v>1420608</v>
      </c>
      <c r="M40" s="243">
        <v>1485084</v>
      </c>
      <c r="N40" s="81"/>
      <c r="O40" s="31"/>
      <c r="P40" s="38"/>
      <c r="Q40" s="47">
        <v>64476.03</v>
      </c>
      <c r="R40" s="47">
        <v>-2.9999999998835847E-2</v>
      </c>
      <c r="S40" s="47">
        <v>1420608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304</v>
      </c>
      <c r="E41" s="254"/>
      <c r="F41" s="254"/>
      <c r="H41" s="14"/>
      <c r="I41" s="15"/>
      <c r="J41" s="243">
        <v>0</v>
      </c>
      <c r="K41" s="81"/>
      <c r="L41" s="243">
        <v>-2117933</v>
      </c>
      <c r="M41" s="243">
        <v>-2117933</v>
      </c>
      <c r="N41" s="81"/>
      <c r="O41" s="31"/>
      <c r="P41" s="38"/>
      <c r="Q41" s="47">
        <v>0</v>
      </c>
      <c r="R41" s="47">
        <v>0</v>
      </c>
      <c r="S41" s="47">
        <v>-2117933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13927.01</v>
      </c>
      <c r="K42" s="81"/>
      <c r="L42" s="243">
        <v>74553</v>
      </c>
      <c r="M42" s="243">
        <v>88480</v>
      </c>
      <c r="N42" s="81"/>
      <c r="O42" s="31"/>
      <c r="P42" s="38"/>
      <c r="Q42" s="47">
        <v>13927.01</v>
      </c>
      <c r="R42" s="47">
        <v>-1.0000000000218279E-2</v>
      </c>
      <c r="S42" s="47">
        <v>74553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305</v>
      </c>
      <c r="E43" s="254"/>
      <c r="F43" s="254"/>
      <c r="H43" s="14"/>
      <c r="I43" s="15"/>
      <c r="J43" s="243">
        <v>0</v>
      </c>
      <c r="K43" s="81"/>
      <c r="L43" s="243">
        <v>-169427</v>
      </c>
      <c r="M43" s="243">
        <v>-169427</v>
      </c>
      <c r="N43" s="81"/>
      <c r="O43" s="31"/>
      <c r="P43" s="38"/>
      <c r="Q43" s="47">
        <v>0</v>
      </c>
      <c r="R43" s="47">
        <v>0</v>
      </c>
      <c r="S43" s="47">
        <v>-169427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-68523.53</v>
      </c>
      <c r="K44" s="81"/>
      <c r="L44" s="243">
        <v>0</v>
      </c>
      <c r="M44" s="243">
        <v>-68524</v>
      </c>
      <c r="N44" s="81"/>
      <c r="O44" s="31"/>
      <c r="P44" s="38"/>
      <c r="Q44" s="47">
        <v>-68523.53</v>
      </c>
      <c r="R44" s="47">
        <v>-0.47000000000116415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30623144</v>
      </c>
      <c r="K47" s="237"/>
      <c r="L47" s="239">
        <v>-367804</v>
      </c>
      <c r="M47" s="239">
        <v>30255340</v>
      </c>
      <c r="N47" s="68"/>
      <c r="O47" s="31"/>
      <c r="P47" s="38"/>
      <c r="Q47" s="69">
        <v>30623143.66</v>
      </c>
      <c r="R47" s="69">
        <v>0.33999999985098839</v>
      </c>
      <c r="S47" s="69">
        <v>-367804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-4079786</v>
      </c>
      <c r="K50" s="237"/>
      <c r="L50" s="239">
        <v>-2792991</v>
      </c>
      <c r="M50" s="239">
        <v>-6872777</v>
      </c>
      <c r="N50" s="68"/>
      <c r="O50" s="31"/>
      <c r="P50" s="38"/>
      <c r="Q50" s="69">
        <v>-4079785.7400000058</v>
      </c>
      <c r="R50" s="69">
        <v>-0.25999999418854713</v>
      </c>
      <c r="S50" s="69">
        <v>-2792991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623579.03</v>
      </c>
      <c r="K52" s="81"/>
      <c r="L52" s="243">
        <v>0</v>
      </c>
      <c r="M52" s="243">
        <v>623579</v>
      </c>
      <c r="N52" s="81"/>
      <c r="O52" s="31"/>
      <c r="P52" s="38"/>
      <c r="Q52" s="47">
        <v>623579.03</v>
      </c>
      <c r="R52" s="47">
        <v>-3.0000000027939677E-2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1630641.81</v>
      </c>
      <c r="K53" s="51"/>
      <c r="L53" s="235">
        <v>0</v>
      </c>
      <c r="M53" s="235">
        <v>1630642</v>
      </c>
      <c r="N53" s="51"/>
      <c r="O53" s="31"/>
      <c r="P53" s="38"/>
      <c r="Q53" s="75">
        <v>1630641.81</v>
      </c>
      <c r="R53" s="75">
        <v>0.18999999994412065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148467</v>
      </c>
      <c r="M54" s="246">
        <v>148467</v>
      </c>
      <c r="N54" s="51"/>
      <c r="O54" s="31"/>
      <c r="Q54" s="75">
        <v>0</v>
      </c>
      <c r="R54" s="75">
        <v>0</v>
      </c>
      <c r="S54" s="75">
        <v>148467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2254221</v>
      </c>
      <c r="K57" s="237"/>
      <c r="L57" s="247">
        <v>148467</v>
      </c>
      <c r="M57" s="247">
        <v>2402688</v>
      </c>
      <c r="N57" s="91"/>
      <c r="O57" s="31"/>
      <c r="Q57" s="69">
        <v>2254220.84</v>
      </c>
      <c r="R57" s="69">
        <v>0.16000000014901161</v>
      </c>
      <c r="S57" s="69">
        <v>148467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315</v>
      </c>
      <c r="D59" s="43"/>
      <c r="E59" s="43"/>
      <c r="F59" s="254"/>
      <c r="G59" s="254"/>
      <c r="H59" s="14"/>
      <c r="I59" s="15"/>
      <c r="J59" s="247">
        <v>-1825565</v>
      </c>
      <c r="K59" s="248"/>
      <c r="L59" s="247">
        <v>-2644524</v>
      </c>
      <c r="M59" s="247">
        <v>-4470089</v>
      </c>
      <c r="N59" s="91"/>
      <c r="O59" s="31"/>
      <c r="Q59" s="69">
        <v>-1825564.900000006</v>
      </c>
      <c r="R59" s="69">
        <v>9.9999994039535522E-2</v>
      </c>
      <c r="S59" s="69">
        <v>-2644524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119136273</v>
      </c>
      <c r="K61" s="81"/>
      <c r="L61" s="97">
        <v>47687091</v>
      </c>
      <c r="M61" s="246">
        <v>166823364</v>
      </c>
      <c r="N61" s="97"/>
      <c r="O61" s="31"/>
      <c r="Q61" s="47">
        <v>119136273</v>
      </c>
      <c r="R61" s="47">
        <v>0</v>
      </c>
      <c r="S61" s="47">
        <v>47687091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119136273</v>
      </c>
      <c r="K64" s="248"/>
      <c r="L64" s="247">
        <v>47687091</v>
      </c>
      <c r="M64" s="247">
        <v>166823364</v>
      </c>
      <c r="N64" s="91"/>
      <c r="O64" s="31"/>
      <c r="P64" s="62"/>
      <c r="Q64" s="75">
        <v>119136273</v>
      </c>
      <c r="R64" s="47">
        <v>0</v>
      </c>
      <c r="S64" s="75">
        <v>47687091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117310708</v>
      </c>
      <c r="K66" s="252"/>
      <c r="L66" s="251">
        <v>45042567</v>
      </c>
      <c r="M66" s="251">
        <v>162353275</v>
      </c>
      <c r="N66" s="46"/>
      <c r="O66" s="31"/>
      <c r="Q66" s="106">
        <v>117310708.09999999</v>
      </c>
      <c r="R66" s="106">
        <v>-9.9999994039535522E-2</v>
      </c>
      <c r="S66" s="106">
        <v>45042567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-2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268" priority="31" operator="notBetween">
      <formula>-0.5</formula>
      <formula>0.5</formula>
    </cfRule>
    <cfRule type="cellIs" dxfId="267" priority="32" operator="between">
      <formula>-0.5</formula>
      <formula>0.5</formula>
    </cfRule>
  </conditionalFormatting>
  <conditionalFormatting sqref="S20 S32 S34 S47 S50 S57 S59 S64 S66">
    <cfRule type="expression" dxfId="266" priority="35">
      <formula>ROUND($S20,0)&lt;&gt;$L20</formula>
    </cfRule>
    <cfRule type="expression" dxfId="265" priority="36">
      <formula>ROUND($S20,0)=$L20</formula>
    </cfRule>
  </conditionalFormatting>
  <conditionalFormatting sqref="Q20 Q32 Q34 Q47 Q50 Q59 Q57 Q64 Q66">
    <cfRule type="expression" dxfId="264" priority="37">
      <formula>ROUND($Q20,0)&lt;&gt;$J20</formula>
    </cfRule>
  </conditionalFormatting>
  <conditionalFormatting sqref="Q20 Q32 Q34 Q47 Q50 Q57 Q59 Q64 Q66">
    <cfRule type="expression" dxfId="263" priority="38">
      <formula>ROUND($Q20,0)=$J20</formula>
    </cfRule>
  </conditionalFormatting>
  <conditionalFormatting sqref="S57">
    <cfRule type="expression" dxfId="262" priority="26">
      <formula>ROUND($Q57,0)&lt;&gt;$J57</formula>
    </cfRule>
  </conditionalFormatting>
  <conditionalFormatting sqref="S57">
    <cfRule type="expression" dxfId="261" priority="25">
      <formula>ROUND($Q57,0)=$J57</formula>
    </cfRule>
  </conditionalFormatting>
  <conditionalFormatting sqref="J69 L69">
    <cfRule type="cellIs" dxfId="260" priority="14" operator="notEqual">
      <formula>0</formula>
    </cfRule>
    <cfRule type="cellIs" dxfId="259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258" priority="12">
      <formula>LEN(TRIM(F11))=0</formula>
    </cfRule>
    <cfRule type="cellIs" dxfId="257" priority="13" operator="notEqual">
      <formula>0</formula>
    </cfRule>
  </conditionalFormatting>
  <conditionalFormatting sqref="J11">
    <cfRule type="cellIs" dxfId="256" priority="11" operator="notEqual">
      <formula>J20</formula>
    </cfRule>
  </conditionalFormatting>
  <conditionalFormatting sqref="L11">
    <cfRule type="cellIs" dxfId="255" priority="10" operator="notEqual">
      <formula>L20</formula>
    </cfRule>
  </conditionalFormatting>
  <conditionalFormatting sqref="M69">
    <cfRule type="cellIs" dxfId="254" priority="8" operator="notEqual">
      <formula>0</formula>
    </cfRule>
    <cfRule type="cellIs" dxfId="253" priority="9" operator="equal">
      <formula>0</formula>
    </cfRule>
  </conditionalFormatting>
  <conditionalFormatting sqref="M24:M30 M37:M45 M62 M17:M18 M11:M15 M52:M55">
    <cfRule type="containsBlanks" dxfId="252" priority="6">
      <formula>LEN(TRIM(M11))=0</formula>
    </cfRule>
    <cfRule type="cellIs" dxfId="251" priority="7" operator="notEqual">
      <formula>0</formula>
    </cfRule>
  </conditionalFormatting>
  <conditionalFormatting sqref="M11">
    <cfRule type="cellIs" dxfId="250" priority="5" operator="notEqual">
      <formula>M20</formula>
    </cfRule>
  </conditionalFormatting>
  <conditionalFormatting sqref="J24">
    <cfRule type="containsBlanks" dxfId="249" priority="3">
      <formula>LEN(TRIM(J24))=0</formula>
    </cfRule>
    <cfRule type="cellIs" dxfId="248" priority="4" operator="notEqual">
      <formula>0</formula>
    </cfRule>
  </conditionalFormatting>
  <conditionalFormatting sqref="M61">
    <cfRule type="containsBlanks" dxfId="247" priority="1">
      <formula>LEN(TRIM(M61))=0</formula>
    </cfRule>
    <cfRule type="cellIs" dxfId="246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4294967294" verticalDpi="4294967294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127"/>
  <sheetViews>
    <sheetView tabSelected="1" topLeftCell="C1" zoomScale="80" zoomScaleNormal="8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6" style="6" customWidth="1"/>
    <col min="7" max="7" width="15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2" width="17.42578125" style="6" customWidth="1"/>
    <col min="13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8.85546875" style="5" hidden="1" customWidth="1"/>
    <col min="18" max="18" width="17.7109375" style="5" hidden="1" customWidth="1"/>
    <col min="19" max="19" width="18.7109375" style="5" hidden="1" customWidth="1"/>
    <col min="20" max="20" width="13.7109375" style="5" hidden="1" customWidth="1"/>
    <col min="21" max="21" width="18.7109375" style="221" bestFit="1" customWidth="1"/>
    <col min="22" max="16384" width="11.140625" style="6"/>
  </cols>
  <sheetData>
    <row r="1" spans="1:21">
      <c r="B1" s="2"/>
      <c r="C1" s="277" t="s">
        <v>129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1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1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1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300</v>
      </c>
      <c r="Q4" s="268"/>
      <c r="R4" s="268"/>
      <c r="S4" s="268"/>
      <c r="T4" s="268"/>
    </row>
    <row r="5" spans="1:21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1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1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1">
      <c r="C8" s="29" t="s">
        <v>8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1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1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  <c r="U10" s="220"/>
    </row>
    <row r="11" spans="1:21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0">
        <f>SUM(EASTERNFL:VALENCIA!F11:G11)</f>
        <v>431080798.54000002</v>
      </c>
      <c r="G11" s="280"/>
      <c r="H11" s="45"/>
      <c r="I11" s="36"/>
      <c r="J11" s="129">
        <f>SUM(EASTERNFL:VALENCIA!J11)</f>
        <v>608841797.24000001</v>
      </c>
      <c r="K11" s="129"/>
      <c r="L11" s="129">
        <f>SUM(EASTERNFL:VALENCIA!L11)</f>
        <v>0</v>
      </c>
      <c r="M11" s="129">
        <f>ROUND(L11,0)+ROUND(J11,0)</f>
        <v>608841797</v>
      </c>
      <c r="N11" s="46"/>
      <c r="O11" s="31"/>
      <c r="P11" s="38"/>
      <c r="Q11" s="47">
        <f>J11</f>
        <v>608841797.24000001</v>
      </c>
      <c r="R11" s="47">
        <f>ROUND(Q11,0)-Q11</f>
        <v>-0.24000000953674316</v>
      </c>
      <c r="S11" s="47">
        <f>L11</f>
        <v>0</v>
      </c>
      <c r="T11" s="47">
        <f>ROUND(S11,0)-S11</f>
        <v>0</v>
      </c>
      <c r="U11" s="220"/>
    </row>
    <row r="12" spans="1:21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129">
        <f>SUM(EASTERNFL:VALENCIA!J12)</f>
        <v>98295857.400000021</v>
      </c>
      <c r="K12" s="129"/>
      <c r="L12" s="129">
        <f>SUM(EASTERNFL:VALENCIA!L12)</f>
        <v>394527</v>
      </c>
      <c r="M12" s="130">
        <f t="shared" ref="M12:M15" si="0">ROUND(L12,0)+ROUND(J12,0)</f>
        <v>98690384</v>
      </c>
      <c r="N12" s="51"/>
      <c r="O12" s="31"/>
      <c r="P12" s="38"/>
      <c r="Q12" s="47">
        <f t="shared" ref="Q12:Q18" si="1">J12</f>
        <v>98295857.400000021</v>
      </c>
      <c r="R12" s="47">
        <f t="shared" ref="R12:R18" si="2">ROUND(Q12,0)-Q12</f>
        <v>-0.40000002086162567</v>
      </c>
      <c r="S12" s="47">
        <f t="shared" ref="S12:S18" si="3">L12</f>
        <v>394527</v>
      </c>
      <c r="T12" s="47">
        <f t="shared" ref="T12:T18" si="4">ROUND(S12,0)-S12</f>
        <v>0</v>
      </c>
      <c r="U12" s="220"/>
    </row>
    <row r="13" spans="1:21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129">
        <f>SUM(EASTERNFL:VALENCIA!J13)</f>
        <v>34018721.75</v>
      </c>
      <c r="K13" s="129"/>
      <c r="L13" s="129">
        <f>SUM(EASTERNFL:VALENCIA!L13)</f>
        <v>718081</v>
      </c>
      <c r="M13" s="130">
        <f t="shared" si="0"/>
        <v>34736803</v>
      </c>
      <c r="N13" s="51"/>
      <c r="O13" s="31"/>
      <c r="P13" s="38"/>
      <c r="Q13" s="47">
        <f t="shared" si="1"/>
        <v>34018721.75</v>
      </c>
      <c r="R13" s="47">
        <f t="shared" si="2"/>
        <v>0.25</v>
      </c>
      <c r="S13" s="47">
        <f t="shared" si="3"/>
        <v>718081</v>
      </c>
      <c r="T13" s="47">
        <f t="shared" si="4"/>
        <v>0</v>
      </c>
      <c r="U13" s="220"/>
    </row>
    <row r="14" spans="1:21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129">
        <f>SUM(EASTERNFL:VALENCIA!J14)</f>
        <v>39596543.300000004</v>
      </c>
      <c r="K14" s="129"/>
      <c r="L14" s="129">
        <f>SUM(EASTERNFL:VALENCIA!L14)</f>
        <v>14199503</v>
      </c>
      <c r="M14" s="130">
        <f t="shared" si="0"/>
        <v>53796046</v>
      </c>
      <c r="N14" s="51"/>
      <c r="O14" s="31"/>
      <c r="P14" s="38"/>
      <c r="Q14" s="47">
        <f t="shared" si="1"/>
        <v>39596543.300000004</v>
      </c>
      <c r="R14" s="47">
        <f t="shared" si="2"/>
        <v>-0.30000000447034836</v>
      </c>
      <c r="S14" s="47">
        <f t="shared" si="3"/>
        <v>14199503</v>
      </c>
      <c r="T14" s="47">
        <f t="shared" si="4"/>
        <v>0</v>
      </c>
      <c r="U14" s="220"/>
    </row>
    <row r="15" spans="1:21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129">
        <f>SUM(EASTERNFL:VALENCIA!J15)</f>
        <v>18594977.059999999</v>
      </c>
      <c r="K15" s="129"/>
      <c r="L15" s="129">
        <f>SUM(EASTERNFL:VALENCIA!L15)</f>
        <v>0</v>
      </c>
      <c r="M15" s="130">
        <f t="shared" si="0"/>
        <v>18594977</v>
      </c>
      <c r="N15" s="51"/>
      <c r="O15" s="31"/>
      <c r="P15" s="38"/>
      <c r="Q15" s="47">
        <f t="shared" si="1"/>
        <v>18594977.059999999</v>
      </c>
      <c r="R15" s="47">
        <f t="shared" si="2"/>
        <v>-5.9999998658895493E-2</v>
      </c>
      <c r="S15" s="47">
        <f t="shared" si="3"/>
        <v>0</v>
      </c>
      <c r="T15" s="47">
        <f t="shared" si="4"/>
        <v>0</v>
      </c>
      <c r="U15" s="220"/>
    </row>
    <row r="16" spans="1:21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129">
        <f>SUM(EASTERNFL:VALENCIA!J16)</f>
        <v>0</v>
      </c>
      <c r="K16" s="129"/>
      <c r="L16" s="129">
        <f>SUM(EASTERNFL:VALENCIA!L16)</f>
        <v>0</v>
      </c>
      <c r="M16" s="35"/>
      <c r="N16" s="37"/>
      <c r="O16" s="31"/>
      <c r="P16" s="38"/>
      <c r="Q16" s="47"/>
      <c r="R16" s="47"/>
      <c r="S16" s="47"/>
      <c r="T16" s="47"/>
      <c r="U16" s="220"/>
    </row>
    <row r="17" spans="1:21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0">
        <f>SUM(EASTERNFL:VALENCIA!F17:G17)</f>
        <v>14652339.210000001</v>
      </c>
      <c r="G17" s="280"/>
      <c r="H17" s="55"/>
      <c r="I17" s="35"/>
      <c r="J17" s="129">
        <f>SUM(EASTERNFL:VALENCIA!J17)</f>
        <v>73327493.299999997</v>
      </c>
      <c r="K17" s="129"/>
      <c r="L17" s="129">
        <f>SUM(EASTERNFL:VALENCIA!L17)</f>
        <v>7131644</v>
      </c>
      <c r="M17" s="130">
        <f t="shared" ref="M17:M18" si="5">ROUND(L17,0)+ROUND(J17,0)</f>
        <v>80459137</v>
      </c>
      <c r="N17" s="51"/>
      <c r="O17" s="31"/>
      <c r="P17" s="38"/>
      <c r="Q17" s="47">
        <f t="shared" si="1"/>
        <v>73327493.299999997</v>
      </c>
      <c r="R17" s="47">
        <f t="shared" si="2"/>
        <v>-0.29999999701976776</v>
      </c>
      <c r="S17" s="47">
        <f t="shared" si="3"/>
        <v>7131644</v>
      </c>
      <c r="T17" s="47">
        <f t="shared" si="4"/>
        <v>0</v>
      </c>
      <c r="U17" s="220"/>
    </row>
    <row r="18" spans="1:21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131">
        <f>SUM(EASTERNFL:VALENCIA!J18)</f>
        <v>20892571.27</v>
      </c>
      <c r="K18" s="129"/>
      <c r="L18" s="131">
        <f>SUM(EASTERNFL:VALENCIA!L18)</f>
        <v>48882526.960000001</v>
      </c>
      <c r="M18" s="132">
        <f t="shared" si="5"/>
        <v>69775098</v>
      </c>
      <c r="N18" s="51"/>
      <c r="O18" s="31"/>
      <c r="P18" s="38"/>
      <c r="Q18" s="47">
        <f t="shared" si="1"/>
        <v>20892571.27</v>
      </c>
      <c r="R18" s="47">
        <f t="shared" si="2"/>
        <v>-0.26999999955296516</v>
      </c>
      <c r="S18" s="47">
        <f t="shared" si="3"/>
        <v>48882526.960000001</v>
      </c>
      <c r="T18" s="47">
        <f t="shared" si="4"/>
        <v>3.9999999105930328E-2</v>
      </c>
      <c r="U18" s="220"/>
    </row>
    <row r="19" spans="1:21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60"/>
      <c r="N19" s="61"/>
      <c r="O19" s="31"/>
      <c r="P19" s="62"/>
      <c r="Q19" s="63"/>
      <c r="R19" s="63"/>
      <c r="S19" s="63"/>
      <c r="T19" s="63"/>
      <c r="U19" s="220"/>
    </row>
    <row r="20" spans="1:21" s="43" customForma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66">
        <f t="array" ref="J20">SUM(ROUND(J11:J18,0))</f>
        <v>893567960</v>
      </c>
      <c r="K20" s="67"/>
      <c r="L20" s="66">
        <f t="array" ref="L20">SUM(ROUND(L11:L18,0))</f>
        <v>71326282</v>
      </c>
      <c r="M20" s="66">
        <f t="array" ref="M20">SUM(ROUND(M11:M18,0))</f>
        <v>964894242</v>
      </c>
      <c r="N20" s="68"/>
      <c r="O20" s="31"/>
      <c r="P20" s="38"/>
      <c r="Q20" s="69">
        <f>SUM(Q11:Q18)</f>
        <v>893567961.31999981</v>
      </c>
      <c r="R20" s="69">
        <f>J20-Q20</f>
        <v>-1.3199998140335083</v>
      </c>
      <c r="S20" s="69">
        <f>SUM(S11:S18)</f>
        <v>71326281.960000008</v>
      </c>
      <c r="T20" s="69">
        <f>L20-S20</f>
        <v>3.9999991655349731E-2</v>
      </c>
      <c r="U20" s="220"/>
    </row>
    <row r="21" spans="1:21" s="43" customFormat="1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8"/>
      <c r="O21" s="31"/>
      <c r="P21" s="38"/>
      <c r="Q21" s="47"/>
      <c r="R21" s="47"/>
      <c r="S21" s="47"/>
      <c r="T21" s="47"/>
      <c r="U21" s="220"/>
    </row>
    <row r="22" spans="1:21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8"/>
      <c r="O22" s="31"/>
      <c r="P22" s="38"/>
      <c r="Q22" s="47">
        <f t="shared" ref="Q22:Q30" si="6">J22</f>
        <v>0</v>
      </c>
      <c r="R22" s="47">
        <f t="shared" ref="R22:R30" si="7">ROUND(Q22,0)-Q22</f>
        <v>0</v>
      </c>
      <c r="S22" s="47">
        <f t="shared" ref="S22:S30" si="8">L22</f>
        <v>0</v>
      </c>
      <c r="T22" s="47">
        <f t="shared" ref="T22:T30" si="9">ROUND(S22,0)-S22</f>
        <v>0</v>
      </c>
      <c r="U22" s="220"/>
    </row>
    <row r="23" spans="1:21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8"/>
      <c r="O23" s="31"/>
      <c r="P23" s="38"/>
      <c r="Q23" s="47">
        <f t="shared" si="6"/>
        <v>0</v>
      </c>
      <c r="R23" s="47">
        <f t="shared" si="7"/>
        <v>0</v>
      </c>
      <c r="S23" s="47">
        <f t="shared" si="8"/>
        <v>0</v>
      </c>
      <c r="T23" s="47">
        <f t="shared" si="9"/>
        <v>0</v>
      </c>
      <c r="U23" s="220"/>
    </row>
    <row r="24" spans="1:21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130">
        <f>SUM(EASTERNFL:VALENCIA!J24)</f>
        <v>1792015804.6099999</v>
      </c>
      <c r="K24" s="130"/>
      <c r="L24" s="130">
        <f>SUM(EASTERNFL:VALENCIA!L24)</f>
        <v>7931363</v>
      </c>
      <c r="M24" s="130">
        <f t="shared" ref="M24:M30" si="10">ROUND(L24,0)+ROUND(J24,0)</f>
        <v>1799947168</v>
      </c>
      <c r="N24" s="51"/>
      <c r="O24" s="31"/>
      <c r="P24" s="38"/>
      <c r="Q24" s="47">
        <v>1755184891.4100001</v>
      </c>
      <c r="R24" s="47">
        <f>J24-Q24</f>
        <v>36830913.199999809</v>
      </c>
      <c r="S24" s="47">
        <f t="shared" si="8"/>
        <v>7931363</v>
      </c>
      <c r="T24" s="47">
        <f t="shared" si="9"/>
        <v>0</v>
      </c>
      <c r="U24" s="220"/>
    </row>
    <row r="25" spans="1:21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130">
        <f>SUM(EASTERNFL:VALENCIA!J25)</f>
        <v>484193744.56000012</v>
      </c>
      <c r="K25" s="130"/>
      <c r="L25" s="130">
        <f>SUM(EASTERNFL:VALENCIA!L25)</f>
        <v>32283557</v>
      </c>
      <c r="M25" s="130">
        <f t="shared" si="10"/>
        <v>516477302</v>
      </c>
      <c r="N25" s="51"/>
      <c r="O25" s="31"/>
      <c r="P25" s="38"/>
      <c r="Q25" s="47">
        <f t="shared" si="6"/>
        <v>484193744.56000012</v>
      </c>
      <c r="R25" s="47">
        <f t="shared" si="7"/>
        <v>0.43999987840652466</v>
      </c>
      <c r="S25" s="47">
        <f t="shared" si="8"/>
        <v>32283557</v>
      </c>
      <c r="T25" s="47">
        <f t="shared" si="9"/>
        <v>0</v>
      </c>
      <c r="U25" s="220"/>
    </row>
    <row r="26" spans="1:21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130">
        <f>SUM(EASTERNFL:VALENCIA!J26)</f>
        <v>84205586.969999999</v>
      </c>
      <c r="K26" s="130"/>
      <c r="L26" s="130">
        <f>SUM(EASTERNFL:VALENCIA!L26)</f>
        <v>251666</v>
      </c>
      <c r="M26" s="130">
        <f t="shared" si="10"/>
        <v>84457253</v>
      </c>
      <c r="N26" s="51"/>
      <c r="O26" s="31"/>
      <c r="P26" s="38"/>
      <c r="Q26" s="47">
        <f t="shared" si="6"/>
        <v>84205586.969999999</v>
      </c>
      <c r="R26" s="47">
        <f t="shared" si="7"/>
        <v>3.0000001192092896E-2</v>
      </c>
      <c r="S26" s="47">
        <f t="shared" si="8"/>
        <v>251666</v>
      </c>
      <c r="T26" s="47">
        <f t="shared" si="9"/>
        <v>0</v>
      </c>
      <c r="U26" s="220"/>
    </row>
    <row r="27" spans="1:21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130">
        <f>SUM(EASTERNFL:VALENCIA!J27)</f>
        <v>210442194.94</v>
      </c>
      <c r="K27" s="130"/>
      <c r="L27" s="130">
        <f>SUM(EASTERNFL:VALENCIA!L27)</f>
        <v>9642151</v>
      </c>
      <c r="M27" s="130">
        <f t="shared" si="10"/>
        <v>220084346</v>
      </c>
      <c r="N27" s="51"/>
      <c r="O27" s="31"/>
      <c r="P27" s="38"/>
      <c r="Q27" s="47">
        <f t="shared" si="6"/>
        <v>210442194.94</v>
      </c>
      <c r="R27" s="47">
        <f t="shared" si="7"/>
        <v>6.0000002384185791E-2</v>
      </c>
      <c r="S27" s="47">
        <f t="shared" si="8"/>
        <v>9642151</v>
      </c>
      <c r="T27" s="47">
        <f t="shared" si="9"/>
        <v>0</v>
      </c>
      <c r="U27" s="220"/>
    </row>
    <row r="28" spans="1:21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130">
        <f>SUM(EASTERNFL:VALENCIA!J28)</f>
        <v>177002796.54999995</v>
      </c>
      <c r="K28" s="130"/>
      <c r="L28" s="130">
        <f>SUM(EASTERNFL:VALENCIA!L28)</f>
        <v>43275040</v>
      </c>
      <c r="M28" s="130">
        <f t="shared" si="10"/>
        <v>220277837</v>
      </c>
      <c r="N28" s="51"/>
      <c r="O28" s="31"/>
      <c r="P28" s="38"/>
      <c r="Q28" s="47">
        <f t="shared" si="6"/>
        <v>177002796.54999995</v>
      </c>
      <c r="R28" s="47">
        <f t="shared" si="7"/>
        <v>0.45000004768371582</v>
      </c>
      <c r="S28" s="47">
        <f t="shared" si="8"/>
        <v>43275040</v>
      </c>
      <c r="T28" s="47">
        <f t="shared" si="9"/>
        <v>0</v>
      </c>
      <c r="U28" s="220"/>
    </row>
    <row r="29" spans="1:21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130">
        <f>SUM(EASTERNFL:VALENCIA!J29)</f>
        <v>235095516.28999999</v>
      </c>
      <c r="K29" s="130"/>
      <c r="L29" s="130">
        <f>SUM(EASTERNFL:VALENCIA!L29)</f>
        <v>1492567.4</v>
      </c>
      <c r="M29" s="130">
        <f t="shared" si="10"/>
        <v>236588083</v>
      </c>
      <c r="N29" s="51"/>
      <c r="O29" s="31"/>
      <c r="P29" s="38"/>
      <c r="Q29" s="47">
        <f t="shared" si="6"/>
        <v>235095516.28999999</v>
      </c>
      <c r="R29" s="47">
        <f t="shared" si="7"/>
        <v>-0.28999999165534973</v>
      </c>
      <c r="S29" s="47">
        <f t="shared" si="8"/>
        <v>1492567.4</v>
      </c>
      <c r="T29" s="47">
        <f t="shared" si="9"/>
        <v>-0.39999999990686774</v>
      </c>
      <c r="U29" s="220"/>
    </row>
    <row r="30" spans="1:21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132">
        <f>SUM(EASTERNFL:VALENCIA!J30)</f>
        <v>180639701.15000004</v>
      </c>
      <c r="K30" s="130"/>
      <c r="L30" s="132">
        <f>SUM(EASTERNFL:VALENCIA!L30)</f>
        <v>2586962</v>
      </c>
      <c r="M30" s="132">
        <f t="shared" si="10"/>
        <v>183226663</v>
      </c>
      <c r="N30" s="51"/>
      <c r="O30" s="31"/>
      <c r="P30" s="38"/>
      <c r="Q30" s="47">
        <f t="shared" si="6"/>
        <v>180639701.15000004</v>
      </c>
      <c r="R30" s="47">
        <f t="shared" si="7"/>
        <v>-0.15000003576278687</v>
      </c>
      <c r="S30" s="47">
        <f t="shared" si="8"/>
        <v>2586962</v>
      </c>
      <c r="T30" s="47">
        <f t="shared" si="9"/>
        <v>0</v>
      </c>
      <c r="U30" s="220"/>
    </row>
    <row r="31" spans="1:21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4"/>
      <c r="O31" s="31"/>
      <c r="P31" s="38"/>
      <c r="Q31" s="63"/>
      <c r="R31" s="63"/>
      <c r="S31" s="63"/>
      <c r="T31" s="63"/>
      <c r="U31" s="220"/>
    </row>
    <row r="32" spans="1:21" s="43" customForma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66">
        <f t="array" ref="J32">SUM(ROUND(J24:J30,0))</f>
        <v>3163595346</v>
      </c>
      <c r="K32" s="59"/>
      <c r="L32" s="66">
        <f t="array" ref="L32">SUM(ROUND(L24:L30,0))</f>
        <v>97463306</v>
      </c>
      <c r="M32" s="66">
        <f t="array" ref="M32">SUM(ROUND(M24:M30,0))</f>
        <v>3261058652</v>
      </c>
      <c r="N32" s="68"/>
      <c r="O32" s="31"/>
      <c r="P32" s="38"/>
      <c r="Q32" s="75">
        <f>SUM(Q22:Q30)</f>
        <v>3126764431.8700004</v>
      </c>
      <c r="R32" s="69">
        <f>J32-Q32</f>
        <v>36830914.129999638</v>
      </c>
      <c r="S32" s="69">
        <f>SUM(S22:S30)</f>
        <v>97463306.400000006</v>
      </c>
      <c r="T32" s="69">
        <f>L32-S32</f>
        <v>-0.40000000596046448</v>
      </c>
      <c r="U32" s="220"/>
    </row>
    <row r="33" spans="1:21" s="43" customFormat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77"/>
      <c r="O33" s="31"/>
      <c r="P33" s="38"/>
      <c r="Q33" s="63"/>
      <c r="R33" s="47"/>
      <c r="S33" s="47"/>
      <c r="T33" s="47"/>
      <c r="U33" s="220"/>
    </row>
    <row r="34" spans="1:21" s="43" customFormat="1">
      <c r="A34" s="1"/>
      <c r="B34" s="72"/>
      <c r="C34" s="14"/>
      <c r="D34" s="65" t="str">
        <f>IF(J34&lt;0,IF(L34&gt;0,"Operating Income (Loss)","Operating Loss"),IF(J34&gt;0,IF(L34&gt;=0,"Operating Income","Operating Income (Loss)"),IF(L34&lt;0,"Operating Loss",IF(L34&gt;0,"Operating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-2270027386</v>
      </c>
      <c r="K34" s="67"/>
      <c r="L34" s="66">
        <f>L20-L32</f>
        <v>-26137024</v>
      </c>
      <c r="M34" s="66">
        <f>M20-M32</f>
        <v>-2296164410</v>
      </c>
      <c r="N34" s="68"/>
      <c r="O34" s="31"/>
      <c r="P34" s="38"/>
      <c r="Q34" s="69">
        <f>Q20-Q32</f>
        <v>-2233196470.5500007</v>
      </c>
      <c r="R34" s="69">
        <f>J34-Q34</f>
        <v>-36830915.449999332</v>
      </c>
      <c r="S34" s="69">
        <f>S20-S32</f>
        <v>-26137024.439999998</v>
      </c>
      <c r="T34" s="69">
        <f>L34-S34</f>
        <v>0.43999999761581421</v>
      </c>
      <c r="U34" s="220"/>
    </row>
    <row r="35" spans="1:21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9"/>
      <c r="O35" s="31"/>
      <c r="P35" s="38"/>
      <c r="Q35" s="47"/>
      <c r="R35" s="47"/>
      <c r="S35" s="47"/>
      <c r="T35" s="47"/>
      <c r="U35" s="220"/>
    </row>
    <row r="36" spans="1:21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8"/>
      <c r="O36" s="31"/>
      <c r="P36" s="38"/>
      <c r="Q36" s="47"/>
      <c r="R36" s="47"/>
      <c r="S36" s="47"/>
      <c r="T36" s="47"/>
      <c r="U36" s="220"/>
    </row>
    <row r="37" spans="1:21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80">
        <f>SUM(EASTERNFL:VALENCIA!J37)</f>
        <v>1185804408.4300001</v>
      </c>
      <c r="K37" s="80"/>
      <c r="L37" s="80">
        <f>SUM(EASTERNFL:VALENCIA!L37)</f>
        <v>105441</v>
      </c>
      <c r="M37" s="80">
        <f t="shared" ref="M37:M45" si="11">ROUND(L37,0)+ROUND(J37,0)</f>
        <v>1185909849</v>
      </c>
      <c r="N37" s="81"/>
      <c r="O37" s="31"/>
      <c r="P37" s="38"/>
      <c r="Q37" s="47">
        <f t="shared" ref="Q37:Q45" si="12">J37</f>
        <v>1185804408.4300001</v>
      </c>
      <c r="R37" s="47">
        <f t="shared" ref="R37:R45" si="13">ROUND(Q37,0)-Q37</f>
        <v>-0.43000006675720215</v>
      </c>
      <c r="S37" s="47">
        <f t="shared" ref="S37:S45" si="14">L37</f>
        <v>105441</v>
      </c>
      <c r="T37" s="47">
        <f t="shared" ref="T37:T45" si="15">ROUND(S37,0)-S37</f>
        <v>0</v>
      </c>
      <c r="U37" s="220"/>
    </row>
    <row r="38" spans="1:21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80">
        <f>SUM(EASTERNFL:VALENCIA!J38)</f>
        <v>708650934.65999997</v>
      </c>
      <c r="K38" s="80"/>
      <c r="L38" s="80">
        <f>SUM(EASTERNFL:VALENCIA!L38)</f>
        <v>0</v>
      </c>
      <c r="M38" s="80">
        <f t="shared" si="11"/>
        <v>708650935</v>
      </c>
      <c r="N38" s="81"/>
      <c r="O38" s="31"/>
      <c r="P38" s="38"/>
      <c r="Q38" s="47">
        <f t="shared" si="12"/>
        <v>708650934.65999997</v>
      </c>
      <c r="R38" s="47">
        <f t="shared" si="13"/>
        <v>0.34000003337860107</v>
      </c>
      <c r="S38" s="47">
        <f t="shared" si="14"/>
        <v>0</v>
      </c>
      <c r="T38" s="47">
        <f t="shared" si="15"/>
        <v>0</v>
      </c>
      <c r="U38" s="220"/>
    </row>
    <row r="39" spans="1:21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80">
        <f>SUM(EASTERNFL:VALENCIA!J39)</f>
        <v>94952355.399999991</v>
      </c>
      <c r="K39" s="80"/>
      <c r="L39" s="80">
        <f>SUM(EASTERNFL:VALENCIA!L39)</f>
        <v>6205562</v>
      </c>
      <c r="M39" s="80">
        <f t="shared" si="11"/>
        <v>101157917</v>
      </c>
      <c r="N39" s="81"/>
      <c r="O39" s="31"/>
      <c r="P39" s="38"/>
      <c r="Q39" s="47">
        <f t="shared" si="12"/>
        <v>94952355.399999991</v>
      </c>
      <c r="R39" s="47">
        <f t="shared" si="13"/>
        <v>-0.39999999105930328</v>
      </c>
      <c r="S39" s="47">
        <f t="shared" si="14"/>
        <v>6205562</v>
      </c>
      <c r="T39" s="47">
        <f t="shared" si="15"/>
        <v>0</v>
      </c>
      <c r="U39" s="220"/>
    </row>
    <row r="40" spans="1:21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80">
        <f>SUM(EASTERNFL:VALENCIA!J40)</f>
        <v>169101559.88999999</v>
      </c>
      <c r="K40" s="80"/>
      <c r="L40" s="80">
        <f>SUM(EASTERNFL:VALENCIA!L40)</f>
        <v>1878898.2000000002</v>
      </c>
      <c r="M40" s="80">
        <f t="shared" si="11"/>
        <v>170980458</v>
      </c>
      <c r="N40" s="81"/>
      <c r="O40" s="31"/>
      <c r="P40" s="38"/>
      <c r="Q40" s="47">
        <f t="shared" si="12"/>
        <v>169101559.88999999</v>
      </c>
      <c r="R40" s="47">
        <f t="shared" si="13"/>
        <v>0.11000001430511475</v>
      </c>
      <c r="S40" s="47">
        <f t="shared" si="14"/>
        <v>1878898.2000000002</v>
      </c>
      <c r="T40" s="47">
        <f t="shared" si="15"/>
        <v>-0.20000000018626451</v>
      </c>
      <c r="U40" s="220"/>
    </row>
    <row r="41" spans="1:21" s="43" customFormat="1">
      <c r="A41" s="12" t="s">
        <v>66</v>
      </c>
      <c r="B41" s="72" t="s">
        <v>64</v>
      </c>
      <c r="C41" s="3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Gain (Loss) on Investments</v>
      </c>
      <c r="D41" s="35"/>
      <c r="E41" s="14"/>
      <c r="F41" s="14"/>
      <c r="G41" s="35"/>
      <c r="H41" s="14"/>
      <c r="I41" s="15"/>
      <c r="J41" s="80">
        <f>SUM(EASTERNFL:VALENCIA!J41)</f>
        <v>12497538.560000002</v>
      </c>
      <c r="K41" s="80"/>
      <c r="L41" s="80">
        <f>SUM(EASTERNFL:VALENCIA!L41)</f>
        <v>-23129586</v>
      </c>
      <c r="M41" s="80">
        <f t="shared" si="11"/>
        <v>-10632047</v>
      </c>
      <c r="N41" s="81"/>
      <c r="O41" s="31"/>
      <c r="P41" s="38"/>
      <c r="Q41" s="47">
        <f t="shared" si="12"/>
        <v>12497538.560000002</v>
      </c>
      <c r="R41" s="47">
        <f t="shared" si="13"/>
        <v>0.43999999761581421</v>
      </c>
      <c r="S41" s="47">
        <f t="shared" si="14"/>
        <v>-23129586</v>
      </c>
      <c r="T41" s="47">
        <f t="shared" si="15"/>
        <v>0</v>
      </c>
      <c r="U41" s="220"/>
    </row>
    <row r="42" spans="1:21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80">
        <f>SUM(EASTERNFL:VALENCIA!J42)</f>
        <v>3682684.0300000012</v>
      </c>
      <c r="K42" s="80"/>
      <c r="L42" s="80">
        <f>SUM(EASTERNFL:VALENCIA!L42)</f>
        <v>5858518</v>
      </c>
      <c r="M42" s="80">
        <f t="shared" si="11"/>
        <v>9541202</v>
      </c>
      <c r="N42" s="81"/>
      <c r="O42" s="31"/>
      <c r="P42" s="38"/>
      <c r="Q42" s="47">
        <f t="shared" si="12"/>
        <v>3682684.0300000012</v>
      </c>
      <c r="R42" s="47">
        <f t="shared" si="13"/>
        <v>-3.0000001192092896E-2</v>
      </c>
      <c r="S42" s="47">
        <f t="shared" si="14"/>
        <v>5858518</v>
      </c>
      <c r="T42" s="47">
        <f t="shared" si="15"/>
        <v>0</v>
      </c>
      <c r="U42" s="220"/>
    </row>
    <row r="43" spans="1:21" s="43" customFormat="1">
      <c r="A43" s="12" t="s">
        <v>69</v>
      </c>
      <c r="B43" s="72" t="s">
        <v>70</v>
      </c>
      <c r="C43" s="3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80">
        <f>SUM(EASTERNFL:VALENCIA!J43)</f>
        <v>414849.27999999997</v>
      </c>
      <c r="K43" s="80"/>
      <c r="L43" s="80">
        <f>SUM(EASTERNFL:VALENCIA!L43)</f>
        <v>338612</v>
      </c>
      <c r="M43" s="80">
        <f t="shared" si="11"/>
        <v>753461</v>
      </c>
      <c r="N43" s="81"/>
      <c r="O43" s="31"/>
      <c r="P43" s="38"/>
      <c r="Q43" s="47">
        <f t="shared" si="12"/>
        <v>414849.27999999997</v>
      </c>
      <c r="R43" s="47">
        <f t="shared" si="13"/>
        <v>-0.27999999996973202</v>
      </c>
      <c r="S43" s="47">
        <f t="shared" si="14"/>
        <v>338612</v>
      </c>
      <c r="T43" s="47">
        <f t="shared" si="15"/>
        <v>0</v>
      </c>
      <c r="U43" s="220"/>
    </row>
    <row r="44" spans="1:21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80">
        <f>SUM(EASTERNFL:VALENCIA!J44)</f>
        <v>-8069883.4800000004</v>
      </c>
      <c r="K44" s="80"/>
      <c r="L44" s="80">
        <f>SUM(EASTERNFL:VALENCIA!L44)</f>
        <v>-84164</v>
      </c>
      <c r="M44" s="80">
        <f t="shared" si="11"/>
        <v>-8154047</v>
      </c>
      <c r="N44" s="81"/>
      <c r="O44" s="31"/>
      <c r="P44" s="38"/>
      <c r="Q44" s="47">
        <f t="shared" si="12"/>
        <v>-8069883.4800000004</v>
      </c>
      <c r="R44" s="47">
        <f t="shared" si="13"/>
        <v>0.48000000044703484</v>
      </c>
      <c r="S44" s="47">
        <f t="shared" si="14"/>
        <v>-84164</v>
      </c>
      <c r="T44" s="47">
        <f t="shared" si="15"/>
        <v>0</v>
      </c>
      <c r="U44" s="220"/>
    </row>
    <row r="45" spans="1:21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82">
        <f>SUM(EASTERNFL:VALENCIA!J45)</f>
        <v>-1781604.4700000002</v>
      </c>
      <c r="K45" s="80"/>
      <c r="L45" s="82">
        <f>SUM(EASTERNFL:VALENCIA!L45)</f>
        <v>-1860400</v>
      </c>
      <c r="M45" s="82">
        <f t="shared" si="11"/>
        <v>-3642004</v>
      </c>
      <c r="N45" s="81"/>
      <c r="O45" s="31"/>
      <c r="P45" s="38"/>
      <c r="Q45" s="47">
        <f t="shared" si="12"/>
        <v>-1781604.4700000002</v>
      </c>
      <c r="R45" s="47">
        <f t="shared" si="13"/>
        <v>0.47000000020489097</v>
      </c>
      <c r="S45" s="47">
        <f t="shared" si="14"/>
        <v>-1860400</v>
      </c>
      <c r="T45" s="47">
        <f t="shared" si="15"/>
        <v>0</v>
      </c>
      <c r="U45" s="220"/>
    </row>
    <row r="46" spans="1:21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5"/>
      <c r="O46" s="31"/>
      <c r="P46" s="38"/>
      <c r="Q46" s="63"/>
      <c r="R46" s="63"/>
      <c r="S46" s="63"/>
      <c r="T46" s="63"/>
      <c r="U46" s="220"/>
    </row>
    <row r="47" spans="1:21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66">
        <f t="array" ref="J47">SUM(ROUND(J37:J45,0))</f>
        <v>2165252843</v>
      </c>
      <c r="K47" s="59"/>
      <c r="L47" s="66">
        <f t="array" ref="L47">SUM(ROUND(L37:L45,0))</f>
        <v>-10687119</v>
      </c>
      <c r="M47" s="66">
        <f t="array" ref="M47">SUM(ROUND(M37:M45,0))</f>
        <v>2154565724</v>
      </c>
      <c r="N47" s="68"/>
      <c r="O47" s="31"/>
      <c r="P47" s="38"/>
      <c r="Q47" s="69">
        <f>SUM(Q37:Q45)</f>
        <v>2165252842.3000007</v>
      </c>
      <c r="R47" s="69">
        <f>J47-Q47</f>
        <v>0.69999933242797852</v>
      </c>
      <c r="S47" s="69">
        <f>SUM(S37:S45)</f>
        <v>-10687118.800000001</v>
      </c>
      <c r="T47" s="69">
        <f>L47-S47</f>
        <v>-0.19999999925494194</v>
      </c>
      <c r="U47" s="220"/>
    </row>
    <row r="48" spans="1:21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77"/>
      <c r="O48" s="31"/>
      <c r="P48" s="88"/>
      <c r="Q48" s="47"/>
      <c r="R48" s="47"/>
      <c r="S48" s="47"/>
      <c r="T48" s="47"/>
      <c r="U48" s="220"/>
    </row>
    <row r="49" spans="1:21" s="43" customFormat="1">
      <c r="A49" s="52"/>
      <c r="B49" s="53"/>
      <c r="C49" s="65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Loss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7"/>
      <c r="O49" s="31"/>
      <c r="P49" s="38"/>
      <c r="Q49" s="75"/>
      <c r="R49" s="47"/>
      <c r="S49" s="47"/>
      <c r="T49" s="47"/>
      <c r="U49" s="220"/>
    </row>
    <row r="50" spans="1:21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66">
        <f>J34+J47</f>
        <v>-104774543</v>
      </c>
      <c r="K50" s="59"/>
      <c r="L50" s="66">
        <f>L34+L47</f>
        <v>-36824143</v>
      </c>
      <c r="M50" s="66">
        <f>M34+M47</f>
        <v>-141598686</v>
      </c>
      <c r="N50" s="68"/>
      <c r="O50" s="31"/>
      <c r="P50" s="38"/>
      <c r="Q50" s="69">
        <f>Q34+Q47</f>
        <v>-67943628.25</v>
      </c>
      <c r="R50" s="69">
        <f>J50-Q50</f>
        <v>-36830914.75</v>
      </c>
      <c r="S50" s="69">
        <f>S34+S47</f>
        <v>-36824143.239999995</v>
      </c>
      <c r="T50" s="69">
        <f>L50-S50</f>
        <v>0.23999999463558197</v>
      </c>
      <c r="U50" s="220"/>
    </row>
    <row r="51" spans="1:21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8"/>
      <c r="O51" s="31"/>
      <c r="P51" s="38"/>
      <c r="Q51" s="47"/>
      <c r="R51" s="47"/>
      <c r="S51" s="47"/>
      <c r="T51" s="47"/>
      <c r="U51" s="220"/>
    </row>
    <row r="52" spans="1:21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80">
        <f>SUM(EASTERNFL:VALENCIA!J52)</f>
        <v>92083582.439999998</v>
      </c>
      <c r="K52" s="80"/>
      <c r="L52" s="80">
        <f>SUM(EASTERNFL:VALENCIA!L52)</f>
        <v>4175</v>
      </c>
      <c r="M52" s="80">
        <f t="shared" ref="M52:M55" si="16">ROUND(L52,0)+ROUND(J52,0)</f>
        <v>92087757</v>
      </c>
      <c r="N52" s="81"/>
      <c r="O52" s="31"/>
      <c r="P52" s="38"/>
      <c r="Q52" s="47">
        <f t="shared" ref="Q52:Q55" si="17">J52</f>
        <v>92083582.439999998</v>
      </c>
      <c r="R52" s="47">
        <f t="shared" ref="R52:R55" si="18">ROUND(Q52,0)-Q52</f>
        <v>-0.43999999761581421</v>
      </c>
      <c r="S52" s="47">
        <f t="shared" ref="S52:S55" si="19">L52</f>
        <v>4175</v>
      </c>
      <c r="T52" s="47">
        <f t="shared" ref="T52:T55" si="20">ROUND(S52,0)-S52</f>
        <v>0</v>
      </c>
      <c r="U52" s="220"/>
    </row>
    <row r="53" spans="1:21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80">
        <f>SUM(EASTERNFL:VALENCIA!J53)</f>
        <v>113501730.42999999</v>
      </c>
      <c r="K53" s="80"/>
      <c r="L53" s="80">
        <f>SUM(EASTERNFL:VALENCIA!L53)</f>
        <v>222506</v>
      </c>
      <c r="M53" s="50">
        <f t="shared" si="16"/>
        <v>113724236</v>
      </c>
      <c r="N53" s="51"/>
      <c r="O53" s="31"/>
      <c r="P53" s="38"/>
      <c r="Q53" s="75">
        <f t="shared" si="17"/>
        <v>113501730.42999999</v>
      </c>
      <c r="R53" s="75">
        <f t="shared" si="18"/>
        <v>-0.42999999225139618</v>
      </c>
      <c r="S53" s="75">
        <f t="shared" si="19"/>
        <v>222506</v>
      </c>
      <c r="T53" s="75">
        <f t="shared" si="20"/>
        <v>0</v>
      </c>
      <c r="U53" s="220"/>
    </row>
    <row r="54" spans="1:21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80">
        <f>SUM(EASTERNFL:VALENCIA!J54)</f>
        <v>17635</v>
      </c>
      <c r="K54" s="80"/>
      <c r="L54" s="80">
        <f>SUM(EASTERNFL:VALENCIA!L54)</f>
        <v>10243527.699999999</v>
      </c>
      <c r="M54" s="89">
        <f t="shared" si="16"/>
        <v>10261163</v>
      </c>
      <c r="N54" s="51"/>
      <c r="O54" s="31"/>
      <c r="Q54" s="75">
        <f t="shared" si="17"/>
        <v>17635</v>
      </c>
      <c r="R54" s="75">
        <f t="shared" si="18"/>
        <v>0</v>
      </c>
      <c r="S54" s="75">
        <f t="shared" si="19"/>
        <v>10243527.699999999</v>
      </c>
      <c r="T54" s="75">
        <f t="shared" si="20"/>
        <v>0.30000000074505806</v>
      </c>
      <c r="U54" s="220"/>
    </row>
    <row r="55" spans="1:21">
      <c r="A55" s="52" t="s">
        <v>86</v>
      </c>
      <c r="B55" s="53" t="s">
        <v>84</v>
      </c>
      <c r="C55" s="76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</v>
      </c>
      <c r="D55" s="35"/>
      <c r="E55" s="14"/>
      <c r="F55" s="14"/>
      <c r="G55" s="14"/>
      <c r="H55" s="35"/>
      <c r="I55" s="15"/>
      <c r="J55" s="82">
        <f>SUM(EASTERNFL:VALENCIA!J55)</f>
        <v>471363</v>
      </c>
      <c r="K55" s="80"/>
      <c r="L55" s="82">
        <f>SUM(EASTERNFL:VALENCIA!L55)</f>
        <v>181920</v>
      </c>
      <c r="M55" s="58">
        <f t="shared" si="16"/>
        <v>653283</v>
      </c>
      <c r="N55" s="51"/>
      <c r="O55" s="31"/>
      <c r="Q55" s="69">
        <f t="shared" si="17"/>
        <v>471363</v>
      </c>
      <c r="R55" s="69">
        <f t="shared" si="18"/>
        <v>0</v>
      </c>
      <c r="S55" s="75">
        <f t="shared" si="19"/>
        <v>181920</v>
      </c>
      <c r="T55" s="69">
        <f t="shared" si="20"/>
        <v>0</v>
      </c>
      <c r="U55" s="220"/>
    </row>
    <row r="56" spans="1:21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5"/>
      <c r="O56" s="31"/>
      <c r="Q56" s="47"/>
      <c r="R56" s="47"/>
      <c r="S56" s="63"/>
      <c r="T56" s="47"/>
      <c r="U56" s="220"/>
    </row>
    <row r="57" spans="1:2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90">
        <f t="array" ref="J57">SUM(ROUND(J52:J55,0))</f>
        <v>206074310</v>
      </c>
      <c r="K57" s="59"/>
      <c r="L57" s="90">
        <f t="array" ref="L57">SUM(ROUND(L52:L55,0))</f>
        <v>10652129</v>
      </c>
      <c r="M57" s="90">
        <f t="array" ref="M57">SUM(ROUND(M52:M55,0))</f>
        <v>216726439</v>
      </c>
      <c r="N57" s="91"/>
      <c r="O57" s="31"/>
      <c r="Q57" s="69">
        <f>SUM(Q52:Q55)</f>
        <v>206074310.87</v>
      </c>
      <c r="R57" s="69">
        <f>J57-Q57</f>
        <v>-0.87000000476837158</v>
      </c>
      <c r="S57" s="69">
        <f>SUM(S52:S55)</f>
        <v>10652128.699999999</v>
      </c>
      <c r="T57" s="69">
        <f>L57-S57</f>
        <v>0.30000000074505806</v>
      </c>
      <c r="U57" s="220"/>
    </row>
    <row r="58" spans="1:21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77"/>
      <c r="O58" s="31"/>
      <c r="Q58" s="47"/>
      <c r="R58" s="47"/>
      <c r="S58" s="47"/>
      <c r="T58" s="47"/>
      <c r="U58" s="220"/>
    </row>
    <row r="59" spans="1:21">
      <c r="A59" s="70"/>
      <c r="B59" s="53"/>
      <c r="C59" s="65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90">
        <f>J50+J57</f>
        <v>101299767</v>
      </c>
      <c r="K59" s="92"/>
      <c r="L59" s="90">
        <f>L50+L57</f>
        <v>-26172014</v>
      </c>
      <c r="M59" s="90">
        <f>M50+M57</f>
        <v>75127753</v>
      </c>
      <c r="N59" s="91"/>
      <c r="O59" s="31"/>
      <c r="Q59" s="69">
        <f>Q50+Q57</f>
        <v>138130682.62</v>
      </c>
      <c r="R59" s="69">
        <f>Q59-J59</f>
        <v>36830915.620000005</v>
      </c>
      <c r="S59" s="69">
        <f>S50+S57</f>
        <v>-26172014.539999995</v>
      </c>
      <c r="T59" s="69">
        <f>L59-S59</f>
        <v>0.53999999538064003</v>
      </c>
      <c r="U59" s="220"/>
    </row>
    <row r="60" spans="1:21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5"/>
      <c r="O60" s="31"/>
      <c r="Q60" s="47"/>
      <c r="R60" s="47"/>
      <c r="S60" s="47"/>
      <c r="T60" s="47"/>
      <c r="U60" s="220"/>
    </row>
    <row r="61" spans="1:21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>
        <f>SUM(EASTERNFL:VALENCIA!J61)</f>
        <v>4775555441.3499994</v>
      </c>
      <c r="K61" s="96"/>
      <c r="L61" s="96">
        <f>SUM(EASTERNFL:VALENCIA!L61)</f>
        <v>1083549759</v>
      </c>
      <c r="M61" s="89">
        <f t="shared" ref="M61" si="21">ROUND(L61,0)+ROUND(J61,0)</f>
        <v>5859105200</v>
      </c>
      <c r="N61" s="97"/>
      <c r="O61" s="31"/>
      <c r="Q61" s="47">
        <f t="shared" ref="Q61:Q62" si="22">J61</f>
        <v>4775555441.3499994</v>
      </c>
      <c r="R61" s="47">
        <f t="shared" ref="R61:R62" si="23">ROUND(Q61,0)-Q61</f>
        <v>-0.34999942779541016</v>
      </c>
      <c r="S61" s="47">
        <f t="shared" ref="S61:S62" si="24">L61</f>
        <v>1083549759</v>
      </c>
      <c r="T61" s="47">
        <f t="shared" ref="T61:T62" si="25">ROUND(S61,0)-S61</f>
        <v>0</v>
      </c>
      <c r="U61" s="220"/>
    </row>
    <row r="62" spans="1:21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82">
        <f>SUM(EASTERNFL:VALENCIA!J62)</f>
        <v>0</v>
      </c>
      <c r="K62" s="82"/>
      <c r="L62" s="134">
        <f>SUM(EASTERNFL:VALENCIA!L62)</f>
        <v>75461</v>
      </c>
      <c r="M62" s="82">
        <f>ROUND(L62,0)+ROUND(J62,0)</f>
        <v>75461</v>
      </c>
      <c r="N62" s="81"/>
      <c r="O62" s="31"/>
      <c r="Q62" s="69">
        <f t="shared" si="22"/>
        <v>0</v>
      </c>
      <c r="R62" s="69">
        <f t="shared" si="23"/>
        <v>0</v>
      </c>
      <c r="S62" s="69">
        <f t="shared" si="24"/>
        <v>75461</v>
      </c>
      <c r="T62" s="69">
        <f t="shared" si="25"/>
        <v>0</v>
      </c>
      <c r="U62" s="220"/>
    </row>
    <row r="63" spans="1:21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9"/>
      <c r="N63" s="100"/>
      <c r="O63" s="31"/>
      <c r="P63" s="62"/>
      <c r="Q63" s="47"/>
      <c r="R63" s="47"/>
      <c r="S63" s="47"/>
      <c r="T63" s="47"/>
      <c r="U63" s="220"/>
    </row>
    <row r="64" spans="1:21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90">
        <f t="array" ref="J64">SUM(ROUND(J61:J62,0))</f>
        <v>4775555441</v>
      </c>
      <c r="K64" s="92"/>
      <c r="L64" s="90">
        <f t="array" ref="L64">SUM(ROUND(L61:L62,0))</f>
        <v>1083625220</v>
      </c>
      <c r="M64" s="90">
        <f t="array" ref="M64">SUM(ROUND(M61:M62,0))</f>
        <v>5859180661</v>
      </c>
      <c r="N64" s="91"/>
      <c r="O64" s="31"/>
      <c r="P64" s="62"/>
      <c r="Q64" s="75">
        <f>SUM(Q61:Q62)</f>
        <v>4775555441.3499994</v>
      </c>
      <c r="R64" s="47">
        <f>J64-Q64</f>
        <v>-0.34999942779541016</v>
      </c>
      <c r="S64" s="75">
        <f>SUM(S61:S62)</f>
        <v>1083625220</v>
      </c>
      <c r="T64" s="47">
        <f>L64-S64</f>
        <v>0</v>
      </c>
      <c r="U64" s="220"/>
    </row>
    <row r="65" spans="1:21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60"/>
      <c r="N65" s="61"/>
      <c r="O65" s="31"/>
      <c r="P65" s="62"/>
      <c r="Q65" s="47"/>
      <c r="R65" s="47"/>
      <c r="S65" s="47"/>
      <c r="T65" s="47"/>
      <c r="U65" s="220"/>
    </row>
    <row r="66" spans="1:21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104">
        <f>J59+J64</f>
        <v>4876855208</v>
      </c>
      <c r="K66" s="105"/>
      <c r="L66" s="104">
        <f>L59+L64</f>
        <v>1057453206</v>
      </c>
      <c r="M66" s="104">
        <f>M59+M64</f>
        <v>5934308414</v>
      </c>
      <c r="N66" s="46"/>
      <c r="O66" s="31"/>
      <c r="Q66" s="106">
        <f>Q64+Q59</f>
        <v>4913686123.9699993</v>
      </c>
      <c r="R66" s="106">
        <f>J66-Q66</f>
        <v>-36830915.969999313</v>
      </c>
      <c r="S66" s="106">
        <f>S64+S59</f>
        <v>1057453205.46</v>
      </c>
      <c r="T66" s="106">
        <f>L66-S66</f>
        <v>0.53999996185302734</v>
      </c>
      <c r="U66" s="220"/>
    </row>
    <row r="67" spans="1:21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08"/>
      <c r="U67" s="220"/>
    </row>
    <row r="68" spans="1:21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  <c r="U68" s="220"/>
    </row>
    <row r="69" spans="1:21">
      <c r="B69" s="72"/>
      <c r="I69" s="6"/>
      <c r="J69" s="109">
        <f>J66-'FCS SNP'!K120</f>
        <v>-5.1299991607666016</v>
      </c>
      <c r="K69" s="110"/>
      <c r="L69" s="111">
        <f>L66-'FCS SNP'!M120</f>
        <v>301</v>
      </c>
      <c r="M69" s="111">
        <f>M66-'FCS SNP'!N120</f>
        <v>297</v>
      </c>
      <c r="N69" s="112"/>
      <c r="U69" s="220"/>
    </row>
    <row r="70" spans="1:21" ht="12.75" hidden="1" customHeight="1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1" ht="12.75" hidden="1" customHeight="1">
      <c r="B71" s="72"/>
      <c r="J71" s="114"/>
      <c r="K71" s="115"/>
      <c r="L71" s="114"/>
      <c r="M71" s="114"/>
      <c r="N71" s="114"/>
      <c r="O71" s="31"/>
    </row>
    <row r="72" spans="1:21" ht="12.75" hidden="1" customHeight="1">
      <c r="B72" s="72"/>
      <c r="J72" s="114"/>
      <c r="K72" s="115"/>
      <c r="L72" s="116"/>
      <c r="M72" s="116"/>
      <c r="N72" s="116"/>
      <c r="O72" s="31"/>
    </row>
    <row r="73" spans="1:21" ht="12.75" hidden="1" customHeight="1">
      <c r="B73" s="72"/>
      <c r="J73" s="114"/>
      <c r="K73" s="115"/>
      <c r="L73" s="114"/>
      <c r="M73" s="114"/>
      <c r="N73" s="114"/>
      <c r="O73" s="31"/>
    </row>
    <row r="74" spans="1:21" ht="12.75" hidden="1" customHeight="1">
      <c r="B74" s="72"/>
      <c r="J74" s="114"/>
      <c r="K74" s="115"/>
      <c r="L74" s="114"/>
      <c r="M74" s="114"/>
      <c r="N74" s="114"/>
      <c r="O74" s="31"/>
    </row>
    <row r="75" spans="1:21" ht="12.75" hidden="1" customHeight="1">
      <c r="B75" s="72"/>
      <c r="J75" s="114"/>
      <c r="K75" s="115"/>
      <c r="L75" s="114"/>
      <c r="M75" s="114"/>
      <c r="N75" s="114"/>
      <c r="O75" s="31"/>
    </row>
    <row r="76" spans="1:21" ht="12.75" hidden="1" customHeight="1">
      <c r="A76" s="12"/>
      <c r="B76" s="117"/>
      <c r="J76" s="114"/>
      <c r="K76" s="115"/>
      <c r="L76" s="114"/>
      <c r="M76" s="114"/>
      <c r="N76" s="114"/>
      <c r="O76" s="31"/>
    </row>
    <row r="77" spans="1:21" ht="12.75" hidden="1" customHeight="1">
      <c r="B77" s="72"/>
      <c r="J77" s="114"/>
      <c r="K77" s="115"/>
      <c r="L77" s="114"/>
      <c r="M77" s="114"/>
      <c r="N77" s="114"/>
      <c r="O77" s="31"/>
    </row>
    <row r="78" spans="1:21" ht="12.75" hidden="1" customHeight="1">
      <c r="A78" s="12"/>
      <c r="B78" s="117"/>
      <c r="J78" s="114"/>
      <c r="K78" s="115"/>
      <c r="L78" s="114"/>
      <c r="M78" s="114"/>
      <c r="N78" s="114"/>
      <c r="O78" s="31"/>
    </row>
    <row r="79" spans="1:21" ht="12.75" hidden="1" customHeight="1">
      <c r="B79" s="72"/>
      <c r="J79" s="114"/>
      <c r="K79" s="115"/>
      <c r="L79" s="114"/>
      <c r="M79" s="114"/>
      <c r="N79" s="114"/>
      <c r="O79" s="31"/>
    </row>
    <row r="80" spans="1:21" ht="12.75" hidden="1" customHeight="1">
      <c r="A80" s="12"/>
      <c r="B80" s="117"/>
      <c r="J80" s="114"/>
      <c r="K80" s="115"/>
      <c r="L80" s="114"/>
      <c r="M80" s="114"/>
      <c r="N80" s="114"/>
      <c r="O80" s="31"/>
    </row>
    <row r="81" spans="1:15" ht="12.75" hidden="1" customHeight="1">
      <c r="B81" s="72"/>
      <c r="J81" s="114"/>
      <c r="K81" s="115"/>
      <c r="L81" s="114"/>
      <c r="M81" s="114"/>
      <c r="N81" s="114"/>
      <c r="O81" s="31"/>
    </row>
    <row r="82" spans="1:15" ht="12.75" hidden="1" customHeight="1">
      <c r="B82" s="72"/>
      <c r="J82" s="114"/>
      <c r="K82" s="115"/>
      <c r="L82" s="114"/>
      <c r="M82" s="114"/>
      <c r="N82" s="114"/>
      <c r="O82" s="31"/>
    </row>
    <row r="83" spans="1:15" ht="12.75" hidden="1" customHeight="1">
      <c r="B83" s="72"/>
      <c r="J83" s="114"/>
      <c r="K83" s="115"/>
      <c r="L83" s="114"/>
      <c r="M83" s="114"/>
      <c r="N83" s="114"/>
      <c r="O83" s="31"/>
    </row>
    <row r="84" spans="1:15" ht="12.75" hidden="1" customHeight="1">
      <c r="B84" s="72"/>
      <c r="J84" s="114"/>
      <c r="K84" s="115"/>
      <c r="L84" s="114"/>
      <c r="M84" s="114"/>
      <c r="N84" s="114"/>
      <c r="O84" s="31"/>
    </row>
    <row r="85" spans="1:15" ht="12.75" hidden="1" customHeight="1">
      <c r="B85" s="72"/>
      <c r="J85" s="114"/>
      <c r="K85" s="115"/>
      <c r="L85" s="114"/>
      <c r="M85" s="114"/>
      <c r="N85" s="114"/>
      <c r="O85" s="31"/>
    </row>
    <row r="86" spans="1:15" ht="12.75" hidden="1" customHeight="1">
      <c r="B86" s="72"/>
      <c r="J86" s="114"/>
      <c r="K86" s="115"/>
      <c r="L86" s="114"/>
      <c r="M86" s="114"/>
      <c r="N86" s="114"/>
      <c r="O86" s="31"/>
    </row>
    <row r="87" spans="1:15" ht="12.75" hidden="1" customHeight="1">
      <c r="B87" s="72"/>
      <c r="J87" s="114"/>
      <c r="K87" s="115"/>
      <c r="L87" s="114"/>
      <c r="M87" s="114"/>
      <c r="N87" s="114"/>
      <c r="O87" s="31"/>
    </row>
    <row r="88" spans="1:15" ht="12.75" hidden="1" customHeight="1">
      <c r="B88" s="72"/>
      <c r="J88" s="114"/>
      <c r="K88" s="115"/>
      <c r="L88" s="114"/>
      <c r="M88" s="114"/>
      <c r="N88" s="114"/>
      <c r="O88" s="31"/>
    </row>
    <row r="89" spans="1:15" ht="12.75" hidden="1" customHeight="1">
      <c r="B89" s="72"/>
      <c r="J89" s="114"/>
      <c r="K89" s="115"/>
      <c r="L89" s="114"/>
      <c r="M89" s="114"/>
      <c r="N89" s="114"/>
      <c r="O89" s="31"/>
    </row>
    <row r="90" spans="1:15" ht="12.75" hidden="1" customHeight="1">
      <c r="B90" s="72"/>
      <c r="J90" s="114"/>
      <c r="K90" s="115"/>
      <c r="L90" s="114"/>
      <c r="M90" s="114"/>
      <c r="N90" s="114"/>
      <c r="O90" s="31"/>
    </row>
    <row r="91" spans="1:15" ht="12.75" hidden="1" customHeight="1">
      <c r="B91" s="72"/>
      <c r="J91" s="114"/>
      <c r="K91" s="115"/>
      <c r="L91" s="114"/>
      <c r="M91" s="114"/>
      <c r="N91" s="114"/>
      <c r="O91" s="31"/>
    </row>
    <row r="92" spans="1:15" ht="12.75" hidden="1" customHeight="1">
      <c r="B92" s="72"/>
      <c r="J92" s="114"/>
      <c r="K92" s="115"/>
      <c r="L92" s="114"/>
      <c r="M92" s="114"/>
      <c r="N92" s="114"/>
      <c r="O92" s="31"/>
    </row>
    <row r="93" spans="1:15" ht="12.75" hidden="1" customHeight="1">
      <c r="B93" s="72"/>
      <c r="J93" s="114"/>
      <c r="K93" s="115"/>
      <c r="L93" s="114"/>
      <c r="M93" s="114"/>
      <c r="N93" s="114"/>
      <c r="O93" s="31"/>
    </row>
    <row r="94" spans="1:15" ht="12.75" hidden="1" customHeight="1">
      <c r="A94" s="12"/>
      <c r="B94" s="117"/>
      <c r="J94" s="114"/>
      <c r="K94" s="115"/>
      <c r="L94" s="114"/>
      <c r="M94" s="114"/>
      <c r="N94" s="114"/>
      <c r="O94" s="31"/>
    </row>
    <row r="95" spans="1:15" ht="12.75" hidden="1" customHeight="1">
      <c r="B95" s="72"/>
    </row>
    <row r="96" spans="1:15" ht="12.75" hidden="1" customHeight="1">
      <c r="A96" s="12"/>
      <c r="B96" s="117"/>
      <c r="L96" s="219">
        <v>5230094526</v>
      </c>
      <c r="M96" s="219">
        <v>936981570</v>
      </c>
    </row>
    <row r="97" spans="1:21" ht="12.75" hidden="1" customHeight="1">
      <c r="B97" s="72"/>
      <c r="E97" s="6" t="s">
        <v>98</v>
      </c>
    </row>
    <row r="98" spans="1:21" ht="15" hidden="1" customHeight="1">
      <c r="A98" s="12"/>
      <c r="B98" s="117"/>
      <c r="E98" s="118" t="s">
        <v>4</v>
      </c>
      <c r="F98" s="118" t="s">
        <v>99</v>
      </c>
      <c r="G98" s="118" t="s">
        <v>100</v>
      </c>
    </row>
    <row r="99" spans="1:21" s="119" customFormat="1" ht="23.25" hidden="1" customHeight="1">
      <c r="B99" s="120"/>
      <c r="E99" s="121" t="s">
        <v>101</v>
      </c>
      <c r="F99" s="122">
        <v>271263829</v>
      </c>
      <c r="G99" s="122">
        <v>67702476</v>
      </c>
      <c r="I99" s="123"/>
      <c r="J99" s="124"/>
      <c r="K99" s="125"/>
      <c r="L99" s="124"/>
      <c r="M99" s="124"/>
      <c r="O99" s="123"/>
      <c r="U99" s="222"/>
    </row>
    <row r="100" spans="1:21" s="119" customFormat="1" ht="28.5" hidden="1" customHeight="1">
      <c r="A100" s="126"/>
      <c r="B100" s="127"/>
      <c r="E100" s="121" t="s">
        <v>102</v>
      </c>
      <c r="F100" s="122">
        <v>57164516</v>
      </c>
      <c r="G100" s="122">
        <v>16159940</v>
      </c>
      <c r="I100" s="123"/>
      <c r="K100" s="123"/>
      <c r="O100" s="123"/>
      <c r="U100" s="222"/>
    </row>
    <row r="101" spans="1:21" s="119" customFormat="1" ht="36.75" hidden="1" customHeight="1">
      <c r="B101" s="128"/>
      <c r="E101" s="121" t="s">
        <v>103</v>
      </c>
      <c r="F101" s="122">
        <v>84636022</v>
      </c>
      <c r="G101" s="122">
        <v>77689489</v>
      </c>
      <c r="I101" s="123"/>
      <c r="K101" s="123"/>
      <c r="O101" s="123"/>
      <c r="U101" s="222"/>
    </row>
    <row r="102" spans="1:21" s="119" customFormat="1" ht="22.5" hidden="1" customHeight="1">
      <c r="B102" s="128"/>
      <c r="E102" s="121" t="s">
        <v>104</v>
      </c>
      <c r="F102" s="122">
        <v>178313250</v>
      </c>
      <c r="G102" s="122">
        <v>18229963</v>
      </c>
      <c r="I102" s="123"/>
      <c r="K102" s="123"/>
      <c r="O102" s="123"/>
      <c r="U102" s="222"/>
    </row>
    <row r="103" spans="1:21" s="119" customFormat="1" ht="37.5" hidden="1" customHeight="1">
      <c r="B103" s="128"/>
      <c r="E103" s="121" t="s">
        <v>105</v>
      </c>
      <c r="F103" s="122">
        <v>138549912</v>
      </c>
      <c r="G103" s="122">
        <v>16886342</v>
      </c>
      <c r="I103" s="123"/>
      <c r="K103" s="123"/>
      <c r="O103" s="123"/>
      <c r="U103" s="222"/>
    </row>
    <row r="104" spans="1:21" s="119" customFormat="1" ht="22.5" hidden="1" customHeight="1">
      <c r="B104" s="128"/>
      <c r="E104" s="121" t="s">
        <v>106</v>
      </c>
      <c r="F104" s="122">
        <v>155349975</v>
      </c>
      <c r="G104" s="122">
        <v>42422129</v>
      </c>
      <c r="I104" s="123"/>
      <c r="K104" s="123"/>
      <c r="O104" s="123"/>
      <c r="U104" s="222"/>
    </row>
    <row r="105" spans="1:21" s="119" customFormat="1" ht="22.5" hidden="1" customHeight="1">
      <c r="B105" s="128"/>
      <c r="E105" s="121" t="s">
        <v>107</v>
      </c>
      <c r="F105" s="122">
        <v>47023434</v>
      </c>
      <c r="G105" s="122">
        <v>12776164</v>
      </c>
      <c r="I105" s="123"/>
      <c r="K105" s="123"/>
      <c r="O105" s="123"/>
      <c r="U105" s="222"/>
    </row>
    <row r="106" spans="1:21" s="119" customFormat="1" ht="33.75" hidden="1" customHeight="1">
      <c r="B106" s="128"/>
      <c r="E106" s="121" t="s">
        <v>108</v>
      </c>
      <c r="F106" s="122">
        <v>27715534</v>
      </c>
      <c r="G106" s="122">
        <v>3209017</v>
      </c>
      <c r="I106" s="123"/>
      <c r="K106" s="123"/>
      <c r="O106" s="123"/>
      <c r="U106" s="222"/>
    </row>
    <row r="107" spans="1:21" s="119" customFormat="1" ht="33.75" hidden="1" customHeight="1">
      <c r="B107" s="128"/>
      <c r="E107" s="121" t="s">
        <v>109</v>
      </c>
      <c r="F107" s="122">
        <v>268313866</v>
      </c>
      <c r="G107" s="122">
        <v>42085117</v>
      </c>
      <c r="I107" s="123"/>
      <c r="K107" s="123"/>
      <c r="O107" s="123"/>
      <c r="U107" s="222"/>
    </row>
    <row r="108" spans="1:21" s="119" customFormat="1" ht="31.5" hidden="1" customHeight="1">
      <c r="B108" s="128"/>
      <c r="E108" s="121" t="s">
        <v>110</v>
      </c>
      <c r="F108" s="122">
        <v>108200702</v>
      </c>
      <c r="G108" s="122">
        <v>26638060</v>
      </c>
      <c r="I108" s="123"/>
      <c r="K108" s="123"/>
      <c r="O108" s="123"/>
      <c r="U108" s="222"/>
    </row>
    <row r="109" spans="1:21" s="119" customFormat="1" ht="33.75" hidden="1" customHeight="1">
      <c r="B109" s="128"/>
      <c r="E109" s="121" t="s">
        <v>111</v>
      </c>
      <c r="F109" s="122">
        <v>226239781</v>
      </c>
      <c r="G109" s="122">
        <v>4548319</v>
      </c>
      <c r="I109" s="123"/>
      <c r="K109" s="123"/>
      <c r="O109" s="123"/>
      <c r="U109" s="222"/>
    </row>
    <row r="110" spans="1:21" s="119" customFormat="1" ht="28.5" hidden="1" customHeight="1">
      <c r="B110" s="128"/>
      <c r="E110" s="121" t="s">
        <v>112</v>
      </c>
      <c r="F110" s="122">
        <v>264633925</v>
      </c>
      <c r="G110" s="122">
        <v>63678246</v>
      </c>
      <c r="I110" s="123"/>
      <c r="K110" s="123"/>
      <c r="O110" s="123"/>
      <c r="U110" s="222"/>
    </row>
    <row r="111" spans="1:21" s="119" customFormat="1" ht="22.5" hidden="1" customHeight="1">
      <c r="B111" s="128"/>
      <c r="E111" s="121" t="s">
        <v>113</v>
      </c>
      <c r="F111" s="122">
        <v>65618556</v>
      </c>
      <c r="G111" s="122">
        <v>12918923</v>
      </c>
      <c r="I111" s="123"/>
      <c r="K111" s="123"/>
      <c r="O111" s="123"/>
      <c r="U111" s="222"/>
    </row>
    <row r="112" spans="1:21" s="119" customFormat="1" ht="22.5" hidden="1" customHeight="1">
      <c r="B112" s="128"/>
      <c r="E112" s="121" t="s">
        <v>114</v>
      </c>
      <c r="F112" s="122">
        <v>1269721671</v>
      </c>
      <c r="G112" s="122">
        <v>120257059</v>
      </c>
      <c r="I112" s="123"/>
      <c r="K112" s="123"/>
      <c r="O112" s="123"/>
      <c r="U112" s="222"/>
    </row>
    <row r="113" spans="1:21" s="119" customFormat="1" ht="33.75" hidden="1" customHeight="1">
      <c r="B113" s="128"/>
      <c r="E113" s="121" t="s">
        <v>115</v>
      </c>
      <c r="F113" s="122">
        <v>29342688.870000001</v>
      </c>
      <c r="G113" s="122">
        <v>3323254</v>
      </c>
      <c r="I113" s="123"/>
      <c r="K113" s="123"/>
      <c r="O113" s="123"/>
      <c r="U113" s="222"/>
    </row>
    <row r="114" spans="1:21" s="119" customFormat="1" ht="33.75" hidden="1" customHeight="1">
      <c r="B114" s="128"/>
      <c r="E114" s="121" t="s">
        <v>116</v>
      </c>
      <c r="F114" s="122">
        <v>135222307</v>
      </c>
      <c r="G114" s="122">
        <v>39072622</v>
      </c>
      <c r="I114" s="123"/>
      <c r="K114" s="123"/>
      <c r="O114" s="123"/>
      <c r="U114" s="222"/>
    </row>
    <row r="115" spans="1:21" s="119" customFormat="1" ht="22.5" hidden="1" customHeight="1">
      <c r="B115" s="128"/>
      <c r="E115" s="121" t="s">
        <v>117</v>
      </c>
      <c r="F115" s="122">
        <v>255277834</v>
      </c>
      <c r="G115" s="122">
        <v>27754013</v>
      </c>
      <c r="I115" s="123"/>
      <c r="K115" s="123"/>
      <c r="O115" s="123"/>
      <c r="U115" s="222"/>
    </row>
    <row r="116" spans="1:21" s="119" customFormat="1" ht="33.75" hidden="1" customHeight="1">
      <c r="B116" s="128"/>
      <c r="E116" s="121" t="s">
        <v>118</v>
      </c>
      <c r="F116" s="122">
        <v>179735294</v>
      </c>
      <c r="G116" s="122">
        <v>37452461</v>
      </c>
      <c r="I116" s="123"/>
      <c r="K116" s="123"/>
      <c r="O116" s="123"/>
      <c r="U116" s="222"/>
    </row>
    <row r="117" spans="1:21" s="119" customFormat="1" ht="22.5" hidden="1" customHeight="1">
      <c r="B117" s="128"/>
      <c r="E117" s="121" t="s">
        <v>119</v>
      </c>
      <c r="F117" s="122">
        <v>66529838</v>
      </c>
      <c r="G117" s="122">
        <v>20302624</v>
      </c>
      <c r="I117" s="123"/>
      <c r="K117" s="123"/>
      <c r="O117" s="123"/>
      <c r="U117" s="222"/>
    </row>
    <row r="118" spans="1:21" s="119" customFormat="1" ht="24.75" hidden="1" customHeight="1">
      <c r="B118" s="128"/>
      <c r="E118" s="121" t="s">
        <v>120</v>
      </c>
      <c r="F118" s="122">
        <v>84007505</v>
      </c>
      <c r="G118" s="122">
        <v>31015320</v>
      </c>
      <c r="I118" s="123"/>
      <c r="K118" s="123"/>
      <c r="O118" s="123"/>
      <c r="U118" s="222"/>
    </row>
    <row r="119" spans="1:21" s="119" customFormat="1" ht="30" hidden="1" customHeight="1">
      <c r="B119" s="128"/>
      <c r="E119" s="121" t="s">
        <v>121</v>
      </c>
      <c r="F119" s="122">
        <v>129042623</v>
      </c>
      <c r="G119" s="122">
        <v>41653530</v>
      </c>
      <c r="I119" s="123"/>
      <c r="K119" s="123"/>
      <c r="O119" s="123"/>
      <c r="U119" s="222"/>
    </row>
    <row r="120" spans="1:21" s="119" customFormat="1" ht="33.75" hidden="1" customHeight="1">
      <c r="B120" s="128"/>
      <c r="E120" s="121" t="s">
        <v>122</v>
      </c>
      <c r="F120" s="122">
        <v>202172039</v>
      </c>
      <c r="G120" s="122">
        <v>17149490</v>
      </c>
      <c r="I120" s="123"/>
      <c r="K120" s="123"/>
      <c r="O120" s="123"/>
      <c r="U120" s="222"/>
    </row>
    <row r="121" spans="1:21" s="119" customFormat="1" ht="29.25" hidden="1" customHeight="1">
      <c r="B121" s="128"/>
      <c r="E121" s="121" t="s">
        <v>123</v>
      </c>
      <c r="F121" s="122">
        <v>71887178</v>
      </c>
      <c r="G121" s="122">
        <v>10634447</v>
      </c>
      <c r="I121" s="123"/>
      <c r="K121" s="123"/>
      <c r="O121" s="123"/>
      <c r="U121" s="222"/>
    </row>
    <row r="122" spans="1:21" s="119" customFormat="1" ht="36" hidden="1" customHeight="1">
      <c r="B122" s="128"/>
      <c r="E122" s="121" t="s">
        <v>124</v>
      </c>
      <c r="F122" s="122">
        <v>62958436</v>
      </c>
      <c r="G122" s="122">
        <v>3900646</v>
      </c>
      <c r="I122" s="123"/>
      <c r="K122" s="123"/>
      <c r="O122" s="123"/>
      <c r="U122" s="222"/>
    </row>
    <row r="123" spans="1:21" s="119" customFormat="1" ht="34.5" hidden="1" customHeight="1">
      <c r="B123" s="128"/>
      <c r="E123" s="121" t="s">
        <v>125</v>
      </c>
      <c r="F123" s="122">
        <v>301288329</v>
      </c>
      <c r="G123" s="122">
        <v>53055689</v>
      </c>
      <c r="I123" s="123"/>
      <c r="K123" s="123"/>
      <c r="O123" s="123"/>
      <c r="U123" s="222"/>
    </row>
    <row r="124" spans="1:21" s="119" customFormat="1" ht="33.75" hidden="1" customHeight="1">
      <c r="B124" s="128"/>
      <c r="E124" s="121" t="s">
        <v>126</v>
      </c>
      <c r="F124" s="122">
        <v>103913799</v>
      </c>
      <c r="G124" s="122">
        <v>42926247</v>
      </c>
      <c r="I124" s="123"/>
      <c r="K124" s="123"/>
      <c r="O124" s="123"/>
      <c r="U124" s="222"/>
    </row>
    <row r="125" spans="1:21" s="119" customFormat="1" ht="33.75" hidden="1" customHeight="1">
      <c r="B125" s="128"/>
      <c r="E125" s="121" t="s">
        <v>127</v>
      </c>
      <c r="F125" s="122">
        <v>137981256</v>
      </c>
      <c r="G125" s="122">
        <v>15579598</v>
      </c>
      <c r="I125" s="123"/>
      <c r="K125" s="123"/>
      <c r="O125" s="123"/>
      <c r="U125" s="222"/>
    </row>
    <row r="126" spans="1:21" s="119" customFormat="1" ht="11.25" hidden="1" customHeight="1">
      <c r="B126" s="128"/>
      <c r="E126" s="121" t="s">
        <v>128</v>
      </c>
      <c r="F126" s="122">
        <v>307990426</v>
      </c>
      <c r="G126" s="122">
        <v>67960385</v>
      </c>
      <c r="I126" s="123"/>
      <c r="K126" s="123"/>
      <c r="O126" s="123"/>
      <c r="U126" s="222"/>
    </row>
    <row r="127" spans="1:21" ht="12.75" hidden="1" customHeight="1">
      <c r="F127" s="133">
        <f>SUM(F99:F126)</f>
        <v>5230094525.8699999</v>
      </c>
      <c r="G127" s="133">
        <f>SUM(G99:G126)</f>
        <v>936981570</v>
      </c>
    </row>
  </sheetData>
  <sheetProtection formatColumns="0" formatRows="0"/>
  <conditionalFormatting sqref="J69 L69">
    <cfRule type="cellIs" dxfId="625" priority="18" operator="notEqual">
      <formula>0</formula>
    </cfRule>
    <cfRule type="cellIs" dxfId="624" priority="19" operator="equal">
      <formula>0</formula>
    </cfRule>
  </conditionalFormatting>
  <conditionalFormatting sqref="F11:G11 F17:G17 J11:L18 J37:L45 J52:L55 J62:L62">
    <cfRule type="containsBlanks" dxfId="623" priority="14">
      <formula>LEN(TRIM(F11))=0</formula>
    </cfRule>
    <cfRule type="cellIs" dxfId="622" priority="15" operator="notEqual">
      <formula>0</formula>
    </cfRule>
  </conditionalFormatting>
  <conditionalFormatting sqref="J11:L18">
    <cfRule type="cellIs" dxfId="621" priority="13" operator="notEqual">
      <formula>J20</formula>
    </cfRule>
  </conditionalFormatting>
  <conditionalFormatting sqref="T20 R20 R32 T32 T34 R34 R47 T47 T50 R50 R59 T59 T57 R57 R64 T64 T66 R66">
    <cfRule type="cellIs" dxfId="620" priority="16" operator="notBetween">
      <formula>-0.5</formula>
      <formula>0.5</formula>
    </cfRule>
    <cfRule type="cellIs" dxfId="619" priority="17" operator="between">
      <formula>-0.5</formula>
      <formula>0.5</formula>
    </cfRule>
  </conditionalFormatting>
  <conditionalFormatting sqref="S20 S32 S34 S47 S50 S57 S59 S64 S66">
    <cfRule type="expression" dxfId="618" priority="20">
      <formula>ROUND($S20,0)&lt;&gt;$L20</formula>
    </cfRule>
    <cfRule type="expression" dxfId="617" priority="21">
      <formula>ROUND($S20,0)=$L20</formula>
    </cfRule>
  </conditionalFormatting>
  <conditionalFormatting sqref="Q20 Q32 Q34 Q47 Q50 Q59 Q57 Q64 Q66">
    <cfRule type="expression" dxfId="616" priority="22">
      <formula>ROUND($Q20,0)&lt;&gt;$J20</formula>
    </cfRule>
  </conditionalFormatting>
  <conditionalFormatting sqref="Q20 Q32 Q34 Q47 Q50 Q57 Q59 Q64 Q66">
    <cfRule type="expression" dxfId="615" priority="23">
      <formula>ROUND($Q20,0)=$J20</formula>
    </cfRule>
  </conditionalFormatting>
  <conditionalFormatting sqref="S57">
    <cfRule type="expression" dxfId="614" priority="11">
      <formula>ROUND($Q57,0)&lt;&gt;$J57</formula>
    </cfRule>
  </conditionalFormatting>
  <conditionalFormatting sqref="S57">
    <cfRule type="expression" dxfId="613" priority="10">
      <formula>ROUND($Q57,0)=$J57</formula>
    </cfRule>
  </conditionalFormatting>
  <conditionalFormatting sqref="M69">
    <cfRule type="cellIs" dxfId="612" priority="8" operator="notEqual">
      <formula>0</formula>
    </cfRule>
    <cfRule type="cellIs" dxfId="611" priority="9" operator="equal">
      <formula>0</formula>
    </cfRule>
  </conditionalFormatting>
  <conditionalFormatting sqref="M24:M30 M37:M45 M62 M17:M18 M11:M15 M52:M55">
    <cfRule type="containsBlanks" dxfId="610" priority="6">
      <formula>LEN(TRIM(M11))=0</formula>
    </cfRule>
    <cfRule type="cellIs" dxfId="609" priority="7" operator="notEqual">
      <formula>0</formula>
    </cfRule>
  </conditionalFormatting>
  <conditionalFormatting sqref="M11">
    <cfRule type="cellIs" dxfId="608" priority="5" operator="notEqual">
      <formula>M20</formula>
    </cfRule>
  </conditionalFormatting>
  <conditionalFormatting sqref="J24:L30">
    <cfRule type="containsBlanks" dxfId="607" priority="3">
      <formula>LEN(TRIM(J24))=0</formula>
    </cfRule>
    <cfRule type="cellIs" dxfId="606" priority="4" operator="notEqual">
      <formula>0</formula>
    </cfRule>
  </conditionalFormatting>
  <conditionalFormatting sqref="M61">
    <cfRule type="containsBlanks" dxfId="605" priority="1">
      <formula>LEN(TRIM(M61))=0</formula>
    </cfRule>
    <cfRule type="cellIs" dxfId="604" priority="2" operator="notEqual">
      <formula>0</formula>
    </cfRule>
  </conditionalFormatting>
  <printOptions horizontalCentered="1"/>
  <pageMargins left="0.7" right="0.7" top="0.75" bottom="0.75" header="0.5" footer="0.5"/>
  <pageSetup scale="65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5.8554687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117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26196523.02</v>
      </c>
      <c r="G11" s="281"/>
      <c r="H11" s="45"/>
      <c r="I11" s="36"/>
      <c r="J11" s="233">
        <v>40763040.810000002</v>
      </c>
      <c r="K11" s="234"/>
      <c r="L11" s="233">
        <v>0</v>
      </c>
      <c r="M11" s="233">
        <v>40763041</v>
      </c>
      <c r="N11" s="46"/>
      <c r="O11" s="31"/>
      <c r="P11" s="38"/>
      <c r="Q11" s="47">
        <v>40763040.810000002</v>
      </c>
      <c r="R11" s="47">
        <v>0.18999999761581421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5212403.0599999996</v>
      </c>
      <c r="K12" s="51"/>
      <c r="L12" s="235">
        <v>0</v>
      </c>
      <c r="M12" s="235">
        <v>5212403</v>
      </c>
      <c r="N12" s="51"/>
      <c r="O12" s="31"/>
      <c r="P12" s="38"/>
      <c r="Q12" s="47">
        <v>5212403.0599999996</v>
      </c>
      <c r="R12" s="47">
        <v>-5.9999999590218067E-2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972513.91</v>
      </c>
      <c r="K13" s="51"/>
      <c r="L13" s="235">
        <v>0</v>
      </c>
      <c r="M13" s="235">
        <v>972514</v>
      </c>
      <c r="N13" s="51"/>
      <c r="O13" s="31"/>
      <c r="P13" s="38"/>
      <c r="Q13" s="47">
        <v>972513.91</v>
      </c>
      <c r="R13" s="47">
        <v>8.999999996740371E-2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5713490.0700000003</v>
      </c>
      <c r="K14" s="51"/>
      <c r="L14" s="235">
        <v>2579027</v>
      </c>
      <c r="M14" s="235">
        <v>8292517</v>
      </c>
      <c r="N14" s="51"/>
      <c r="O14" s="31"/>
      <c r="P14" s="38"/>
      <c r="Q14" s="47">
        <v>5713490.0700000003</v>
      </c>
      <c r="R14" s="47">
        <v>-7.0000000298023224E-2</v>
      </c>
      <c r="S14" s="47">
        <v>2579027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606900.74</v>
      </c>
      <c r="K15" s="51"/>
      <c r="L15" s="235">
        <v>0</v>
      </c>
      <c r="M15" s="235">
        <v>606901</v>
      </c>
      <c r="N15" s="51"/>
      <c r="O15" s="31"/>
      <c r="P15" s="38"/>
      <c r="Q15" s="47">
        <v>606900.74</v>
      </c>
      <c r="R15" s="47">
        <v>0.26000000000931323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1669319.61</v>
      </c>
      <c r="K17" s="51"/>
      <c r="L17" s="235">
        <v>0</v>
      </c>
      <c r="M17" s="235">
        <v>1669320</v>
      </c>
      <c r="N17" s="51"/>
      <c r="O17" s="31"/>
      <c r="P17" s="38"/>
      <c r="Q17" s="47">
        <v>1669319.61</v>
      </c>
      <c r="R17" s="47">
        <v>0.38999999989755452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2254987.46</v>
      </c>
      <c r="K18" s="51"/>
      <c r="L18" s="236">
        <v>691184</v>
      </c>
      <c r="M18" s="236">
        <v>2946171</v>
      </c>
      <c r="N18" s="51"/>
      <c r="O18" s="31"/>
      <c r="P18" s="38"/>
      <c r="Q18" s="47">
        <v>2254987.46</v>
      </c>
      <c r="R18" s="47">
        <v>-0.4599999999627471</v>
      </c>
      <c r="S18" s="47">
        <v>691184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57192656</v>
      </c>
      <c r="K20" s="240"/>
      <c r="L20" s="239">
        <v>3270211</v>
      </c>
      <c r="M20" s="239">
        <v>60462867</v>
      </c>
      <c r="N20" s="68"/>
      <c r="O20" s="31"/>
      <c r="P20" s="38"/>
      <c r="Q20" s="69">
        <v>57192655.660000004</v>
      </c>
      <c r="R20" s="69">
        <v>0.33999999612569809</v>
      </c>
      <c r="S20" s="69">
        <v>3270211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98900662.510000005</v>
      </c>
      <c r="K24" s="51"/>
      <c r="L24" s="235">
        <v>0</v>
      </c>
      <c r="M24" s="235">
        <v>98900663</v>
      </c>
      <c r="N24" s="51"/>
      <c r="O24" s="31"/>
      <c r="P24" s="38"/>
      <c r="Q24" s="47">
        <v>98900662.510000005</v>
      </c>
      <c r="R24" s="47">
        <v>0</v>
      </c>
      <c r="S24" s="47">
        <v>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28276770.91</v>
      </c>
      <c r="K25" s="51"/>
      <c r="L25" s="235">
        <v>1531912</v>
      </c>
      <c r="M25" s="235">
        <v>29808683</v>
      </c>
      <c r="N25" s="51"/>
      <c r="O25" s="31"/>
      <c r="P25" s="38"/>
      <c r="Q25" s="47">
        <v>28276770.91</v>
      </c>
      <c r="R25" s="47">
        <v>8.9999999850988388E-2</v>
      </c>
      <c r="S25" s="47">
        <v>1531912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3014402.65</v>
      </c>
      <c r="K26" s="51"/>
      <c r="L26" s="235">
        <v>0</v>
      </c>
      <c r="M26" s="235">
        <v>3014403</v>
      </c>
      <c r="N26" s="51"/>
      <c r="O26" s="31"/>
      <c r="P26" s="38"/>
      <c r="Q26" s="47">
        <v>3014402.65</v>
      </c>
      <c r="R26" s="47">
        <v>0.35000000009313226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11083951.279999999</v>
      </c>
      <c r="K27" s="51"/>
      <c r="L27" s="235">
        <v>0</v>
      </c>
      <c r="M27" s="235">
        <v>11083951</v>
      </c>
      <c r="N27" s="51"/>
      <c r="O27" s="31"/>
      <c r="P27" s="38"/>
      <c r="Q27" s="47">
        <v>11083951.279999999</v>
      </c>
      <c r="R27" s="47">
        <v>-0.27999999932944775</v>
      </c>
      <c r="S27" s="47">
        <v>0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8347956.7400000002</v>
      </c>
      <c r="K28" s="51"/>
      <c r="L28" s="235">
        <v>1878434</v>
      </c>
      <c r="M28" s="235">
        <v>10226391</v>
      </c>
      <c r="N28" s="51"/>
      <c r="O28" s="31"/>
      <c r="P28" s="38"/>
      <c r="Q28" s="47">
        <v>8347956.7400000002</v>
      </c>
      <c r="R28" s="47">
        <v>0.25999999977648258</v>
      </c>
      <c r="S28" s="47">
        <v>1878434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9046621.3699999992</v>
      </c>
      <c r="K29" s="51"/>
      <c r="L29" s="235">
        <v>0</v>
      </c>
      <c r="M29" s="235">
        <v>9046621</v>
      </c>
      <c r="N29" s="51"/>
      <c r="O29" s="31"/>
      <c r="P29" s="38"/>
      <c r="Q29" s="47">
        <v>9046621.3699999992</v>
      </c>
      <c r="R29" s="47">
        <v>-0.36999999918043613</v>
      </c>
      <c r="S29" s="47">
        <v>0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11216557.59</v>
      </c>
      <c r="K30" s="51"/>
      <c r="L30" s="236">
        <v>0</v>
      </c>
      <c r="M30" s="236">
        <v>11216558</v>
      </c>
      <c r="N30" s="51"/>
      <c r="O30" s="31"/>
      <c r="P30" s="38"/>
      <c r="Q30" s="47">
        <v>11216557.59</v>
      </c>
      <c r="R30" s="47">
        <v>0.41000000014901161</v>
      </c>
      <c r="S30" s="47">
        <v>0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169886924</v>
      </c>
      <c r="K32" s="237"/>
      <c r="L32" s="239">
        <v>3410346</v>
      </c>
      <c r="M32" s="239">
        <v>173297270</v>
      </c>
      <c r="N32" s="68"/>
      <c r="O32" s="31"/>
      <c r="P32" s="38"/>
      <c r="Q32" s="75">
        <v>169886923.05000001</v>
      </c>
      <c r="R32" s="69">
        <v>0.94999998807907104</v>
      </c>
      <c r="S32" s="69">
        <v>3410346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-112694268</v>
      </c>
      <c r="K34" s="240"/>
      <c r="L34" s="239">
        <v>-140135</v>
      </c>
      <c r="M34" s="239">
        <v>-112834403</v>
      </c>
      <c r="N34" s="68"/>
      <c r="O34" s="31"/>
      <c r="P34" s="38"/>
      <c r="Q34" s="69">
        <v>-112694267.39000002</v>
      </c>
      <c r="R34" s="69">
        <v>-0.60999998450279236</v>
      </c>
      <c r="S34" s="69">
        <v>-140135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58239334</v>
      </c>
      <c r="K37" s="81"/>
      <c r="L37" s="243">
        <v>0</v>
      </c>
      <c r="M37" s="243">
        <v>58239334</v>
      </c>
      <c r="N37" s="81"/>
      <c r="O37" s="31"/>
      <c r="P37" s="38"/>
      <c r="Q37" s="47">
        <v>58239334</v>
      </c>
      <c r="R37" s="47">
        <v>0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47572739.969999999</v>
      </c>
      <c r="K38" s="81"/>
      <c r="L38" s="243">
        <v>0</v>
      </c>
      <c r="M38" s="243">
        <v>47572740</v>
      </c>
      <c r="N38" s="81"/>
      <c r="O38" s="31"/>
      <c r="P38" s="38"/>
      <c r="Q38" s="47">
        <v>47572739.969999999</v>
      </c>
      <c r="R38" s="47">
        <v>3.0000001192092896E-2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1368592.64</v>
      </c>
      <c r="K39" s="81"/>
      <c r="L39" s="243">
        <v>72110</v>
      </c>
      <c r="M39" s="243">
        <v>1440703</v>
      </c>
      <c r="N39" s="81"/>
      <c r="O39" s="31"/>
      <c r="P39" s="38"/>
      <c r="Q39" s="47">
        <v>1368592.64</v>
      </c>
      <c r="R39" s="47">
        <v>0.36000000010244548</v>
      </c>
      <c r="S39" s="47">
        <v>72110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1191780</v>
      </c>
      <c r="K40" s="81"/>
      <c r="L40" s="243">
        <v>442977</v>
      </c>
      <c r="M40" s="243">
        <v>1634757</v>
      </c>
      <c r="N40" s="81"/>
      <c r="O40" s="31"/>
      <c r="P40" s="38"/>
      <c r="Q40" s="47">
        <v>1191780</v>
      </c>
      <c r="R40" s="47">
        <v>0</v>
      </c>
      <c r="S40" s="47">
        <v>442977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0</v>
      </c>
      <c r="K41" s="81"/>
      <c r="L41" s="243">
        <v>0</v>
      </c>
      <c r="M41" s="243">
        <v>0</v>
      </c>
      <c r="N41" s="81"/>
      <c r="O41" s="31"/>
      <c r="P41" s="38"/>
      <c r="Q41" s="47">
        <v>0</v>
      </c>
      <c r="R41" s="47">
        <v>0</v>
      </c>
      <c r="S41" s="47">
        <v>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0</v>
      </c>
      <c r="K42" s="81"/>
      <c r="L42" s="243">
        <v>0</v>
      </c>
      <c r="M42" s="243">
        <v>0</v>
      </c>
      <c r="N42" s="81"/>
      <c r="O42" s="31"/>
      <c r="P42" s="38"/>
      <c r="Q42" s="47">
        <v>0</v>
      </c>
      <c r="R42" s="47">
        <v>0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311</v>
      </c>
      <c r="E43" s="254"/>
      <c r="F43" s="254"/>
      <c r="H43" s="14"/>
      <c r="I43" s="15"/>
      <c r="J43" s="243">
        <v>46956.14</v>
      </c>
      <c r="K43" s="81"/>
      <c r="L43" s="243">
        <v>0</v>
      </c>
      <c r="M43" s="243">
        <v>46956</v>
      </c>
      <c r="N43" s="81"/>
      <c r="O43" s="31"/>
      <c r="P43" s="38"/>
      <c r="Q43" s="47">
        <v>46956.14</v>
      </c>
      <c r="R43" s="47">
        <v>-0.13999999999941792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-685682.9</v>
      </c>
      <c r="K44" s="81"/>
      <c r="L44" s="243">
        <v>0</v>
      </c>
      <c r="M44" s="243">
        <v>-685683</v>
      </c>
      <c r="N44" s="81"/>
      <c r="O44" s="31"/>
      <c r="P44" s="38"/>
      <c r="Q44" s="47">
        <v>-685682.9</v>
      </c>
      <c r="R44" s="47">
        <v>-9.9999999976716936E-2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107733720</v>
      </c>
      <c r="K47" s="237"/>
      <c r="L47" s="239">
        <v>515087</v>
      </c>
      <c r="M47" s="239">
        <v>108248807</v>
      </c>
      <c r="N47" s="68"/>
      <c r="O47" s="31"/>
      <c r="P47" s="38"/>
      <c r="Q47" s="69">
        <v>107733719.84999999</v>
      </c>
      <c r="R47" s="69">
        <v>0.15000000596046448</v>
      </c>
      <c r="S47" s="69">
        <v>515087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321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-4960548</v>
      </c>
      <c r="K50" s="237"/>
      <c r="L50" s="239">
        <v>374952</v>
      </c>
      <c r="M50" s="239">
        <v>-4585596</v>
      </c>
      <c r="N50" s="68"/>
      <c r="O50" s="31"/>
      <c r="P50" s="38"/>
      <c r="Q50" s="69">
        <v>-4960547.5400000215</v>
      </c>
      <c r="R50" s="69">
        <v>-0.45999997854232788</v>
      </c>
      <c r="S50" s="69">
        <v>374952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1640344.5</v>
      </c>
      <c r="K52" s="81"/>
      <c r="L52" s="243">
        <v>0</v>
      </c>
      <c r="M52" s="243">
        <v>1640345</v>
      </c>
      <c r="N52" s="81"/>
      <c r="O52" s="31"/>
      <c r="P52" s="38"/>
      <c r="Q52" s="47">
        <v>1640344.5</v>
      </c>
      <c r="R52" s="47">
        <v>0.5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6191554.1900000004</v>
      </c>
      <c r="K53" s="51"/>
      <c r="L53" s="235">
        <v>0</v>
      </c>
      <c r="M53" s="235">
        <v>6191554</v>
      </c>
      <c r="N53" s="51"/>
      <c r="O53" s="31"/>
      <c r="P53" s="38"/>
      <c r="Q53" s="75">
        <v>6191554.1900000004</v>
      </c>
      <c r="R53" s="75">
        <v>-0.19000000040978193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7831899</v>
      </c>
      <c r="K57" s="237"/>
      <c r="L57" s="247">
        <v>0</v>
      </c>
      <c r="M57" s="247">
        <v>7831899</v>
      </c>
      <c r="N57" s="91"/>
      <c r="O57" s="31"/>
      <c r="Q57" s="69">
        <v>7831898.6900000004</v>
      </c>
      <c r="R57" s="69">
        <v>0.30999999959021807</v>
      </c>
      <c r="S57" s="69">
        <v>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324</v>
      </c>
      <c r="D59" s="43"/>
      <c r="E59" s="43"/>
      <c r="F59" s="254"/>
      <c r="G59" s="254"/>
      <c r="H59" s="14"/>
      <c r="I59" s="15"/>
      <c r="J59" s="247">
        <v>2871351</v>
      </c>
      <c r="K59" s="248"/>
      <c r="L59" s="247">
        <v>374952</v>
      </c>
      <c r="M59" s="247">
        <v>3246303</v>
      </c>
      <c r="N59" s="91"/>
      <c r="O59" s="31"/>
      <c r="Q59" s="69">
        <v>2871351.149999979</v>
      </c>
      <c r="R59" s="69">
        <v>0.14999997895210981</v>
      </c>
      <c r="S59" s="69">
        <v>374952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233173947</v>
      </c>
      <c r="K61" s="81"/>
      <c r="L61" s="97">
        <v>32345184</v>
      </c>
      <c r="M61" s="246">
        <v>265519131</v>
      </c>
      <c r="N61" s="97"/>
      <c r="O61" s="31"/>
      <c r="Q61" s="47">
        <v>233173947</v>
      </c>
      <c r="R61" s="47">
        <v>0</v>
      </c>
      <c r="S61" s="47">
        <v>32345184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233173947</v>
      </c>
      <c r="K64" s="248"/>
      <c r="L64" s="247">
        <v>32345184</v>
      </c>
      <c r="M64" s="247">
        <v>265519131</v>
      </c>
      <c r="N64" s="91"/>
      <c r="O64" s="31"/>
      <c r="P64" s="62"/>
      <c r="Q64" s="75">
        <v>233173947</v>
      </c>
      <c r="R64" s="47">
        <v>0</v>
      </c>
      <c r="S64" s="75">
        <v>32345184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236045298</v>
      </c>
      <c r="K66" s="252"/>
      <c r="L66" s="251">
        <v>32720136</v>
      </c>
      <c r="M66" s="251">
        <v>268765434</v>
      </c>
      <c r="N66" s="46"/>
      <c r="O66" s="31"/>
      <c r="Q66" s="106">
        <v>236045298.14999998</v>
      </c>
      <c r="R66" s="106">
        <v>-0.14999997615814209</v>
      </c>
      <c r="S66" s="106">
        <v>32720136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2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245" priority="31" operator="notBetween">
      <formula>-0.5</formula>
      <formula>0.5</formula>
    </cfRule>
    <cfRule type="cellIs" dxfId="244" priority="32" operator="between">
      <formula>-0.5</formula>
      <formula>0.5</formula>
    </cfRule>
  </conditionalFormatting>
  <conditionalFormatting sqref="S20 S32 S34 S47 S50 S57 S59 S64 S66">
    <cfRule type="expression" dxfId="243" priority="35">
      <formula>ROUND($S20,0)&lt;&gt;$L20</formula>
    </cfRule>
    <cfRule type="expression" dxfId="242" priority="36">
      <formula>ROUND($S20,0)=$L20</formula>
    </cfRule>
  </conditionalFormatting>
  <conditionalFormatting sqref="Q20 Q32 Q34 Q47 Q50 Q59 Q57 Q64 Q66">
    <cfRule type="expression" dxfId="241" priority="37">
      <formula>ROUND($Q20,0)&lt;&gt;$J20</formula>
    </cfRule>
  </conditionalFormatting>
  <conditionalFormatting sqref="Q20 Q32 Q34 Q47 Q50 Q57 Q59 Q64 Q66">
    <cfRule type="expression" dxfId="240" priority="38">
      <formula>ROUND($Q20,0)=$J20</formula>
    </cfRule>
  </conditionalFormatting>
  <conditionalFormatting sqref="S57">
    <cfRule type="expression" dxfId="239" priority="26">
      <formula>ROUND($Q57,0)&lt;&gt;$J57</formula>
    </cfRule>
  </conditionalFormatting>
  <conditionalFormatting sqref="S57">
    <cfRule type="expression" dxfId="238" priority="25">
      <formula>ROUND($Q57,0)=$J57</formula>
    </cfRule>
  </conditionalFormatting>
  <conditionalFormatting sqref="J69 L69">
    <cfRule type="cellIs" dxfId="237" priority="14" operator="notEqual">
      <formula>0</formula>
    </cfRule>
    <cfRule type="cellIs" dxfId="236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235" priority="12">
      <formula>LEN(TRIM(F11))=0</formula>
    </cfRule>
    <cfRule type="cellIs" dxfId="234" priority="13" operator="notEqual">
      <formula>0</formula>
    </cfRule>
  </conditionalFormatting>
  <conditionalFormatting sqref="J11">
    <cfRule type="cellIs" dxfId="233" priority="11" operator="notEqual">
      <formula>J20</formula>
    </cfRule>
  </conditionalFormatting>
  <conditionalFormatting sqref="L11">
    <cfRule type="cellIs" dxfId="232" priority="10" operator="notEqual">
      <formula>L20</formula>
    </cfRule>
  </conditionalFormatting>
  <conditionalFormatting sqref="M69">
    <cfRule type="cellIs" dxfId="231" priority="8" operator="notEqual">
      <formula>0</formula>
    </cfRule>
    <cfRule type="cellIs" dxfId="230" priority="9" operator="equal">
      <formula>0</formula>
    </cfRule>
  </conditionalFormatting>
  <conditionalFormatting sqref="M24:M30 M37:M45 M62 M17:M18 M11:M15 M52:M55">
    <cfRule type="containsBlanks" dxfId="229" priority="6">
      <formula>LEN(TRIM(M11))=0</formula>
    </cfRule>
    <cfRule type="cellIs" dxfId="228" priority="7" operator="notEqual">
      <formula>0</formula>
    </cfRule>
  </conditionalFormatting>
  <conditionalFormatting sqref="M11">
    <cfRule type="cellIs" dxfId="227" priority="5" operator="notEqual">
      <formula>M20</formula>
    </cfRule>
  </conditionalFormatting>
  <conditionalFormatting sqref="J24">
    <cfRule type="containsBlanks" dxfId="226" priority="3">
      <formula>LEN(TRIM(J24))=0</formula>
    </cfRule>
    <cfRule type="cellIs" dxfId="225" priority="4" operator="notEqual">
      <formula>0</formula>
    </cfRule>
  </conditionalFormatting>
  <conditionalFormatting sqref="M61">
    <cfRule type="containsBlanks" dxfId="224" priority="1">
      <formula>LEN(TRIM(M61))=0</formula>
    </cfRule>
    <cfRule type="cellIs" dxfId="223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8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C1" s="277" t="s">
        <v>326</v>
      </c>
      <c r="D1" s="277"/>
      <c r="E1" s="277"/>
      <c r="F1" s="277"/>
      <c r="G1" s="277"/>
      <c r="H1" s="277"/>
      <c r="I1" s="277"/>
      <c r="J1" s="277"/>
      <c r="K1" s="277"/>
      <c r="L1" s="277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3"/>
      <c r="O2" s="4"/>
    </row>
    <row r="3" spans="1:20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7"/>
      <c r="O3" s="8"/>
    </row>
    <row r="4" spans="1:20" ht="12.75" customHeight="1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9" t="s">
        <v>2</v>
      </c>
      <c r="Q4" s="268" t="s">
        <v>3</v>
      </c>
      <c r="R4" s="268"/>
      <c r="S4" s="268"/>
      <c r="T4" s="268"/>
    </row>
    <row r="5" spans="1:20">
      <c r="B5" s="2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1" t="s">
        <v>302</v>
      </c>
      <c r="Q5" s="268"/>
      <c r="R5" s="268"/>
      <c r="S5" s="268"/>
      <c r="T5" s="268"/>
    </row>
    <row r="6" spans="1:20">
      <c r="A6" s="12"/>
      <c r="B6" s="13"/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18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3"/>
      <c r="O7" s="19"/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27"/>
      <c r="O8" s="28" t="s">
        <v>7</v>
      </c>
      <c r="Q8" s="268"/>
      <c r="R8" s="268"/>
      <c r="S8" s="268"/>
      <c r="T8" s="268"/>
    </row>
    <row r="9" spans="1:20">
      <c r="A9" s="224"/>
      <c r="B9" s="72"/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30"/>
      <c r="O9" s="31"/>
      <c r="Q9" s="268"/>
      <c r="R9" s="268"/>
      <c r="S9" s="268"/>
      <c r="T9" s="268"/>
    </row>
    <row r="10" spans="1:20">
      <c r="A10" s="255" t="s">
        <v>9</v>
      </c>
      <c r="B10" s="256" t="s">
        <v>10</v>
      </c>
      <c r="C10" s="43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18"/>
      <c r="O10" s="31"/>
      <c r="Q10" s="279" t="s">
        <v>12</v>
      </c>
      <c r="R10" s="279"/>
      <c r="S10" s="279"/>
      <c r="T10" s="279"/>
    </row>
    <row r="11" spans="1:20" s="43" customFormat="1">
      <c r="A11" s="224"/>
      <c r="B11" s="34"/>
      <c r="D11" s="257" t="s">
        <v>18</v>
      </c>
      <c r="F11" s="281">
        <v>10527040.43</v>
      </c>
      <c r="G11" s="281"/>
      <c r="H11" s="45"/>
      <c r="I11" s="36"/>
      <c r="J11" s="233">
        <v>11941056.1</v>
      </c>
      <c r="K11" s="234"/>
      <c r="L11" s="233">
        <v>0</v>
      </c>
      <c r="M11" s="233">
        <v>11941056</v>
      </c>
      <c r="N11" s="37"/>
      <c r="O11" s="31"/>
      <c r="P11" s="38"/>
      <c r="Q11" s="39" t="s">
        <v>4</v>
      </c>
      <c r="R11" s="40" t="s">
        <v>14</v>
      </c>
      <c r="S11" s="41" t="s">
        <v>15</v>
      </c>
      <c r="T11" s="42" t="s">
        <v>14</v>
      </c>
    </row>
    <row r="12" spans="1:20" s="43" customFormat="1">
      <c r="A12" s="224" t="s">
        <v>16</v>
      </c>
      <c r="B12" s="34" t="s">
        <v>17</v>
      </c>
      <c r="D12" s="196" t="s">
        <v>21</v>
      </c>
      <c r="E12" s="254"/>
      <c r="F12" s="258"/>
      <c r="G12" s="81"/>
      <c r="H12" s="15"/>
      <c r="I12" s="35"/>
      <c r="J12" s="235">
        <v>895272.67</v>
      </c>
      <c r="K12" s="51"/>
      <c r="L12" s="235">
        <v>0</v>
      </c>
      <c r="M12" s="235">
        <v>895273</v>
      </c>
      <c r="N12" s="46"/>
      <c r="O12" s="31"/>
      <c r="P12" s="38"/>
      <c r="Q12" s="47">
        <v>11941056.1</v>
      </c>
      <c r="R12" s="47">
        <v>-9.999999962747097E-2</v>
      </c>
      <c r="S12" s="47">
        <v>0</v>
      </c>
      <c r="T12" s="47">
        <v>0</v>
      </c>
    </row>
    <row r="13" spans="1:20" s="43" customFormat="1">
      <c r="A13" s="224" t="s">
        <v>19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94448.65</v>
      </c>
      <c r="K13" s="51"/>
      <c r="L13" s="235">
        <v>34178</v>
      </c>
      <c r="M13" s="235">
        <v>128627</v>
      </c>
      <c r="N13" s="51"/>
      <c r="O13" s="31"/>
      <c r="P13" s="38"/>
      <c r="Q13" s="47">
        <v>895272.67</v>
      </c>
      <c r="R13" s="47">
        <v>0.32999999995809048</v>
      </c>
      <c r="S13" s="47">
        <v>0</v>
      </c>
      <c r="T13" s="47">
        <v>0</v>
      </c>
    </row>
    <row r="14" spans="1:20" s="43" customFormat="1">
      <c r="A14" s="224" t="s">
        <v>22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506934.07</v>
      </c>
      <c r="K14" s="51"/>
      <c r="L14" s="235">
        <v>502395</v>
      </c>
      <c r="M14" s="235">
        <v>1009329</v>
      </c>
      <c r="N14" s="51"/>
      <c r="O14" s="31"/>
      <c r="P14" s="38"/>
      <c r="Q14" s="47">
        <v>94448.65</v>
      </c>
      <c r="R14" s="47">
        <v>0.35000000000582077</v>
      </c>
      <c r="S14" s="47">
        <v>34178</v>
      </c>
      <c r="T14" s="47">
        <v>0</v>
      </c>
    </row>
    <row r="15" spans="1:20" s="43" customFormat="1">
      <c r="A15" s="224" t="s">
        <v>24</v>
      </c>
      <c r="B15" s="34" t="s">
        <v>20</v>
      </c>
      <c r="D15" s="196" t="s">
        <v>27</v>
      </c>
      <c r="E15" s="254"/>
      <c r="F15" s="258"/>
      <c r="G15" s="258"/>
      <c r="H15" s="35"/>
      <c r="I15" s="35"/>
      <c r="J15" s="235">
        <v>12515</v>
      </c>
      <c r="K15" s="51"/>
      <c r="L15" s="235">
        <v>0</v>
      </c>
      <c r="M15" s="235">
        <v>12515</v>
      </c>
      <c r="N15" s="51"/>
      <c r="O15" s="31"/>
      <c r="P15" s="38"/>
      <c r="Q15" s="47">
        <v>506934.07</v>
      </c>
      <c r="R15" s="47">
        <v>-7.0000000006984919E-2</v>
      </c>
      <c r="S15" s="47">
        <v>502395</v>
      </c>
      <c r="T15" s="47">
        <v>0</v>
      </c>
    </row>
    <row r="16" spans="1:20" s="43" customFormat="1">
      <c r="A16" s="224" t="s">
        <v>26</v>
      </c>
      <c r="B16" s="34" t="s">
        <v>17</v>
      </c>
      <c r="D16" s="196" t="s">
        <v>28</v>
      </c>
      <c r="E16" s="254"/>
      <c r="F16" s="259"/>
      <c r="G16" s="81"/>
      <c r="H16" s="55"/>
      <c r="I16" s="35"/>
      <c r="K16" s="51"/>
      <c r="N16" s="51"/>
      <c r="O16" s="31"/>
      <c r="P16" s="38"/>
      <c r="Q16" s="47">
        <v>12515</v>
      </c>
      <c r="R16" s="47">
        <v>0</v>
      </c>
      <c r="S16" s="47">
        <v>0</v>
      </c>
      <c r="T16" s="47">
        <v>0</v>
      </c>
    </row>
    <row r="17" spans="1:20" s="43" customFormat="1">
      <c r="A17" s="224"/>
      <c r="B17" s="72"/>
      <c r="D17" s="257" t="s">
        <v>18</v>
      </c>
      <c r="F17" s="281">
        <v>2034624.35</v>
      </c>
      <c r="G17" s="281"/>
      <c r="H17" s="55"/>
      <c r="I17" s="35"/>
      <c r="J17" s="235">
        <v>3388082.2</v>
      </c>
      <c r="K17" s="51"/>
      <c r="L17" s="235">
        <v>0</v>
      </c>
      <c r="M17" s="235">
        <v>3388082</v>
      </c>
      <c r="N17" s="37"/>
      <c r="O17" s="31"/>
      <c r="P17" s="38"/>
      <c r="Q17" s="47"/>
      <c r="R17" s="47"/>
      <c r="S17" s="47"/>
      <c r="T17" s="47"/>
    </row>
    <row r="18" spans="1:20" s="43" customFormat="1">
      <c r="A18" s="224" t="s">
        <v>29</v>
      </c>
      <c r="B18" s="72" t="s">
        <v>17</v>
      </c>
      <c r="D18" s="260" t="s">
        <v>32</v>
      </c>
      <c r="E18" s="254"/>
      <c r="F18" s="254"/>
      <c r="G18" s="254"/>
      <c r="H18" s="14"/>
      <c r="I18" s="36"/>
      <c r="J18" s="236">
        <v>466767.26</v>
      </c>
      <c r="K18" s="51"/>
      <c r="L18" s="236">
        <v>494040</v>
      </c>
      <c r="M18" s="236">
        <v>960807</v>
      </c>
      <c r="N18" s="51"/>
      <c r="O18" s="31"/>
      <c r="P18" s="38"/>
      <c r="Q18" s="47">
        <v>3388082.2</v>
      </c>
      <c r="R18" s="47">
        <v>-0.20000000018626451</v>
      </c>
      <c r="S18" s="47">
        <v>0</v>
      </c>
      <c r="T18" s="47">
        <v>0</v>
      </c>
    </row>
    <row r="19" spans="1:20" s="43" customFormat="1">
      <c r="A19" s="224" t="s">
        <v>30</v>
      </c>
      <c r="B19" s="34" t="s">
        <v>31</v>
      </c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51"/>
      <c r="O19" s="31"/>
      <c r="P19" s="38"/>
      <c r="Q19" s="47">
        <v>466767.26</v>
      </c>
      <c r="R19" s="47">
        <v>-0.26000000000931323</v>
      </c>
      <c r="S19" s="47">
        <v>494040</v>
      </c>
      <c r="T19" s="47">
        <v>0</v>
      </c>
    </row>
    <row r="20" spans="1:20" s="64" customFormat="1">
      <c r="A20" s="224"/>
      <c r="B20" s="34"/>
      <c r="C20" s="43"/>
      <c r="D20" s="261" t="s">
        <v>34</v>
      </c>
      <c r="E20" s="43"/>
      <c r="F20" s="254"/>
      <c r="G20" s="254"/>
      <c r="H20" s="14"/>
      <c r="I20" s="15"/>
      <c r="J20" s="239">
        <v>17305076</v>
      </c>
      <c r="K20" s="240"/>
      <c r="L20" s="239">
        <v>1030613</v>
      </c>
      <c r="M20" s="239">
        <v>18335689</v>
      </c>
      <c r="N20" s="61"/>
      <c r="O20" s="31"/>
      <c r="P20" s="62"/>
      <c r="Q20" s="63"/>
      <c r="R20" s="63"/>
      <c r="S20" s="63"/>
      <c r="T20" s="63"/>
    </row>
    <row r="21" spans="1:20" s="43" customFormat="1">
      <c r="A21" s="224" t="s">
        <v>33</v>
      </c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68"/>
      <c r="O21" s="31"/>
      <c r="P21" s="38"/>
      <c r="Q21" s="69">
        <v>17305075.950000003</v>
      </c>
      <c r="R21" s="69">
        <v>4.9999997019767761E-2</v>
      </c>
      <c r="S21" s="69">
        <v>1030613</v>
      </c>
      <c r="T21" s="69">
        <v>0</v>
      </c>
    </row>
    <row r="22" spans="1:20" s="43" customFormat="1">
      <c r="A22" s="224"/>
      <c r="B22" s="34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/>
      <c r="R22" s="47"/>
      <c r="S22" s="47"/>
      <c r="T22" s="47"/>
    </row>
    <row r="23" spans="1:20" s="43" customFormat="1">
      <c r="A23" s="262"/>
      <c r="B23" s="117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24"/>
      <c r="B24" s="72"/>
      <c r="C24" s="257"/>
      <c r="D24" s="196" t="s">
        <v>39</v>
      </c>
      <c r="E24" s="254"/>
      <c r="F24" s="254"/>
      <c r="H24" s="14"/>
      <c r="I24" s="15"/>
      <c r="J24" s="235">
        <v>37538769.630000003</v>
      </c>
      <c r="K24" s="51"/>
      <c r="L24" s="235">
        <v>417393</v>
      </c>
      <c r="M24" s="235">
        <v>37956163</v>
      </c>
      <c r="N24" s="18"/>
      <c r="O24" s="31"/>
      <c r="P24" s="38"/>
      <c r="Q24" s="47">
        <v>0</v>
      </c>
      <c r="R24" s="47">
        <v>0</v>
      </c>
      <c r="S24" s="47">
        <v>0</v>
      </c>
      <c r="T24" s="47">
        <v>0</v>
      </c>
    </row>
    <row r="25" spans="1:20" s="43" customFormat="1">
      <c r="A25" s="262" t="s">
        <v>37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10412642.470000001</v>
      </c>
      <c r="K25" s="51"/>
      <c r="L25" s="235">
        <v>1316656</v>
      </c>
      <c r="M25" s="235">
        <v>11729298</v>
      </c>
      <c r="N25" s="51"/>
      <c r="O25" s="31"/>
      <c r="P25" s="38"/>
      <c r="Q25" s="47">
        <v>37538769.629999995</v>
      </c>
      <c r="R25" s="47">
        <v>0</v>
      </c>
      <c r="S25" s="47">
        <v>417393</v>
      </c>
      <c r="T25" s="47">
        <v>0</v>
      </c>
    </row>
    <row r="26" spans="1:20" s="43" customFormat="1">
      <c r="A26" s="224" t="s">
        <v>40</v>
      </c>
      <c r="B26" s="72" t="s">
        <v>38</v>
      </c>
      <c r="C26" s="257"/>
      <c r="D26" s="196" t="s">
        <v>43</v>
      </c>
      <c r="E26" s="254"/>
      <c r="F26" s="254"/>
      <c r="H26" s="14"/>
      <c r="I26" s="15"/>
      <c r="J26" s="235">
        <v>1732727.67</v>
      </c>
      <c r="K26" s="51"/>
      <c r="L26" s="235">
        <v>0</v>
      </c>
      <c r="M26" s="235">
        <v>1732728</v>
      </c>
      <c r="N26" s="51"/>
      <c r="O26" s="31"/>
      <c r="P26" s="38"/>
      <c r="Q26" s="47">
        <v>10412642.470000001</v>
      </c>
      <c r="R26" s="47">
        <v>-0.47000000067055225</v>
      </c>
      <c r="S26" s="47">
        <v>1316656</v>
      </c>
      <c r="T26" s="47">
        <v>0</v>
      </c>
    </row>
    <row r="27" spans="1:20" s="43" customFormat="1">
      <c r="A27" s="262" t="s">
        <v>42</v>
      </c>
      <c r="B27" s="34" t="s">
        <v>38</v>
      </c>
      <c r="C27" s="257"/>
      <c r="D27" s="196" t="s">
        <v>45</v>
      </c>
      <c r="E27" s="254"/>
      <c r="F27" s="254"/>
      <c r="H27" s="14"/>
      <c r="I27" s="15"/>
      <c r="J27" s="235">
        <v>5337717.55</v>
      </c>
      <c r="K27" s="51"/>
      <c r="L27" s="235">
        <v>131770</v>
      </c>
      <c r="M27" s="235">
        <v>5469488</v>
      </c>
      <c r="N27" s="51"/>
      <c r="O27" s="31"/>
      <c r="P27" s="38"/>
      <c r="Q27" s="47">
        <v>1732727.67</v>
      </c>
      <c r="R27" s="47">
        <v>0.33000000007450581</v>
      </c>
      <c r="S27" s="47">
        <v>0</v>
      </c>
      <c r="T27" s="47">
        <v>0</v>
      </c>
    </row>
    <row r="28" spans="1:20" s="43" customFormat="1">
      <c r="A28" s="224" t="s">
        <v>44</v>
      </c>
      <c r="B28" s="72" t="s">
        <v>38</v>
      </c>
      <c r="C28" s="257"/>
      <c r="D28" s="196" t="s">
        <v>47</v>
      </c>
      <c r="E28" s="254"/>
      <c r="F28" s="254"/>
      <c r="H28" s="14"/>
      <c r="I28" s="15"/>
      <c r="J28" s="235">
        <v>2982428.03</v>
      </c>
      <c r="K28" s="51"/>
      <c r="L28" s="235">
        <v>37566</v>
      </c>
      <c r="M28" s="235">
        <v>3019994</v>
      </c>
      <c r="N28" s="51"/>
      <c r="O28" s="31"/>
      <c r="P28" s="38"/>
      <c r="Q28" s="47">
        <v>5337717.55</v>
      </c>
      <c r="R28" s="47">
        <v>0.45000000018626451</v>
      </c>
      <c r="S28" s="47">
        <v>131770</v>
      </c>
      <c r="T28" s="47">
        <v>0</v>
      </c>
    </row>
    <row r="29" spans="1:20" s="43" customFormat="1">
      <c r="A29" s="262" t="s">
        <v>46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6803374.3399999999</v>
      </c>
      <c r="K29" s="51"/>
      <c r="L29" s="235">
        <v>32612</v>
      </c>
      <c r="M29" s="235">
        <v>6835986</v>
      </c>
      <c r="N29" s="51"/>
      <c r="O29" s="31"/>
      <c r="P29" s="38"/>
      <c r="Q29" s="47">
        <v>2982428.03</v>
      </c>
      <c r="R29" s="47">
        <v>-2.9999999795109034E-2</v>
      </c>
      <c r="S29" s="47">
        <v>37566</v>
      </c>
      <c r="T29" s="47">
        <v>0</v>
      </c>
    </row>
    <row r="30" spans="1:20" s="43" customFormat="1">
      <c r="A30" s="224" t="s">
        <v>48</v>
      </c>
      <c r="B30" s="34" t="s">
        <v>38</v>
      </c>
      <c r="C30" s="257"/>
      <c r="D30" s="196" t="s">
        <v>52</v>
      </c>
      <c r="E30" s="254"/>
      <c r="F30" s="254"/>
      <c r="H30" s="14"/>
      <c r="I30" s="15"/>
      <c r="J30" s="242">
        <v>7962269.96</v>
      </c>
      <c r="K30" s="51"/>
      <c r="L30" s="236">
        <v>502</v>
      </c>
      <c r="M30" s="236">
        <v>7962772</v>
      </c>
      <c r="N30" s="51"/>
      <c r="O30" s="31"/>
      <c r="P30" s="38"/>
      <c r="Q30" s="47">
        <v>6803374.3399999999</v>
      </c>
      <c r="R30" s="47">
        <v>-0.33999999985098839</v>
      </c>
      <c r="S30" s="47">
        <v>32612</v>
      </c>
      <c r="T30" s="47">
        <v>0</v>
      </c>
    </row>
    <row r="31" spans="1:20" s="43" customFormat="1">
      <c r="A31" s="262" t="s">
        <v>50</v>
      </c>
      <c r="B31" s="72" t="s">
        <v>51</v>
      </c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51"/>
      <c r="O31" s="31"/>
      <c r="P31" s="38"/>
      <c r="Q31" s="47">
        <v>7962269.96</v>
      </c>
      <c r="R31" s="47">
        <v>4.0000000037252903E-2</v>
      </c>
      <c r="S31" s="47">
        <v>502</v>
      </c>
      <c r="T31" s="47">
        <v>0</v>
      </c>
    </row>
    <row r="32" spans="1:20" s="43" customFormat="1">
      <c r="A32" s="224"/>
      <c r="B32" s="72"/>
      <c r="C32" s="254"/>
      <c r="D32" s="261" t="s">
        <v>54</v>
      </c>
      <c r="F32" s="254"/>
      <c r="G32" s="254"/>
      <c r="H32" s="14"/>
      <c r="I32" s="15"/>
      <c r="J32" s="239">
        <v>72769930</v>
      </c>
      <c r="K32" s="237"/>
      <c r="L32" s="239">
        <v>1936499</v>
      </c>
      <c r="M32" s="239">
        <v>74706429</v>
      </c>
      <c r="N32" s="74"/>
      <c r="O32" s="31"/>
      <c r="P32" s="38"/>
      <c r="Q32" s="63"/>
      <c r="R32" s="63"/>
      <c r="S32" s="63"/>
      <c r="T32" s="63"/>
    </row>
    <row r="33" spans="1:20" s="43" customFormat="1">
      <c r="A33" s="224" t="s">
        <v>53</v>
      </c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68"/>
      <c r="O33" s="31"/>
      <c r="P33" s="38"/>
      <c r="Q33" s="75">
        <v>72769929.649999991</v>
      </c>
      <c r="R33" s="69">
        <v>0.35000000894069672</v>
      </c>
      <c r="S33" s="69">
        <v>1936499</v>
      </c>
      <c r="T33" s="69">
        <v>0</v>
      </c>
    </row>
    <row r="34" spans="1:20" s="43" customFormat="1">
      <c r="A34" s="262"/>
      <c r="B34" s="72"/>
      <c r="C34" s="254"/>
      <c r="D34" s="261" t="s">
        <v>303</v>
      </c>
      <c r="F34" s="254"/>
      <c r="G34" s="254"/>
      <c r="H34" s="14"/>
      <c r="I34" s="15"/>
      <c r="J34" s="239">
        <v>-55464854</v>
      </c>
      <c r="K34" s="240"/>
      <c r="L34" s="239">
        <v>-905886</v>
      </c>
      <c r="M34" s="239">
        <v>-56370740</v>
      </c>
      <c r="N34" s="77"/>
      <c r="O34" s="31"/>
      <c r="P34" s="38"/>
      <c r="Q34" s="63"/>
      <c r="R34" s="47"/>
      <c r="S34" s="47"/>
      <c r="T34" s="47"/>
    </row>
    <row r="35" spans="1:20" s="43" customFormat="1">
      <c r="A35" s="224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68"/>
      <c r="O35" s="31"/>
      <c r="P35" s="38"/>
      <c r="Q35" s="69">
        <v>-55464853.699999988</v>
      </c>
      <c r="R35" s="69">
        <v>-0.30000001192092896</v>
      </c>
      <c r="S35" s="69">
        <v>-905886</v>
      </c>
      <c r="T35" s="69">
        <v>0</v>
      </c>
    </row>
    <row r="36" spans="1:20" s="43" customFormat="1">
      <c r="A36" s="262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79"/>
      <c r="O36" s="31"/>
      <c r="P36" s="38"/>
      <c r="Q36" s="47"/>
      <c r="R36" s="47"/>
      <c r="S36" s="47"/>
      <c r="T36" s="47"/>
    </row>
    <row r="37" spans="1:20" s="43" customFormat="1">
      <c r="A37" s="224"/>
      <c r="B37" s="72"/>
      <c r="C37" s="196" t="s">
        <v>58</v>
      </c>
      <c r="E37" s="254"/>
      <c r="F37" s="254"/>
      <c r="H37" s="14"/>
      <c r="I37" s="15"/>
      <c r="J37" s="243">
        <v>27886796.84</v>
      </c>
      <c r="K37" s="81"/>
      <c r="L37" s="243">
        <v>0</v>
      </c>
      <c r="M37" s="243">
        <v>27886797</v>
      </c>
      <c r="N37" s="18"/>
      <c r="O37" s="31"/>
      <c r="P37" s="38"/>
      <c r="Q37" s="47"/>
      <c r="R37" s="47"/>
      <c r="S37" s="47"/>
      <c r="T37" s="47"/>
    </row>
    <row r="38" spans="1:20" s="43" customFormat="1">
      <c r="A38" s="262" t="s">
        <v>56</v>
      </c>
      <c r="B38" s="72" t="s">
        <v>57</v>
      </c>
      <c r="C38" s="196" t="s">
        <v>60</v>
      </c>
      <c r="E38" s="254"/>
      <c r="F38" s="254"/>
      <c r="H38" s="14"/>
      <c r="I38" s="15"/>
      <c r="J38" s="243">
        <v>21617606.75</v>
      </c>
      <c r="K38" s="81"/>
      <c r="L38" s="243">
        <v>0</v>
      </c>
      <c r="M38" s="243">
        <v>21617607</v>
      </c>
      <c r="N38" s="81"/>
      <c r="O38" s="31"/>
      <c r="P38" s="38"/>
      <c r="Q38" s="47">
        <v>27886796.84</v>
      </c>
      <c r="R38" s="47">
        <v>0.16000000014901161</v>
      </c>
      <c r="S38" s="47">
        <v>0</v>
      </c>
      <c r="T38" s="47">
        <v>0</v>
      </c>
    </row>
    <row r="39" spans="1:20" s="43" customFormat="1">
      <c r="A39" s="224" t="s">
        <v>59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1045097.42</v>
      </c>
      <c r="K39" s="81"/>
      <c r="L39" s="243">
        <v>0</v>
      </c>
      <c r="M39" s="243">
        <v>1045097</v>
      </c>
      <c r="N39" s="81"/>
      <c r="O39" s="31"/>
      <c r="P39" s="38"/>
      <c r="Q39" s="47">
        <v>21617606.75</v>
      </c>
      <c r="R39" s="47">
        <v>0.25</v>
      </c>
      <c r="S39" s="47">
        <v>0</v>
      </c>
      <c r="T39" s="47">
        <v>0</v>
      </c>
    </row>
    <row r="40" spans="1:20" s="43" customFormat="1">
      <c r="A40" s="262" t="s">
        <v>61</v>
      </c>
      <c r="B40" s="72" t="s">
        <v>20</v>
      </c>
      <c r="C40" s="196" t="s">
        <v>65</v>
      </c>
      <c r="E40" s="254"/>
      <c r="F40" s="254"/>
      <c r="H40" s="14"/>
      <c r="I40" s="15"/>
      <c r="J40" s="243">
        <v>178446.07</v>
      </c>
      <c r="K40" s="81"/>
      <c r="L40" s="243">
        <v>2536267</v>
      </c>
      <c r="M40" s="243">
        <v>2714713</v>
      </c>
      <c r="N40" s="81"/>
      <c r="O40" s="31"/>
      <c r="P40" s="38"/>
      <c r="Q40" s="47">
        <v>1045097.42</v>
      </c>
      <c r="R40" s="47">
        <v>-0.42000000004190952</v>
      </c>
      <c r="S40" s="47">
        <v>0</v>
      </c>
      <c r="T40" s="47">
        <v>0</v>
      </c>
    </row>
    <row r="41" spans="1:20" s="43" customFormat="1">
      <c r="A41" s="224" t="s">
        <v>63</v>
      </c>
      <c r="B41" s="72" t="s">
        <v>64</v>
      </c>
      <c r="C41" s="196" t="s">
        <v>304</v>
      </c>
      <c r="E41" s="254"/>
      <c r="F41" s="254"/>
      <c r="H41" s="14"/>
      <c r="I41" s="15"/>
      <c r="J41" s="243">
        <v>0</v>
      </c>
      <c r="K41" s="81"/>
      <c r="L41" s="243">
        <v>-3275424</v>
      </c>
      <c r="M41" s="243">
        <v>-3275424</v>
      </c>
      <c r="N41" s="81"/>
      <c r="O41" s="31"/>
      <c r="P41" s="38"/>
      <c r="Q41" s="47">
        <v>178446.07</v>
      </c>
      <c r="R41" s="47">
        <v>-7.0000000006984919E-2</v>
      </c>
      <c r="S41" s="47">
        <v>2536267</v>
      </c>
      <c r="T41" s="47">
        <v>0</v>
      </c>
    </row>
    <row r="42" spans="1:20" s="43" customFormat="1">
      <c r="A42" s="262" t="s">
        <v>66</v>
      </c>
      <c r="B42" s="72" t="s">
        <v>64</v>
      </c>
      <c r="C42" s="196" t="s">
        <v>68</v>
      </c>
      <c r="E42" s="254"/>
      <c r="F42" s="254"/>
      <c r="H42" s="14"/>
      <c r="I42" s="15"/>
      <c r="J42" s="243">
        <v>8886.25</v>
      </c>
      <c r="K42" s="81"/>
      <c r="L42" s="243">
        <v>0</v>
      </c>
      <c r="M42" s="243">
        <v>8886</v>
      </c>
      <c r="N42" s="81"/>
      <c r="O42" s="31"/>
      <c r="P42" s="38"/>
      <c r="Q42" s="47">
        <v>0</v>
      </c>
      <c r="R42" s="47">
        <v>0</v>
      </c>
      <c r="S42" s="47">
        <v>-3275424</v>
      </c>
      <c r="T42" s="47">
        <v>0</v>
      </c>
    </row>
    <row r="43" spans="1:20" s="43" customFormat="1">
      <c r="A43" s="224" t="s">
        <v>67</v>
      </c>
      <c r="B43" s="72" t="s">
        <v>31</v>
      </c>
      <c r="C43" s="196" t="s">
        <v>313</v>
      </c>
      <c r="E43" s="254"/>
      <c r="F43" s="254"/>
      <c r="H43" s="14"/>
      <c r="I43" s="15"/>
      <c r="J43" s="243">
        <v>0</v>
      </c>
      <c r="K43" s="81"/>
      <c r="L43" s="243">
        <v>0</v>
      </c>
      <c r="M43" s="243">
        <v>0</v>
      </c>
      <c r="N43" s="81"/>
      <c r="O43" s="31"/>
      <c r="P43" s="38"/>
      <c r="Q43" s="47">
        <v>8886.25</v>
      </c>
      <c r="R43" s="47">
        <v>-0.25</v>
      </c>
      <c r="S43" s="47">
        <v>0</v>
      </c>
      <c r="T43" s="47">
        <v>0</v>
      </c>
    </row>
    <row r="44" spans="1:20" s="43" customFormat="1">
      <c r="A44" s="262" t="s">
        <v>69</v>
      </c>
      <c r="B44" s="72" t="s">
        <v>70</v>
      </c>
      <c r="C44" s="196" t="s">
        <v>72</v>
      </c>
      <c r="H44" s="35"/>
      <c r="I44" s="35"/>
      <c r="J44" s="243">
        <v>-167315.38</v>
      </c>
      <c r="K44" s="81"/>
      <c r="L44" s="243">
        <v>0</v>
      </c>
      <c r="M44" s="243">
        <v>-167315</v>
      </c>
      <c r="N44" s="81"/>
      <c r="O44" s="31"/>
      <c r="P44" s="38"/>
      <c r="Q44" s="47">
        <v>0</v>
      </c>
      <c r="R44" s="47">
        <v>0</v>
      </c>
      <c r="S44" s="47">
        <v>0</v>
      </c>
      <c r="T44" s="47">
        <v>0</v>
      </c>
    </row>
    <row r="45" spans="1:20" s="43" customFormat="1">
      <c r="A45" s="224" t="s">
        <v>71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-167315.38</v>
      </c>
      <c r="R45" s="47">
        <v>0.38000000000465661</v>
      </c>
      <c r="S45" s="47">
        <v>0</v>
      </c>
      <c r="T45" s="47">
        <v>0</v>
      </c>
    </row>
    <row r="46" spans="1:20" s="43" customFormat="1">
      <c r="A46" s="262" t="s">
        <v>73</v>
      </c>
      <c r="B46" s="72" t="s">
        <v>38</v>
      </c>
      <c r="H46" s="35"/>
      <c r="I46" s="35"/>
      <c r="J46" s="245"/>
      <c r="K46" s="85"/>
      <c r="L46" s="245"/>
      <c r="M46" s="245"/>
      <c r="N46" s="81"/>
      <c r="O46" s="31"/>
      <c r="P46" s="38"/>
      <c r="Q46" s="47">
        <v>0</v>
      </c>
      <c r="R46" s="47">
        <v>0</v>
      </c>
      <c r="S46" s="47">
        <v>0</v>
      </c>
      <c r="T46" s="47">
        <v>0</v>
      </c>
    </row>
    <row r="47" spans="1:20" s="43" customFormat="1">
      <c r="A47" s="224"/>
      <c r="B47" s="72"/>
      <c r="C47" s="253" t="s">
        <v>76</v>
      </c>
      <c r="E47" s="254"/>
      <c r="F47" s="254"/>
      <c r="G47" s="254"/>
      <c r="H47" s="14"/>
      <c r="I47" s="15"/>
      <c r="J47" s="239">
        <v>50569518</v>
      </c>
      <c r="K47" s="237"/>
      <c r="L47" s="239">
        <v>-739157</v>
      </c>
      <c r="M47" s="239">
        <v>49830361</v>
      </c>
      <c r="N47" s="85"/>
      <c r="O47" s="31"/>
      <c r="P47" s="38"/>
      <c r="Q47" s="63"/>
      <c r="R47" s="63"/>
      <c r="S47" s="63"/>
      <c r="T47" s="63"/>
    </row>
    <row r="48" spans="1:20" s="43" customFormat="1">
      <c r="A48" s="224" t="s">
        <v>75</v>
      </c>
      <c r="B48" s="72"/>
      <c r="C48" s="264"/>
      <c r="D48" s="37"/>
      <c r="E48" s="265"/>
      <c r="F48" s="265"/>
      <c r="G48" s="265"/>
      <c r="H48" s="15"/>
      <c r="I48" s="15"/>
      <c r="J48" s="237"/>
      <c r="K48" s="237"/>
      <c r="L48" s="237"/>
      <c r="M48" s="237"/>
      <c r="N48" s="68"/>
      <c r="O48" s="31"/>
      <c r="P48" s="38"/>
      <c r="Q48" s="69">
        <v>50569517.950000003</v>
      </c>
      <c r="R48" s="69">
        <v>4.9999997019767761E-2</v>
      </c>
      <c r="S48" s="69">
        <v>-739157</v>
      </c>
      <c r="T48" s="69">
        <v>0</v>
      </c>
    </row>
    <row r="49" spans="1:20" s="37" customFormat="1">
      <c r="A49" s="224"/>
      <c r="B49" s="72"/>
      <c r="C49" s="261" t="s">
        <v>306</v>
      </c>
      <c r="D49" s="43"/>
      <c r="E49" s="43"/>
      <c r="F49" s="254"/>
      <c r="G49" s="254"/>
      <c r="H49" s="14"/>
      <c r="I49" s="15"/>
      <c r="J49" s="43"/>
      <c r="K49" s="43"/>
      <c r="L49" s="43"/>
      <c r="M49" s="43"/>
      <c r="N49" s="77"/>
      <c r="O49" s="31"/>
      <c r="P49" s="88"/>
      <c r="Q49" s="47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-4895336</v>
      </c>
      <c r="K50" s="237"/>
      <c r="L50" s="239">
        <v>-1645043</v>
      </c>
      <c r="M50" s="239">
        <v>-6540379</v>
      </c>
      <c r="N50" s="37"/>
      <c r="O50" s="31"/>
      <c r="P50" s="38"/>
      <c r="Q50" s="75"/>
      <c r="R50" s="47"/>
      <c r="S50" s="47"/>
      <c r="T50" s="47"/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68"/>
      <c r="O51" s="31"/>
      <c r="P51" s="38"/>
      <c r="Q51" s="69">
        <v>-4895335.7499999851</v>
      </c>
      <c r="R51" s="69">
        <v>-0.25000001490116119</v>
      </c>
      <c r="S51" s="69">
        <v>-1645043</v>
      </c>
      <c r="T51" s="69">
        <v>0</v>
      </c>
    </row>
    <row r="52" spans="1:20" s="43" customFormat="1">
      <c r="A52" s="224"/>
      <c r="B52" s="72"/>
      <c r="C52" s="196" t="s">
        <v>79</v>
      </c>
      <c r="E52" s="254"/>
      <c r="F52" s="254"/>
      <c r="G52" s="254"/>
      <c r="H52" s="35"/>
      <c r="I52" s="15"/>
      <c r="J52" s="243">
        <v>7170525.9199999999</v>
      </c>
      <c r="K52" s="81"/>
      <c r="L52" s="243">
        <v>0</v>
      </c>
      <c r="M52" s="243">
        <v>7170526</v>
      </c>
      <c r="N52" s="18"/>
      <c r="O52" s="31"/>
      <c r="P52" s="38"/>
      <c r="Q52" s="47"/>
      <c r="R52" s="47"/>
      <c r="S52" s="47"/>
      <c r="T52" s="47"/>
    </row>
    <row r="53" spans="1:20" s="43" customFormat="1">
      <c r="A53" s="224" t="s">
        <v>78</v>
      </c>
      <c r="B53" s="72" t="s">
        <v>57</v>
      </c>
      <c r="C53" s="196" t="s">
        <v>82</v>
      </c>
      <c r="E53" s="254"/>
      <c r="F53" s="254"/>
      <c r="G53" s="254"/>
      <c r="H53" s="35"/>
      <c r="I53" s="15"/>
      <c r="J53" s="235">
        <v>2783343.46</v>
      </c>
      <c r="K53" s="51"/>
      <c r="L53" s="235">
        <v>0</v>
      </c>
      <c r="M53" s="235">
        <v>2783343</v>
      </c>
      <c r="N53" s="81"/>
      <c r="O53" s="31"/>
      <c r="P53" s="38"/>
      <c r="Q53" s="47">
        <v>7170525.9199999999</v>
      </c>
      <c r="R53" s="47">
        <v>8.0000000074505806E-2</v>
      </c>
      <c r="S53" s="47">
        <v>0</v>
      </c>
      <c r="T53" s="47">
        <v>0</v>
      </c>
    </row>
    <row r="54" spans="1:20" s="43" customFormat="1">
      <c r="A54" s="224" t="s">
        <v>80</v>
      </c>
      <c r="B54" s="72" t="s">
        <v>81</v>
      </c>
      <c r="C54" s="254" t="s">
        <v>85</v>
      </c>
      <c r="E54" s="254"/>
      <c r="F54" s="254"/>
      <c r="G54" s="254"/>
      <c r="H54" s="35"/>
      <c r="I54" s="15"/>
      <c r="J54" s="246">
        <v>0</v>
      </c>
      <c r="K54" s="51"/>
      <c r="L54" s="246">
        <v>586481</v>
      </c>
      <c r="M54" s="246">
        <v>586481</v>
      </c>
      <c r="N54" s="51"/>
      <c r="O54" s="31"/>
      <c r="P54" s="38"/>
      <c r="Q54" s="75">
        <v>2783343.46</v>
      </c>
      <c r="R54" s="75">
        <v>-0.4599999999627471</v>
      </c>
      <c r="S54" s="75">
        <v>0</v>
      </c>
      <c r="T54" s="75">
        <v>0</v>
      </c>
    </row>
    <row r="55" spans="1:20">
      <c r="A55" s="224" t="s">
        <v>83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75">
        <v>0</v>
      </c>
      <c r="R55" s="75">
        <v>0</v>
      </c>
      <c r="S55" s="75">
        <v>586481</v>
      </c>
      <c r="T55" s="75">
        <v>0</v>
      </c>
    </row>
    <row r="56" spans="1:20">
      <c r="A56" s="224" t="s">
        <v>86</v>
      </c>
      <c r="B56" s="72" t="s">
        <v>84</v>
      </c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51"/>
      <c r="O56" s="31"/>
      <c r="Q56" s="69">
        <v>0</v>
      </c>
      <c r="R56" s="69">
        <v>0</v>
      </c>
      <c r="S56" s="75">
        <v>0</v>
      </c>
      <c r="T56" s="69">
        <v>0</v>
      </c>
    </row>
    <row r="57" spans="1:20">
      <c r="A57" s="224"/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9953869</v>
      </c>
      <c r="K57" s="237"/>
      <c r="L57" s="247">
        <v>586481</v>
      </c>
      <c r="M57" s="247">
        <v>10540350</v>
      </c>
      <c r="N57" s="85"/>
      <c r="O57" s="31"/>
      <c r="Q57" s="47"/>
      <c r="R57" s="47"/>
      <c r="S57" s="63"/>
      <c r="T57" s="47"/>
    </row>
    <row r="58" spans="1:20">
      <c r="A58" s="262" t="s">
        <v>87</v>
      </c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91"/>
      <c r="O58" s="31"/>
      <c r="Q58" s="69">
        <v>9953869.379999999</v>
      </c>
      <c r="R58" s="69">
        <v>-0.37999999895691872</v>
      </c>
      <c r="S58" s="69">
        <v>586481</v>
      </c>
      <c r="T58" s="69">
        <v>0</v>
      </c>
    </row>
    <row r="59" spans="1:20">
      <c r="A59" s="224"/>
      <c r="B59" s="72"/>
      <c r="C59" s="261" t="s">
        <v>308</v>
      </c>
      <c r="D59" s="43"/>
      <c r="E59" s="43"/>
      <c r="F59" s="254"/>
      <c r="G59" s="254"/>
      <c r="H59" s="14"/>
      <c r="I59" s="15"/>
      <c r="J59" s="247">
        <v>5058533</v>
      </c>
      <c r="K59" s="248"/>
      <c r="L59" s="247">
        <v>-1058562</v>
      </c>
      <c r="M59" s="247">
        <v>3999971</v>
      </c>
      <c r="N59" s="77"/>
      <c r="O59" s="31"/>
      <c r="Q59" s="47"/>
      <c r="R59" s="47"/>
      <c r="S59" s="47"/>
      <c r="T59" s="47"/>
    </row>
    <row r="60" spans="1:20">
      <c r="A60" s="262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1"/>
      <c r="O60" s="31"/>
      <c r="Q60" s="69">
        <v>5058533.6300000139</v>
      </c>
      <c r="R60" s="69">
        <v>0.63000001385807991</v>
      </c>
      <c r="S60" s="69">
        <v>-1058562</v>
      </c>
      <c r="T60" s="69">
        <v>0</v>
      </c>
    </row>
    <row r="61" spans="1:20">
      <c r="A61" s="224"/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180724141</v>
      </c>
      <c r="K61" s="81"/>
      <c r="L61" s="97">
        <v>47077061</v>
      </c>
      <c r="M61" s="246">
        <v>227801202</v>
      </c>
      <c r="N61" s="95"/>
      <c r="O61" s="31"/>
      <c r="Q61" s="47"/>
      <c r="R61" s="47"/>
      <c r="S61" s="47"/>
      <c r="T61" s="47"/>
    </row>
    <row r="62" spans="1:20">
      <c r="A62" s="224" t="s">
        <v>89</v>
      </c>
      <c r="B62" s="72"/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97"/>
      <c r="O62" s="31"/>
      <c r="Q62" s="47">
        <v>180724141</v>
      </c>
      <c r="R62" s="47">
        <v>0</v>
      </c>
      <c r="S62" s="47">
        <v>47077061</v>
      </c>
      <c r="T62" s="47">
        <v>0</v>
      </c>
    </row>
    <row r="63" spans="1:20">
      <c r="A63" s="224" t="s">
        <v>91</v>
      </c>
      <c r="B63" s="72" t="s">
        <v>92</v>
      </c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81"/>
      <c r="O63" s="31"/>
      <c r="Q63" s="69">
        <v>0</v>
      </c>
      <c r="R63" s="69">
        <v>0</v>
      </c>
      <c r="S63" s="69">
        <v>0</v>
      </c>
      <c r="T63" s="69">
        <v>0</v>
      </c>
    </row>
    <row r="64" spans="1:20" s="64" customFormat="1">
      <c r="A64" s="224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180724141</v>
      </c>
      <c r="K64" s="248"/>
      <c r="L64" s="247">
        <v>47077061</v>
      </c>
      <c r="M64" s="247">
        <v>227801202</v>
      </c>
      <c r="N64" s="100"/>
      <c r="O64" s="31"/>
      <c r="P64" s="62"/>
      <c r="Q64" s="47"/>
      <c r="R64" s="47"/>
      <c r="S64" s="47"/>
      <c r="T64" s="47"/>
    </row>
    <row r="65" spans="1:20" s="64" customFormat="1">
      <c r="A65" s="262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91"/>
      <c r="O65" s="31"/>
      <c r="P65" s="62"/>
      <c r="Q65" s="75">
        <v>180724141</v>
      </c>
      <c r="R65" s="47">
        <v>0</v>
      </c>
      <c r="S65" s="75">
        <v>47077061</v>
      </c>
      <c r="T65" s="47">
        <v>0</v>
      </c>
    </row>
    <row r="66" spans="1:20" s="64" customFormat="1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185782674</v>
      </c>
      <c r="K66" s="252"/>
      <c r="L66" s="251">
        <v>46018499</v>
      </c>
      <c r="M66" s="251">
        <v>231801173</v>
      </c>
      <c r="N66" s="61"/>
      <c r="O66" s="31"/>
      <c r="P66" s="62"/>
      <c r="Q66" s="47"/>
      <c r="R66" s="47"/>
      <c r="S66" s="47"/>
      <c r="T66" s="47"/>
    </row>
    <row r="67" spans="1:20" ht="14.25" thickTop="1" thickBot="1">
      <c r="A67" s="224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46"/>
      <c r="O67" s="31"/>
      <c r="Q67" s="106">
        <v>185782674.63000003</v>
      </c>
      <c r="R67" s="106">
        <v>-0.63000002503395081</v>
      </c>
      <c r="S67" s="106">
        <v>46018499</v>
      </c>
      <c r="T67" s="106">
        <v>0</v>
      </c>
    </row>
    <row r="68" spans="1:20" ht="13.5" thickTop="1">
      <c r="A68" s="70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108"/>
    </row>
    <row r="69" spans="1:20">
      <c r="A69" s="52"/>
      <c r="B69" s="53"/>
      <c r="I69" s="6"/>
      <c r="J69" s="109">
        <v>0</v>
      </c>
      <c r="K69" s="110"/>
      <c r="L69" s="111">
        <v>0</v>
      </c>
      <c r="M69" s="111">
        <v>0</v>
      </c>
      <c r="N69" s="37"/>
    </row>
    <row r="70" spans="1:20">
      <c r="B70" s="72"/>
      <c r="I70" s="6"/>
      <c r="J70" s="109">
        <v>0</v>
      </c>
      <c r="K70" s="110"/>
      <c r="L70" s="111">
        <v>0</v>
      </c>
      <c r="M70" s="111">
        <v>0</v>
      </c>
      <c r="N70" s="112"/>
    </row>
    <row r="71" spans="1:20">
      <c r="B71" s="72"/>
      <c r="I71" s="113" t="s">
        <v>97</v>
      </c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4"/>
      <c r="M72" s="114"/>
      <c r="N72" s="114"/>
      <c r="O72" s="31"/>
    </row>
    <row r="73" spans="1:20">
      <c r="B73" s="72"/>
      <c r="J73" s="114"/>
      <c r="K73" s="115"/>
      <c r="L73" s="116"/>
      <c r="M73" s="116"/>
      <c r="N73" s="116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B76" s="72"/>
      <c r="J76" s="114"/>
      <c r="K76" s="115"/>
      <c r="L76" s="114"/>
      <c r="M76" s="114"/>
      <c r="N76" s="114"/>
      <c r="O76" s="31"/>
    </row>
    <row r="77" spans="1:20">
      <c r="A77" s="12"/>
      <c r="B77" s="117"/>
      <c r="J77" s="114"/>
      <c r="K77" s="115"/>
      <c r="L77" s="114"/>
      <c r="M77" s="114"/>
      <c r="N77" s="114"/>
      <c r="O77" s="31"/>
    </row>
    <row r="78" spans="1:20">
      <c r="B78" s="72"/>
      <c r="J78" s="114"/>
      <c r="K78" s="115"/>
      <c r="L78" s="114"/>
      <c r="M78" s="114"/>
      <c r="N78" s="114"/>
      <c r="O78" s="31"/>
    </row>
    <row r="79" spans="1:20">
      <c r="A79" s="12"/>
      <c r="B79" s="117"/>
      <c r="J79" s="114"/>
      <c r="K79" s="115"/>
      <c r="L79" s="114"/>
      <c r="M79" s="114"/>
      <c r="N79" s="114"/>
      <c r="O79" s="31"/>
    </row>
    <row r="80" spans="1:20">
      <c r="B80" s="72"/>
      <c r="J80" s="114"/>
      <c r="K80" s="115"/>
      <c r="L80" s="114"/>
      <c r="M80" s="114"/>
      <c r="N80" s="114"/>
      <c r="O80" s="31"/>
    </row>
    <row r="81" spans="1:15">
      <c r="A81" s="12"/>
      <c r="B81" s="117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B94" s="72"/>
      <c r="J94" s="114"/>
      <c r="K94" s="115"/>
      <c r="L94" s="114"/>
      <c r="M94" s="114"/>
      <c r="N94" s="114"/>
      <c r="O94" s="31"/>
    </row>
    <row r="95" spans="1:15">
      <c r="A95" s="12"/>
      <c r="B95" s="117"/>
      <c r="J95" s="114"/>
      <c r="K95" s="115"/>
      <c r="L95" s="114"/>
      <c r="M95" s="114"/>
      <c r="N95" s="114"/>
      <c r="O95" s="31"/>
    </row>
    <row r="96" spans="1:15">
      <c r="B96" s="72"/>
    </row>
    <row r="97" spans="1:2">
      <c r="A97" s="12"/>
      <c r="B97" s="117"/>
    </row>
    <row r="98" spans="1:2">
      <c r="B98" s="72"/>
    </row>
  </sheetData>
  <sheetProtection formatColumns="0" formatRows="0"/>
  <conditionalFormatting sqref="J70 L70">
    <cfRule type="cellIs" dxfId="222" priority="33" operator="notEqual">
      <formula>0</formula>
    </cfRule>
    <cfRule type="cellIs" dxfId="221" priority="34" operator="equal">
      <formula>0</formula>
    </cfRule>
  </conditionalFormatting>
  <conditionalFormatting sqref="T21 R21 R33 T33 T35 R35 R48 T48 T51 R51 R60 T60 T58 R58 R65 T65 T67 R67">
    <cfRule type="cellIs" dxfId="220" priority="31" operator="notBetween">
      <formula>-0.5</formula>
      <formula>0.5</formula>
    </cfRule>
    <cfRule type="cellIs" dxfId="219" priority="32" operator="between">
      <formula>-0.5</formula>
      <formula>0.5</formula>
    </cfRule>
  </conditionalFormatting>
  <conditionalFormatting sqref="S21 S33 S35 S48 S51 S58 S60 S65 S67">
    <cfRule type="expression" dxfId="218" priority="35">
      <formula>ROUND($S21,0)&lt;&gt;$L21</formula>
    </cfRule>
    <cfRule type="expression" dxfId="217" priority="36">
      <formula>ROUND($S21,0)=$L21</formula>
    </cfRule>
  </conditionalFormatting>
  <conditionalFormatting sqref="Q21 Q33 Q35 Q48 Q51 Q60 Q58 Q65 Q67">
    <cfRule type="expression" dxfId="216" priority="37">
      <formula>ROUND($Q21,0)&lt;&gt;$J21</formula>
    </cfRule>
  </conditionalFormatting>
  <conditionalFormatting sqref="Q21 Q33 Q35 Q48 Q51 Q58 Q60 Q65 Q67">
    <cfRule type="expression" dxfId="215" priority="38">
      <formula>ROUND($Q21,0)=$J21</formula>
    </cfRule>
  </conditionalFormatting>
  <conditionalFormatting sqref="S58">
    <cfRule type="expression" dxfId="214" priority="26">
      <formula>ROUND($Q58,0)&lt;&gt;$J58</formula>
    </cfRule>
  </conditionalFormatting>
  <conditionalFormatting sqref="S58">
    <cfRule type="expression" dxfId="213" priority="25">
      <formula>ROUND($Q58,0)=$J58</formula>
    </cfRule>
  </conditionalFormatting>
  <conditionalFormatting sqref="M70">
    <cfRule type="cellIs" dxfId="212" priority="23" operator="notEqual">
      <formula>0</formula>
    </cfRule>
    <cfRule type="cellIs" dxfId="211" priority="24" operator="equal">
      <formula>0</formula>
    </cfRule>
  </conditionalFormatting>
  <conditionalFormatting sqref="J69 L69">
    <cfRule type="cellIs" dxfId="210" priority="14" operator="notEqual">
      <formula>0</formula>
    </cfRule>
    <cfRule type="cellIs" dxfId="209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208" priority="12">
      <formula>LEN(TRIM(F11))=0</formula>
    </cfRule>
    <cfRule type="cellIs" dxfId="207" priority="13" operator="notEqual">
      <formula>0</formula>
    </cfRule>
  </conditionalFormatting>
  <conditionalFormatting sqref="J11">
    <cfRule type="cellIs" dxfId="206" priority="11" operator="notEqual">
      <formula>J20</formula>
    </cfRule>
  </conditionalFormatting>
  <conditionalFormatting sqref="L11">
    <cfRule type="cellIs" dxfId="205" priority="10" operator="notEqual">
      <formula>L20</formula>
    </cfRule>
  </conditionalFormatting>
  <conditionalFormatting sqref="M69">
    <cfRule type="cellIs" dxfId="204" priority="8" operator="notEqual">
      <formula>0</formula>
    </cfRule>
    <cfRule type="cellIs" dxfId="203" priority="9" operator="equal">
      <formula>0</formula>
    </cfRule>
  </conditionalFormatting>
  <conditionalFormatting sqref="M24:M30 M37:M45 M62 M17:M18 M11:M15 M52:M55">
    <cfRule type="containsBlanks" dxfId="202" priority="6">
      <formula>LEN(TRIM(M11))=0</formula>
    </cfRule>
    <cfRule type="cellIs" dxfId="201" priority="7" operator="notEqual">
      <formula>0</formula>
    </cfRule>
  </conditionalFormatting>
  <conditionalFormatting sqref="M11">
    <cfRule type="cellIs" dxfId="200" priority="5" operator="notEqual">
      <formula>M20</formula>
    </cfRule>
  </conditionalFormatting>
  <conditionalFormatting sqref="J24">
    <cfRule type="containsBlanks" dxfId="199" priority="3">
      <formula>LEN(TRIM(J24))=0</formula>
    </cfRule>
    <cfRule type="cellIs" dxfId="198" priority="4" operator="notEqual">
      <formula>0</formula>
    </cfRule>
  </conditionalFormatting>
  <conditionalFormatting sqref="M61">
    <cfRule type="containsBlanks" dxfId="197" priority="1">
      <formula>LEN(TRIM(M61))=0</formula>
    </cfRule>
    <cfRule type="cellIs" dxfId="196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119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-6484963.79</v>
      </c>
      <c r="G11" s="281"/>
      <c r="H11" s="45"/>
      <c r="I11" s="36"/>
      <c r="J11" s="233">
        <v>13772079.539999999</v>
      </c>
      <c r="K11" s="234"/>
      <c r="L11" s="233">
        <v>0</v>
      </c>
      <c r="M11" s="233">
        <v>13772080</v>
      </c>
      <c r="N11" s="46"/>
      <c r="O11" s="31"/>
      <c r="P11" s="38"/>
      <c r="Q11" s="47">
        <v>13772079.539999999</v>
      </c>
      <c r="R11" s="47">
        <v>0.46000000089406967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1243644</v>
      </c>
      <c r="K12" s="51"/>
      <c r="L12" s="235">
        <v>0</v>
      </c>
      <c r="M12" s="235">
        <v>1243644</v>
      </c>
      <c r="N12" s="51"/>
      <c r="O12" s="31"/>
      <c r="P12" s="38"/>
      <c r="Q12" s="47">
        <v>1243644</v>
      </c>
      <c r="R12" s="47">
        <v>0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/>
      <c r="K13" s="51"/>
      <c r="L13" s="235">
        <v>0</v>
      </c>
      <c r="M13" s="235">
        <v>0</v>
      </c>
      <c r="N13" s="51"/>
      <c r="O13" s="31"/>
      <c r="P13" s="38"/>
      <c r="Q13" s="47">
        <v>0</v>
      </c>
      <c r="R13" s="47">
        <v>0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48628.03</v>
      </c>
      <c r="K14" s="51"/>
      <c r="L14" s="235">
        <v>0</v>
      </c>
      <c r="M14" s="235">
        <v>48628</v>
      </c>
      <c r="N14" s="51"/>
      <c r="O14" s="31"/>
      <c r="P14" s="38"/>
      <c r="Q14" s="47">
        <v>48628.03</v>
      </c>
      <c r="R14" s="47">
        <v>-2.9999999998835847E-2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1018283.88</v>
      </c>
      <c r="K15" s="51"/>
      <c r="L15" s="235">
        <v>0</v>
      </c>
      <c r="M15" s="235">
        <v>1018284</v>
      </c>
      <c r="N15" s="51"/>
      <c r="O15" s="31"/>
      <c r="P15" s="38"/>
      <c r="Q15" s="47">
        <v>1018283.88</v>
      </c>
      <c r="R15" s="47">
        <v>0.11999999999534339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513072.89</v>
      </c>
      <c r="K17" s="51"/>
      <c r="L17" s="235">
        <v>0</v>
      </c>
      <c r="M17" s="235">
        <v>513073</v>
      </c>
      <c r="N17" s="51"/>
      <c r="O17" s="31"/>
      <c r="P17" s="38"/>
      <c r="Q17" s="47">
        <v>513072.89</v>
      </c>
      <c r="R17" s="47">
        <v>0.10999999998603016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446165.13</v>
      </c>
      <c r="K18" s="51"/>
      <c r="L18" s="236">
        <v>2437568</v>
      </c>
      <c r="M18" s="236">
        <v>2883733</v>
      </c>
      <c r="N18" s="51"/>
      <c r="O18" s="31"/>
      <c r="P18" s="38"/>
      <c r="Q18" s="47">
        <v>446165.13</v>
      </c>
      <c r="R18" s="47">
        <v>-0.13000000000465661</v>
      </c>
      <c r="S18" s="47">
        <v>2437568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17041874</v>
      </c>
      <c r="K20" s="240"/>
      <c r="L20" s="239">
        <v>2437568</v>
      </c>
      <c r="M20" s="239">
        <v>19479442</v>
      </c>
      <c r="N20" s="68"/>
      <c r="O20" s="31"/>
      <c r="P20" s="38"/>
      <c r="Q20" s="69">
        <v>17041873.469999999</v>
      </c>
      <c r="R20" s="69">
        <v>0.5300000011920929</v>
      </c>
      <c r="S20" s="69">
        <v>2437568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38622843.109999999</v>
      </c>
      <c r="K24" s="51"/>
      <c r="L24" s="235">
        <v>0</v>
      </c>
      <c r="M24" s="235">
        <v>38622843</v>
      </c>
      <c r="N24" s="51"/>
      <c r="O24" s="31"/>
      <c r="P24" s="38"/>
      <c r="Q24" s="47">
        <v>38622843.109999999</v>
      </c>
      <c r="R24" s="47">
        <v>0</v>
      </c>
      <c r="S24" s="47">
        <v>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11474637.030000001</v>
      </c>
      <c r="K25" s="51"/>
      <c r="L25" s="235">
        <v>518718</v>
      </c>
      <c r="M25" s="235">
        <v>11993355</v>
      </c>
      <c r="N25" s="51"/>
      <c r="O25" s="31"/>
      <c r="P25" s="38"/>
      <c r="Q25" s="47">
        <v>11474637.030000001</v>
      </c>
      <c r="R25" s="47">
        <v>-3.0000001192092896E-2</v>
      </c>
      <c r="S25" s="47">
        <v>518718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3618538.99</v>
      </c>
      <c r="K26" s="51"/>
      <c r="L26" s="235">
        <v>18456</v>
      </c>
      <c r="M26" s="235">
        <v>3636995</v>
      </c>
      <c r="N26" s="51"/>
      <c r="O26" s="31"/>
      <c r="P26" s="38"/>
      <c r="Q26" s="47">
        <v>3618538.99</v>
      </c>
      <c r="R26" s="47">
        <v>9.9999997764825821E-3</v>
      </c>
      <c r="S26" s="47">
        <v>18456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8531941.2200000007</v>
      </c>
      <c r="K27" s="51"/>
      <c r="L27" s="235">
        <v>231715</v>
      </c>
      <c r="M27" s="235">
        <v>8763656</v>
      </c>
      <c r="N27" s="51"/>
      <c r="O27" s="31"/>
      <c r="P27" s="38"/>
      <c r="Q27" s="47">
        <v>8531941.2200000007</v>
      </c>
      <c r="R27" s="47">
        <v>-0.22000000067055225</v>
      </c>
      <c r="S27" s="47">
        <v>231715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3193461.77</v>
      </c>
      <c r="K28" s="51"/>
      <c r="L28" s="235">
        <v>1880356</v>
      </c>
      <c r="M28" s="235">
        <v>5073818</v>
      </c>
      <c r="N28" s="51"/>
      <c r="O28" s="31"/>
      <c r="P28" s="38"/>
      <c r="Q28" s="47">
        <v>3193461.77</v>
      </c>
      <c r="R28" s="47">
        <v>0.22999999998137355</v>
      </c>
      <c r="S28" s="47">
        <v>1880356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6484728.8499999996</v>
      </c>
      <c r="K29" s="51"/>
      <c r="L29" s="235">
        <v>211011</v>
      </c>
      <c r="M29" s="235">
        <v>6695740</v>
      </c>
      <c r="N29" s="51"/>
      <c r="O29" s="31"/>
      <c r="P29" s="38"/>
      <c r="Q29" s="47">
        <v>6484728.8499999996</v>
      </c>
      <c r="R29" s="47">
        <v>0.15000000037252903</v>
      </c>
      <c r="S29" s="47">
        <v>211011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2979153.3699999996</v>
      </c>
      <c r="K30" s="51"/>
      <c r="L30" s="236">
        <v>3026</v>
      </c>
      <c r="M30" s="236">
        <v>2982179</v>
      </c>
      <c r="N30" s="51"/>
      <c r="O30" s="31"/>
      <c r="P30" s="38"/>
      <c r="Q30" s="47">
        <v>2979153.3699999996</v>
      </c>
      <c r="R30" s="47">
        <v>-0.36999999964609742</v>
      </c>
      <c r="S30" s="47">
        <v>3026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74905304</v>
      </c>
      <c r="K32" s="237"/>
      <c r="L32" s="239">
        <v>2863282</v>
      </c>
      <c r="M32" s="239">
        <v>77768586</v>
      </c>
      <c r="N32" s="68"/>
      <c r="O32" s="31"/>
      <c r="P32" s="38"/>
      <c r="Q32" s="75">
        <v>74905304.340000004</v>
      </c>
      <c r="R32" s="69">
        <v>-0.34000000357627869</v>
      </c>
      <c r="S32" s="69">
        <v>2863282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-57863430</v>
      </c>
      <c r="K34" s="240"/>
      <c r="L34" s="239">
        <v>-425714</v>
      </c>
      <c r="M34" s="239">
        <v>-58289144</v>
      </c>
      <c r="N34" s="68"/>
      <c r="O34" s="31"/>
      <c r="P34" s="38"/>
      <c r="Q34" s="69">
        <v>-57863430.870000005</v>
      </c>
      <c r="R34" s="69">
        <v>0.87000000476837158</v>
      </c>
      <c r="S34" s="69">
        <v>-425714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34882973.350000001</v>
      </c>
      <c r="K37" s="81"/>
      <c r="L37" s="243">
        <v>0</v>
      </c>
      <c r="M37" s="243">
        <v>34882973</v>
      </c>
      <c r="N37" s="81"/>
      <c r="O37" s="31"/>
      <c r="P37" s="38"/>
      <c r="Q37" s="47">
        <v>34882973.350000001</v>
      </c>
      <c r="R37" s="47">
        <v>-0.35000000149011612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15246308.6</v>
      </c>
      <c r="K38" s="81"/>
      <c r="L38" s="243">
        <v>0</v>
      </c>
      <c r="M38" s="243">
        <v>15246309</v>
      </c>
      <c r="N38" s="81"/>
      <c r="O38" s="31"/>
      <c r="P38" s="38"/>
      <c r="Q38" s="47">
        <v>15246308.6</v>
      </c>
      <c r="R38" s="47">
        <v>0.40000000037252903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5186308.08</v>
      </c>
      <c r="K39" s="81"/>
      <c r="L39" s="243">
        <v>0</v>
      </c>
      <c r="M39" s="243">
        <v>5186308</v>
      </c>
      <c r="N39" s="81"/>
      <c r="O39" s="31"/>
      <c r="P39" s="38"/>
      <c r="Q39" s="47">
        <v>5186308.08</v>
      </c>
      <c r="R39" s="47">
        <v>-8.0000000074505806E-2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76718.13</v>
      </c>
      <c r="K40" s="81"/>
      <c r="L40" s="243">
        <v>451650</v>
      </c>
      <c r="M40" s="243">
        <v>528368</v>
      </c>
      <c r="N40" s="81"/>
      <c r="O40" s="31"/>
      <c r="P40" s="38"/>
      <c r="Q40" s="47">
        <v>76718.13</v>
      </c>
      <c r="R40" s="47">
        <v>-0.13000000000465661</v>
      </c>
      <c r="S40" s="47">
        <v>451650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304</v>
      </c>
      <c r="E41" s="254"/>
      <c r="F41" s="254"/>
      <c r="H41" s="14"/>
      <c r="I41" s="15"/>
      <c r="J41" s="243">
        <v>0</v>
      </c>
      <c r="K41" s="81"/>
      <c r="L41" s="243">
        <v>-499932</v>
      </c>
      <c r="M41" s="243">
        <v>-499932</v>
      </c>
      <c r="N41" s="81"/>
      <c r="O41" s="31"/>
      <c r="P41" s="38"/>
      <c r="Q41" s="47">
        <v>0</v>
      </c>
      <c r="R41" s="47">
        <v>0</v>
      </c>
      <c r="S41" s="47">
        <v>-499932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80662.17</v>
      </c>
      <c r="K42" s="81"/>
      <c r="L42" s="243">
        <v>0</v>
      </c>
      <c r="M42" s="243">
        <v>80662</v>
      </c>
      <c r="N42" s="81"/>
      <c r="O42" s="31"/>
      <c r="P42" s="38"/>
      <c r="Q42" s="47">
        <v>80662.17</v>
      </c>
      <c r="R42" s="47">
        <v>-0.16999999999825377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311</v>
      </c>
      <c r="E43" s="254"/>
      <c r="F43" s="254"/>
      <c r="H43" s="14"/>
      <c r="I43" s="15"/>
      <c r="J43" s="243">
        <v>6720</v>
      </c>
      <c r="K43" s="81"/>
      <c r="L43" s="243">
        <v>0</v>
      </c>
      <c r="M43" s="243">
        <v>6720</v>
      </c>
      <c r="N43" s="81"/>
      <c r="O43" s="31"/>
      <c r="P43" s="38"/>
      <c r="Q43" s="47">
        <v>6720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-50464.15</v>
      </c>
      <c r="K44" s="81"/>
      <c r="L44" s="243">
        <v>0</v>
      </c>
      <c r="M44" s="243">
        <v>-50464</v>
      </c>
      <c r="N44" s="81"/>
      <c r="O44" s="31"/>
      <c r="P44" s="38"/>
      <c r="Q44" s="47">
        <v>-50464.15</v>
      </c>
      <c r="R44" s="47">
        <v>0.15000000000145519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-1000</v>
      </c>
      <c r="M45" s="244">
        <v>-1000</v>
      </c>
      <c r="N45" s="81"/>
      <c r="O45" s="31"/>
      <c r="P45" s="38"/>
      <c r="Q45" s="47">
        <v>0</v>
      </c>
      <c r="R45" s="47">
        <v>0</v>
      </c>
      <c r="S45" s="47">
        <v>-1000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55429226</v>
      </c>
      <c r="K47" s="237"/>
      <c r="L47" s="239">
        <v>-49282</v>
      </c>
      <c r="M47" s="239">
        <v>55379944</v>
      </c>
      <c r="N47" s="68"/>
      <c r="O47" s="31"/>
      <c r="P47" s="38"/>
      <c r="Q47" s="69">
        <v>55429226.180000007</v>
      </c>
      <c r="R47" s="69">
        <v>-0.18000000715255737</v>
      </c>
      <c r="S47" s="69">
        <v>-49282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-2434204</v>
      </c>
      <c r="K50" s="237"/>
      <c r="L50" s="239">
        <v>-474996</v>
      </c>
      <c r="M50" s="239">
        <v>-2909200</v>
      </c>
      <c r="N50" s="68"/>
      <c r="O50" s="31"/>
      <c r="P50" s="38"/>
      <c r="Q50" s="69">
        <v>-2434204.6899999976</v>
      </c>
      <c r="R50" s="69">
        <v>0.68999999761581421</v>
      </c>
      <c r="S50" s="69">
        <v>-474996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1247202.24</v>
      </c>
      <c r="K52" s="81"/>
      <c r="L52" s="243">
        <v>0</v>
      </c>
      <c r="M52" s="243">
        <v>1247202</v>
      </c>
      <c r="N52" s="81"/>
      <c r="O52" s="31"/>
      <c r="P52" s="38"/>
      <c r="Q52" s="47">
        <v>1247202.24</v>
      </c>
      <c r="R52" s="47">
        <v>-0.23999999999068677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2692213.76</v>
      </c>
      <c r="K53" s="51"/>
      <c r="L53" s="235">
        <v>0</v>
      </c>
      <c r="M53" s="235">
        <v>2692214</v>
      </c>
      <c r="N53" s="51"/>
      <c r="O53" s="31"/>
      <c r="P53" s="38"/>
      <c r="Q53" s="75">
        <v>2692213.76</v>
      </c>
      <c r="R53" s="75">
        <v>0.24000000022351742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539021</v>
      </c>
      <c r="M54" s="246">
        <v>539021</v>
      </c>
      <c r="N54" s="51"/>
      <c r="O54" s="31"/>
      <c r="Q54" s="75">
        <v>0</v>
      </c>
      <c r="R54" s="75">
        <v>0</v>
      </c>
      <c r="S54" s="75">
        <v>539021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3939416</v>
      </c>
      <c r="K57" s="237"/>
      <c r="L57" s="247">
        <v>539021</v>
      </c>
      <c r="M57" s="247">
        <v>4478437</v>
      </c>
      <c r="N57" s="91"/>
      <c r="O57" s="31"/>
      <c r="Q57" s="69">
        <v>3939416</v>
      </c>
      <c r="R57" s="69">
        <v>0</v>
      </c>
      <c r="S57" s="69">
        <v>539021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324</v>
      </c>
      <c r="D59" s="43"/>
      <c r="E59" s="43"/>
      <c r="F59" s="254"/>
      <c r="G59" s="254"/>
      <c r="H59" s="14"/>
      <c r="I59" s="15"/>
      <c r="J59" s="247">
        <v>1505212</v>
      </c>
      <c r="K59" s="248"/>
      <c r="L59" s="247">
        <v>64025</v>
      </c>
      <c r="M59" s="247">
        <v>1569237</v>
      </c>
      <c r="N59" s="91"/>
      <c r="O59" s="31"/>
      <c r="Q59" s="69">
        <v>1505211.3100000024</v>
      </c>
      <c r="R59" s="69">
        <v>-0.68999999761581421</v>
      </c>
      <c r="S59" s="69">
        <v>64025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50192887</v>
      </c>
      <c r="K61" s="81"/>
      <c r="L61" s="97">
        <v>24534188</v>
      </c>
      <c r="M61" s="246">
        <v>74727075</v>
      </c>
      <c r="N61" s="97"/>
      <c r="O61" s="31"/>
      <c r="Q61" s="47">
        <v>50192887</v>
      </c>
      <c r="R61" s="47">
        <v>0</v>
      </c>
      <c r="S61" s="47">
        <v>24534188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50192887</v>
      </c>
      <c r="K64" s="248"/>
      <c r="L64" s="247">
        <v>24534188</v>
      </c>
      <c r="M64" s="247">
        <v>74727075</v>
      </c>
      <c r="N64" s="91"/>
      <c r="O64" s="31"/>
      <c r="P64" s="62"/>
      <c r="Q64" s="75">
        <v>50192887</v>
      </c>
      <c r="R64" s="47">
        <v>0</v>
      </c>
      <c r="S64" s="75">
        <v>24534188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51698099</v>
      </c>
      <c r="K66" s="252"/>
      <c r="L66" s="251">
        <v>24598213</v>
      </c>
      <c r="M66" s="251">
        <v>76296312</v>
      </c>
      <c r="N66" s="46"/>
      <c r="O66" s="31"/>
      <c r="Q66" s="106">
        <v>51698098.310000002</v>
      </c>
      <c r="R66" s="106">
        <v>0.68999999761581421</v>
      </c>
      <c r="S66" s="106">
        <v>24598213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1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195" priority="31" operator="notBetween">
      <formula>-0.5</formula>
      <formula>0.5</formula>
    </cfRule>
    <cfRule type="cellIs" dxfId="194" priority="32" operator="between">
      <formula>-0.5</formula>
      <formula>0.5</formula>
    </cfRule>
  </conditionalFormatting>
  <conditionalFormatting sqref="S20 S32 S34 S47 S50 S57 S59 S64 S66">
    <cfRule type="expression" dxfId="193" priority="35">
      <formula>ROUND($S20,0)&lt;&gt;$L20</formula>
    </cfRule>
    <cfRule type="expression" dxfId="192" priority="36">
      <formula>ROUND($S20,0)=$L20</formula>
    </cfRule>
  </conditionalFormatting>
  <conditionalFormatting sqref="Q20 Q32 Q34 Q47 Q50 Q59 Q57 Q64 Q66">
    <cfRule type="expression" dxfId="191" priority="37">
      <formula>ROUND($Q20,0)&lt;&gt;$J20</formula>
    </cfRule>
  </conditionalFormatting>
  <conditionalFormatting sqref="Q20 Q32 Q34 Q47 Q50 Q57 Q59 Q64 Q66">
    <cfRule type="expression" dxfId="190" priority="38">
      <formula>ROUND($Q20,0)=$J20</formula>
    </cfRule>
  </conditionalFormatting>
  <conditionalFormatting sqref="S57">
    <cfRule type="expression" dxfId="189" priority="26">
      <formula>ROUND($Q57,0)&lt;&gt;$J57</formula>
    </cfRule>
  </conditionalFormatting>
  <conditionalFormatting sqref="S57">
    <cfRule type="expression" dxfId="188" priority="25">
      <formula>ROUND($Q57,0)=$J57</formula>
    </cfRule>
  </conditionalFormatting>
  <conditionalFormatting sqref="J69 L69">
    <cfRule type="cellIs" dxfId="187" priority="14" operator="notEqual">
      <formula>0</formula>
    </cfRule>
    <cfRule type="cellIs" dxfId="186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185" priority="12">
      <formula>LEN(TRIM(F11))=0</formula>
    </cfRule>
    <cfRule type="cellIs" dxfId="184" priority="13" operator="notEqual">
      <formula>0</formula>
    </cfRule>
  </conditionalFormatting>
  <conditionalFormatting sqref="J11">
    <cfRule type="cellIs" dxfId="183" priority="11" operator="notEqual">
      <formula>J20</formula>
    </cfRule>
  </conditionalFormatting>
  <conditionalFormatting sqref="L11">
    <cfRule type="cellIs" dxfId="182" priority="10" operator="notEqual">
      <formula>L20</formula>
    </cfRule>
  </conditionalFormatting>
  <conditionalFormatting sqref="M69">
    <cfRule type="cellIs" dxfId="181" priority="8" operator="notEqual">
      <formula>0</formula>
    </cfRule>
    <cfRule type="cellIs" dxfId="180" priority="9" operator="equal">
      <formula>0</formula>
    </cfRule>
  </conditionalFormatting>
  <conditionalFormatting sqref="M24:M30 M37:M45 M62 M17:M18 M11:M15 M52:M55">
    <cfRule type="containsBlanks" dxfId="179" priority="6">
      <formula>LEN(TRIM(M11))=0</formula>
    </cfRule>
    <cfRule type="cellIs" dxfId="178" priority="7" operator="notEqual">
      <formula>0</formula>
    </cfRule>
  </conditionalFormatting>
  <conditionalFormatting sqref="M11">
    <cfRule type="cellIs" dxfId="177" priority="5" operator="notEqual">
      <formula>M20</formula>
    </cfRule>
  </conditionalFormatting>
  <conditionalFormatting sqref="J24">
    <cfRule type="containsBlanks" dxfId="176" priority="3">
      <formula>LEN(TRIM(J24))=0</formula>
    </cfRule>
    <cfRule type="cellIs" dxfId="175" priority="4" operator="notEqual">
      <formula>0</formula>
    </cfRule>
  </conditionalFormatting>
  <conditionalFormatting sqref="M61">
    <cfRule type="containsBlanks" dxfId="174" priority="1">
      <formula>LEN(TRIM(M61))=0</formula>
    </cfRule>
    <cfRule type="cellIs" dxfId="173" priority="2" operator="notEqual">
      <formula>0</formula>
    </cfRule>
  </conditionalFormatting>
  <printOptions horizontalCentered="1"/>
  <pageMargins left="0.25" right="0.25" top="0.75" bottom="0.75" header="0.3" footer="0.3"/>
  <pageSetup scale="55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120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-9651790.7699999996</v>
      </c>
      <c r="G11" s="281"/>
      <c r="H11" s="45"/>
      <c r="I11" s="36"/>
      <c r="J11" s="233">
        <v>14128290</v>
      </c>
      <c r="K11" s="234"/>
      <c r="L11" s="233">
        <v>0</v>
      </c>
      <c r="M11" s="233">
        <v>14128290</v>
      </c>
      <c r="N11" s="46"/>
      <c r="O11" s="31"/>
      <c r="P11" s="38"/>
      <c r="Q11" s="47">
        <v>14128290</v>
      </c>
      <c r="R11" s="47">
        <v>0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1654163</v>
      </c>
      <c r="K12" s="51"/>
      <c r="L12" s="235">
        <v>0</v>
      </c>
      <c r="M12" s="235">
        <v>1654163</v>
      </c>
      <c r="N12" s="51"/>
      <c r="O12" s="31"/>
      <c r="P12" s="38"/>
      <c r="Q12" s="47">
        <v>1654163</v>
      </c>
      <c r="R12" s="47">
        <v>0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5313869</v>
      </c>
      <c r="K13" s="51"/>
      <c r="L13" s="235">
        <v>0</v>
      </c>
      <c r="M13" s="235">
        <v>5313869</v>
      </c>
      <c r="N13" s="51"/>
      <c r="O13" s="31"/>
      <c r="P13" s="38"/>
      <c r="Q13" s="47">
        <v>5313869</v>
      </c>
      <c r="R13" s="47">
        <v>0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243737</v>
      </c>
      <c r="K14" s="51"/>
      <c r="L14" s="235">
        <v>0</v>
      </c>
      <c r="M14" s="235">
        <v>243737</v>
      </c>
      <c r="N14" s="51"/>
      <c r="O14" s="31"/>
      <c r="P14" s="38"/>
      <c r="Q14" s="47">
        <v>243737</v>
      </c>
      <c r="R14" s="47">
        <v>0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280168</v>
      </c>
      <c r="K15" s="51"/>
      <c r="L15" s="235">
        <v>0</v>
      </c>
      <c r="M15" s="235">
        <v>280168</v>
      </c>
      <c r="N15" s="51"/>
      <c r="O15" s="31"/>
      <c r="P15" s="38"/>
      <c r="Q15" s="47">
        <v>280168</v>
      </c>
      <c r="R15" s="47">
        <v>0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684789</v>
      </c>
      <c r="K17" s="51"/>
      <c r="L17" s="235">
        <v>0</v>
      </c>
      <c r="M17" s="235">
        <v>684789</v>
      </c>
      <c r="N17" s="51"/>
      <c r="O17" s="31"/>
      <c r="P17" s="38"/>
      <c r="Q17" s="47">
        <v>684789</v>
      </c>
      <c r="R17" s="47">
        <v>0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186667</v>
      </c>
      <c r="K18" s="51"/>
      <c r="L18" s="236">
        <v>183053</v>
      </c>
      <c r="M18" s="236">
        <v>369720</v>
      </c>
      <c r="N18" s="51"/>
      <c r="O18" s="31"/>
      <c r="P18" s="38"/>
      <c r="Q18" s="47">
        <v>186667</v>
      </c>
      <c r="R18" s="47">
        <v>0</v>
      </c>
      <c r="S18" s="47">
        <v>183053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22491683</v>
      </c>
      <c r="K20" s="240"/>
      <c r="L20" s="239">
        <v>183053</v>
      </c>
      <c r="M20" s="239">
        <v>22674736</v>
      </c>
      <c r="N20" s="68"/>
      <c r="O20" s="31"/>
      <c r="P20" s="38"/>
      <c r="Q20" s="69">
        <v>22491683</v>
      </c>
      <c r="R20" s="69">
        <v>0</v>
      </c>
      <c r="S20" s="69">
        <v>183053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43659225.359999999</v>
      </c>
      <c r="K24" s="51"/>
      <c r="L24" s="235">
        <v>746011</v>
      </c>
      <c r="M24" s="235">
        <v>44405236</v>
      </c>
      <c r="N24" s="51"/>
      <c r="O24" s="31"/>
      <c r="P24" s="38"/>
      <c r="Q24" s="47">
        <v>43659225.359999992</v>
      </c>
      <c r="R24" s="47">
        <v>0</v>
      </c>
      <c r="S24" s="47">
        <v>746011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10233294</v>
      </c>
      <c r="K25" s="51"/>
      <c r="L25" s="235">
        <v>1224408</v>
      </c>
      <c r="M25" s="235">
        <v>11457702</v>
      </c>
      <c r="N25" s="51"/>
      <c r="O25" s="31"/>
      <c r="P25" s="38"/>
      <c r="Q25" s="47">
        <v>10233294</v>
      </c>
      <c r="R25" s="47">
        <v>0</v>
      </c>
      <c r="S25" s="47">
        <v>1224408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2466041</v>
      </c>
      <c r="K26" s="51"/>
      <c r="L26" s="235">
        <v>108268</v>
      </c>
      <c r="M26" s="235">
        <v>2574309</v>
      </c>
      <c r="N26" s="51"/>
      <c r="O26" s="31"/>
      <c r="P26" s="38"/>
      <c r="Q26" s="47">
        <v>2466041</v>
      </c>
      <c r="R26" s="47">
        <v>0</v>
      </c>
      <c r="S26" s="47">
        <v>108268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9299229</v>
      </c>
      <c r="K27" s="51"/>
      <c r="L27" s="235">
        <v>405740</v>
      </c>
      <c r="M27" s="235">
        <v>9704969</v>
      </c>
      <c r="N27" s="51"/>
      <c r="O27" s="31"/>
      <c r="P27" s="38"/>
      <c r="Q27" s="47">
        <v>9299229</v>
      </c>
      <c r="R27" s="47">
        <v>0</v>
      </c>
      <c r="S27" s="47">
        <v>405740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5420055</v>
      </c>
      <c r="K28" s="51"/>
      <c r="L28" s="235">
        <v>651057</v>
      </c>
      <c r="M28" s="235">
        <v>6071112</v>
      </c>
      <c r="N28" s="51"/>
      <c r="O28" s="31"/>
      <c r="P28" s="38"/>
      <c r="Q28" s="47">
        <v>5420055</v>
      </c>
      <c r="R28" s="47">
        <v>0</v>
      </c>
      <c r="S28" s="47">
        <v>651057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6797828</v>
      </c>
      <c r="K29" s="51"/>
      <c r="L29" s="235">
        <v>49567</v>
      </c>
      <c r="M29" s="235">
        <v>6847395</v>
      </c>
      <c r="N29" s="51"/>
      <c r="O29" s="31"/>
      <c r="P29" s="38"/>
      <c r="Q29" s="47">
        <v>6797828</v>
      </c>
      <c r="R29" s="47">
        <v>0</v>
      </c>
      <c r="S29" s="47">
        <v>49567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4406327.08</v>
      </c>
      <c r="K30" s="51"/>
      <c r="L30" s="236">
        <v>0</v>
      </c>
      <c r="M30" s="236">
        <v>4406327</v>
      </c>
      <c r="N30" s="51"/>
      <c r="O30" s="31"/>
      <c r="P30" s="38"/>
      <c r="Q30" s="47">
        <v>4406327.08</v>
      </c>
      <c r="R30" s="47">
        <v>-8.0000000074505806E-2</v>
      </c>
      <c r="S30" s="47">
        <v>0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82281999</v>
      </c>
      <c r="K32" s="237"/>
      <c r="L32" s="239">
        <v>3185051</v>
      </c>
      <c r="M32" s="239">
        <v>85467050</v>
      </c>
      <c r="N32" s="68"/>
      <c r="O32" s="31"/>
      <c r="P32" s="38"/>
      <c r="Q32" s="75">
        <v>82281999.439999983</v>
      </c>
      <c r="R32" s="69">
        <v>-0.43999998271465302</v>
      </c>
      <c r="S32" s="69">
        <v>3185051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-59790316</v>
      </c>
      <c r="K34" s="240"/>
      <c r="L34" s="239">
        <v>-3001998</v>
      </c>
      <c r="M34" s="239">
        <v>-62792314</v>
      </c>
      <c r="N34" s="68"/>
      <c r="O34" s="31"/>
      <c r="P34" s="38"/>
      <c r="Q34" s="69">
        <v>-59790316.439999983</v>
      </c>
      <c r="R34" s="69">
        <v>0.43999998271465302</v>
      </c>
      <c r="S34" s="69">
        <v>-3001998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29097913</v>
      </c>
      <c r="K37" s="81"/>
      <c r="L37" s="243">
        <v>0</v>
      </c>
      <c r="M37" s="243">
        <v>29097913</v>
      </c>
      <c r="N37" s="81"/>
      <c r="O37" s="31"/>
      <c r="P37" s="38"/>
      <c r="Q37" s="47">
        <v>29097913</v>
      </c>
      <c r="R37" s="47">
        <v>0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18903231</v>
      </c>
      <c r="K38" s="81"/>
      <c r="L38" s="243">
        <v>0</v>
      </c>
      <c r="M38" s="243">
        <v>18903231</v>
      </c>
      <c r="N38" s="81"/>
      <c r="O38" s="31"/>
      <c r="P38" s="38"/>
      <c r="Q38" s="47">
        <v>18903231</v>
      </c>
      <c r="R38" s="47">
        <v>0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1406416</v>
      </c>
      <c r="K39" s="81"/>
      <c r="L39" s="243">
        <v>2257443</v>
      </c>
      <c r="M39" s="243">
        <v>3663859</v>
      </c>
      <c r="N39" s="81"/>
      <c r="O39" s="31"/>
      <c r="P39" s="38"/>
      <c r="Q39" s="47">
        <v>1406416</v>
      </c>
      <c r="R39" s="47">
        <v>0</v>
      </c>
      <c r="S39" s="47">
        <v>2257443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15114</v>
      </c>
      <c r="K40" s="81"/>
      <c r="L40" s="243">
        <v>474522</v>
      </c>
      <c r="M40" s="243">
        <v>489636</v>
      </c>
      <c r="N40" s="81"/>
      <c r="O40" s="31"/>
      <c r="P40" s="38"/>
      <c r="Q40" s="47">
        <v>15114</v>
      </c>
      <c r="R40" s="47">
        <v>0</v>
      </c>
      <c r="S40" s="47">
        <v>474522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304</v>
      </c>
      <c r="E41" s="254"/>
      <c r="F41" s="254"/>
      <c r="H41" s="14"/>
      <c r="I41" s="15"/>
      <c r="J41" s="243">
        <v>0</v>
      </c>
      <c r="K41" s="81"/>
      <c r="L41" s="243">
        <v>-797206</v>
      </c>
      <c r="M41" s="243">
        <v>-797206</v>
      </c>
      <c r="N41" s="81"/>
      <c r="O41" s="31"/>
      <c r="P41" s="38"/>
      <c r="Q41" s="47">
        <v>0</v>
      </c>
      <c r="R41" s="47">
        <v>0</v>
      </c>
      <c r="S41" s="47">
        <v>-797206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0</v>
      </c>
      <c r="K42" s="81"/>
      <c r="L42" s="243">
        <v>18414</v>
      </c>
      <c r="M42" s="243">
        <v>18414</v>
      </c>
      <c r="N42" s="81"/>
      <c r="O42" s="31"/>
      <c r="P42" s="38"/>
      <c r="Q42" s="47">
        <v>0</v>
      </c>
      <c r="R42" s="47">
        <v>0</v>
      </c>
      <c r="S42" s="47">
        <v>18414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313</v>
      </c>
      <c r="E43" s="254"/>
      <c r="F43" s="254"/>
      <c r="H43" s="14"/>
      <c r="I43" s="15"/>
      <c r="J43" s="243">
        <v>0</v>
      </c>
      <c r="K43" s="81"/>
      <c r="L43" s="243">
        <v>0</v>
      </c>
      <c r="M43" s="243">
        <v>0</v>
      </c>
      <c r="N43" s="81"/>
      <c r="O43" s="31"/>
      <c r="P43" s="38"/>
      <c r="Q43" s="47">
        <v>0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-58713</v>
      </c>
      <c r="K44" s="81"/>
      <c r="L44" s="243">
        <v>0</v>
      </c>
      <c r="M44" s="243">
        <v>-58713</v>
      </c>
      <c r="N44" s="81"/>
      <c r="O44" s="31"/>
      <c r="P44" s="38"/>
      <c r="Q44" s="47">
        <v>-58713</v>
      </c>
      <c r="R44" s="47">
        <v>0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49363961</v>
      </c>
      <c r="K47" s="237"/>
      <c r="L47" s="239">
        <v>1953173</v>
      </c>
      <c r="M47" s="239">
        <v>51317134</v>
      </c>
      <c r="N47" s="68"/>
      <c r="O47" s="31"/>
      <c r="P47" s="38"/>
      <c r="Q47" s="69">
        <v>49363961</v>
      </c>
      <c r="R47" s="69">
        <v>0</v>
      </c>
      <c r="S47" s="69">
        <v>1953173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-10426355</v>
      </c>
      <c r="K50" s="237"/>
      <c r="L50" s="239">
        <v>-1048825</v>
      </c>
      <c r="M50" s="239">
        <v>-11475180</v>
      </c>
      <c r="N50" s="68"/>
      <c r="O50" s="31"/>
      <c r="P50" s="38"/>
      <c r="Q50" s="69">
        <v>-10426355.439999983</v>
      </c>
      <c r="R50" s="69">
        <v>0.43999998271465302</v>
      </c>
      <c r="S50" s="69">
        <v>-1048825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3733270</v>
      </c>
      <c r="K52" s="81"/>
      <c r="L52" s="243">
        <v>0</v>
      </c>
      <c r="M52" s="243">
        <v>3733270</v>
      </c>
      <c r="N52" s="81"/>
      <c r="O52" s="31"/>
      <c r="P52" s="38"/>
      <c r="Q52" s="47">
        <v>3733270</v>
      </c>
      <c r="R52" s="47">
        <v>0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2364840</v>
      </c>
      <c r="K53" s="51"/>
      <c r="L53" s="235">
        <v>0</v>
      </c>
      <c r="M53" s="235">
        <v>2364840</v>
      </c>
      <c r="N53" s="51"/>
      <c r="O53" s="31"/>
      <c r="P53" s="38"/>
      <c r="Q53" s="75">
        <v>2364840</v>
      </c>
      <c r="R53" s="75">
        <v>0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4835489</v>
      </c>
      <c r="M54" s="246">
        <v>4835489</v>
      </c>
      <c r="N54" s="51"/>
      <c r="O54" s="31"/>
      <c r="Q54" s="75">
        <v>0</v>
      </c>
      <c r="R54" s="75">
        <v>0</v>
      </c>
      <c r="S54" s="75">
        <v>4835489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6098110</v>
      </c>
      <c r="K57" s="237"/>
      <c r="L57" s="247">
        <v>4835489</v>
      </c>
      <c r="M57" s="247">
        <v>10933599</v>
      </c>
      <c r="N57" s="91"/>
      <c r="O57" s="31"/>
      <c r="Q57" s="69">
        <v>6098110</v>
      </c>
      <c r="R57" s="69">
        <v>0</v>
      </c>
      <c r="S57" s="69">
        <v>4835489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308</v>
      </c>
      <c r="D59" s="43"/>
      <c r="E59" s="43"/>
      <c r="F59" s="254"/>
      <c r="G59" s="254"/>
      <c r="H59" s="14"/>
      <c r="I59" s="15"/>
      <c r="J59" s="247">
        <v>-4328245</v>
      </c>
      <c r="K59" s="248"/>
      <c r="L59" s="247">
        <v>3786664</v>
      </c>
      <c r="M59" s="247">
        <v>-541581</v>
      </c>
      <c r="N59" s="91"/>
      <c r="O59" s="31"/>
      <c r="Q59" s="69">
        <v>-4328245.4399999827</v>
      </c>
      <c r="R59" s="69">
        <v>-0.43999998271465302</v>
      </c>
      <c r="S59" s="69">
        <v>3786664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90992420</v>
      </c>
      <c r="K61" s="81"/>
      <c r="L61" s="97">
        <v>25049901</v>
      </c>
      <c r="M61" s="246">
        <v>116042321</v>
      </c>
      <c r="N61" s="97"/>
      <c r="O61" s="31"/>
      <c r="Q61" s="47">
        <v>90992420</v>
      </c>
      <c r="R61" s="47">
        <v>0</v>
      </c>
      <c r="S61" s="47">
        <v>25049901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90992420</v>
      </c>
      <c r="K64" s="248"/>
      <c r="L64" s="247">
        <v>25049901</v>
      </c>
      <c r="M64" s="247">
        <v>116042321</v>
      </c>
      <c r="N64" s="91"/>
      <c r="O64" s="31"/>
      <c r="P64" s="62"/>
      <c r="Q64" s="75">
        <v>90992420</v>
      </c>
      <c r="R64" s="47">
        <v>0</v>
      </c>
      <c r="S64" s="75">
        <v>25049901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86664175</v>
      </c>
      <c r="K66" s="252"/>
      <c r="L66" s="251">
        <v>28836565</v>
      </c>
      <c r="M66" s="251">
        <v>115500740</v>
      </c>
      <c r="N66" s="46"/>
      <c r="O66" s="31"/>
      <c r="Q66" s="106">
        <v>86664174.560000017</v>
      </c>
      <c r="R66" s="106">
        <v>0.43999998271465302</v>
      </c>
      <c r="S66" s="106">
        <v>28836565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-1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172" priority="31" operator="notBetween">
      <formula>-0.5</formula>
      <formula>0.5</formula>
    </cfRule>
    <cfRule type="cellIs" dxfId="171" priority="32" operator="between">
      <formula>-0.5</formula>
      <formula>0.5</formula>
    </cfRule>
  </conditionalFormatting>
  <conditionalFormatting sqref="S20 S32 S34 S47 S50 S57 S59 S64 S66">
    <cfRule type="expression" dxfId="170" priority="35">
      <formula>ROUND($S20,0)&lt;&gt;$L20</formula>
    </cfRule>
    <cfRule type="expression" dxfId="169" priority="36">
      <formula>ROUND($S20,0)=$L20</formula>
    </cfRule>
  </conditionalFormatting>
  <conditionalFormatting sqref="Q20 Q32 Q34 Q47 Q50 Q59 Q57 Q64 Q66">
    <cfRule type="expression" dxfId="168" priority="37">
      <formula>ROUND($Q20,0)&lt;&gt;$J20</formula>
    </cfRule>
  </conditionalFormatting>
  <conditionalFormatting sqref="Q20 Q32 Q34 Q47 Q50 Q57 Q59 Q64 Q66">
    <cfRule type="expression" dxfId="167" priority="38">
      <formula>ROUND($Q20,0)=$J20</formula>
    </cfRule>
  </conditionalFormatting>
  <conditionalFormatting sqref="S57">
    <cfRule type="expression" dxfId="166" priority="26">
      <formula>ROUND($Q57,0)&lt;&gt;$J57</formula>
    </cfRule>
  </conditionalFormatting>
  <conditionalFormatting sqref="S57">
    <cfRule type="expression" dxfId="165" priority="25">
      <formula>ROUND($Q57,0)=$J57</formula>
    </cfRule>
  </conditionalFormatting>
  <conditionalFormatting sqref="J69 L69">
    <cfRule type="cellIs" dxfId="164" priority="14" operator="notEqual">
      <formula>0</formula>
    </cfRule>
    <cfRule type="cellIs" dxfId="163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162" priority="12">
      <formula>LEN(TRIM(F11))=0</formula>
    </cfRule>
    <cfRule type="cellIs" dxfId="161" priority="13" operator="notEqual">
      <formula>0</formula>
    </cfRule>
  </conditionalFormatting>
  <conditionalFormatting sqref="J11">
    <cfRule type="cellIs" dxfId="160" priority="11" operator="notEqual">
      <formula>J20</formula>
    </cfRule>
  </conditionalFormatting>
  <conditionalFormatting sqref="L11">
    <cfRule type="cellIs" dxfId="159" priority="10" operator="notEqual">
      <formula>L20</formula>
    </cfRule>
  </conditionalFormatting>
  <conditionalFormatting sqref="M69">
    <cfRule type="cellIs" dxfId="158" priority="8" operator="notEqual">
      <formula>0</formula>
    </cfRule>
    <cfRule type="cellIs" dxfId="157" priority="9" operator="equal">
      <formula>0</formula>
    </cfRule>
  </conditionalFormatting>
  <conditionalFormatting sqref="M24:M30 M37:M45 M62 M17:M18 M11:M15 M52:M55">
    <cfRule type="containsBlanks" dxfId="156" priority="6">
      <formula>LEN(TRIM(M11))=0</formula>
    </cfRule>
    <cfRule type="cellIs" dxfId="155" priority="7" operator="notEqual">
      <formula>0</formula>
    </cfRule>
  </conditionalFormatting>
  <conditionalFormatting sqref="M11">
    <cfRule type="cellIs" dxfId="154" priority="5" operator="notEqual">
      <formula>M20</formula>
    </cfRule>
  </conditionalFormatting>
  <conditionalFormatting sqref="J24">
    <cfRule type="containsBlanks" dxfId="153" priority="3">
      <formula>LEN(TRIM(J24))=0</formula>
    </cfRule>
    <cfRule type="cellIs" dxfId="152" priority="4" operator="notEqual">
      <formula>0</formula>
    </cfRule>
  </conditionalFormatting>
  <conditionalFormatting sqref="M61">
    <cfRule type="containsBlanks" dxfId="151" priority="1">
      <formula>LEN(TRIM(M61))=0</formula>
    </cfRule>
    <cfRule type="cellIs" dxfId="150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124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3130433</v>
      </c>
      <c r="G11" s="281"/>
      <c r="H11" s="45"/>
      <c r="I11" s="36"/>
      <c r="J11" s="233">
        <v>9147676</v>
      </c>
      <c r="K11" s="234"/>
      <c r="L11" s="233">
        <v>0</v>
      </c>
      <c r="M11" s="233">
        <v>9147676</v>
      </c>
      <c r="N11" s="46"/>
      <c r="O11" s="31"/>
      <c r="P11" s="38"/>
      <c r="Q11" s="47">
        <v>9147676</v>
      </c>
      <c r="R11" s="47">
        <v>0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1246518</v>
      </c>
      <c r="K12" s="51"/>
      <c r="L12" s="235">
        <v>0</v>
      </c>
      <c r="M12" s="235">
        <v>1246518</v>
      </c>
      <c r="N12" s="51"/>
      <c r="O12" s="31"/>
      <c r="P12" s="38"/>
      <c r="Q12" s="47">
        <v>1246518</v>
      </c>
      <c r="R12" s="47">
        <v>0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39206</v>
      </c>
      <c r="K13" s="51"/>
      <c r="L13" s="235">
        <v>0</v>
      </c>
      <c r="M13" s="235">
        <v>39206</v>
      </c>
      <c r="N13" s="51"/>
      <c r="O13" s="31"/>
      <c r="P13" s="38"/>
      <c r="Q13" s="47">
        <v>39206</v>
      </c>
      <c r="R13" s="47">
        <v>0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276439</v>
      </c>
      <c r="K14" s="51"/>
      <c r="L14" s="235">
        <v>0</v>
      </c>
      <c r="M14" s="235">
        <v>276439</v>
      </c>
      <c r="N14" s="51"/>
      <c r="O14" s="31"/>
      <c r="P14" s="38"/>
      <c r="Q14" s="47">
        <v>276439</v>
      </c>
      <c r="R14" s="47">
        <v>0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0</v>
      </c>
      <c r="K15" s="51"/>
      <c r="L15" s="235">
        <v>0</v>
      </c>
      <c r="M15" s="235">
        <v>0</v>
      </c>
      <c r="N15" s="51"/>
      <c r="O15" s="31"/>
      <c r="P15" s="38"/>
      <c r="Q15" s="47">
        <v>0</v>
      </c>
      <c r="R15" s="47">
        <v>0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776262</v>
      </c>
      <c r="G17" s="281"/>
      <c r="H17" s="55"/>
      <c r="I17" s="35"/>
      <c r="J17" s="235">
        <v>3308135</v>
      </c>
      <c r="K17" s="51"/>
      <c r="L17" s="235">
        <v>0</v>
      </c>
      <c r="M17" s="235">
        <v>3308135</v>
      </c>
      <c r="N17" s="51"/>
      <c r="O17" s="31"/>
      <c r="P17" s="38"/>
      <c r="Q17" s="47">
        <v>3308135</v>
      </c>
      <c r="R17" s="47">
        <v>0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337443</v>
      </c>
      <c r="K18" s="51"/>
      <c r="L18" s="236">
        <v>548538</v>
      </c>
      <c r="M18" s="236">
        <v>885981</v>
      </c>
      <c r="N18" s="51"/>
      <c r="O18" s="31"/>
      <c r="P18" s="38"/>
      <c r="Q18" s="47">
        <v>337443</v>
      </c>
      <c r="R18" s="47">
        <v>0</v>
      </c>
      <c r="S18" s="47">
        <v>548538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14355417</v>
      </c>
      <c r="K20" s="240"/>
      <c r="L20" s="239">
        <v>548538</v>
      </c>
      <c r="M20" s="239">
        <v>14903955</v>
      </c>
      <c r="N20" s="68"/>
      <c r="O20" s="31"/>
      <c r="P20" s="38"/>
      <c r="Q20" s="69">
        <v>14355417</v>
      </c>
      <c r="R20" s="69">
        <v>0</v>
      </c>
      <c r="S20" s="69">
        <v>548538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25721892</v>
      </c>
      <c r="K24" s="51"/>
      <c r="L24" s="235">
        <v>0</v>
      </c>
      <c r="M24" s="235">
        <v>25721892</v>
      </c>
      <c r="N24" s="51"/>
      <c r="O24" s="31"/>
      <c r="P24" s="38"/>
      <c r="Q24" s="47">
        <v>25721892.010000005</v>
      </c>
      <c r="R24" s="47">
        <v>-1.000000536441803E-2</v>
      </c>
      <c r="S24" s="47">
        <v>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7802606</v>
      </c>
      <c r="K25" s="51"/>
      <c r="L25" s="235">
        <v>340854</v>
      </c>
      <c r="M25" s="235">
        <v>8143460</v>
      </c>
      <c r="N25" s="51"/>
      <c r="O25" s="31"/>
      <c r="P25" s="38"/>
      <c r="Q25" s="47">
        <v>7802606</v>
      </c>
      <c r="R25" s="47">
        <v>0</v>
      </c>
      <c r="S25" s="47">
        <v>340854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1082342</v>
      </c>
      <c r="K26" s="51"/>
      <c r="L26" s="235">
        <v>0</v>
      </c>
      <c r="M26" s="235">
        <v>1082342</v>
      </c>
      <c r="N26" s="51"/>
      <c r="O26" s="31"/>
      <c r="P26" s="38"/>
      <c r="Q26" s="47">
        <v>1082342</v>
      </c>
      <c r="R26" s="47">
        <v>0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3821316</v>
      </c>
      <c r="K27" s="51"/>
      <c r="L27" s="235">
        <v>17675</v>
      </c>
      <c r="M27" s="235">
        <v>3838991</v>
      </c>
      <c r="N27" s="51"/>
      <c r="O27" s="31"/>
      <c r="P27" s="38"/>
      <c r="Q27" s="47">
        <v>3821316</v>
      </c>
      <c r="R27" s="47">
        <v>0</v>
      </c>
      <c r="S27" s="47">
        <v>17675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2753067</v>
      </c>
      <c r="K28" s="51"/>
      <c r="L28" s="235">
        <v>167020</v>
      </c>
      <c r="M28" s="235">
        <v>2920087</v>
      </c>
      <c r="N28" s="51"/>
      <c r="O28" s="31"/>
      <c r="P28" s="38"/>
      <c r="Q28" s="47">
        <v>2753067</v>
      </c>
      <c r="R28" s="47">
        <v>0</v>
      </c>
      <c r="S28" s="47">
        <v>167020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5871088</v>
      </c>
      <c r="K29" s="51"/>
      <c r="L29" s="235">
        <v>0</v>
      </c>
      <c r="M29" s="235">
        <v>5871088</v>
      </c>
      <c r="N29" s="51"/>
      <c r="O29" s="31"/>
      <c r="P29" s="38"/>
      <c r="Q29" s="47">
        <v>5871088</v>
      </c>
      <c r="R29" s="47">
        <v>0</v>
      </c>
      <c r="S29" s="47">
        <v>0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2163192.84</v>
      </c>
      <c r="K30" s="51"/>
      <c r="L30" s="236">
        <v>0</v>
      </c>
      <c r="M30" s="236">
        <v>2163193</v>
      </c>
      <c r="N30" s="51"/>
      <c r="O30" s="31"/>
      <c r="P30" s="38"/>
      <c r="Q30" s="47">
        <v>2163192.84</v>
      </c>
      <c r="R30" s="47">
        <v>0.16000000014901161</v>
      </c>
      <c r="S30" s="47">
        <v>0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49215504</v>
      </c>
      <c r="K32" s="237"/>
      <c r="L32" s="239">
        <v>525549</v>
      </c>
      <c r="M32" s="239">
        <v>49741053</v>
      </c>
      <c r="N32" s="68"/>
      <c r="O32" s="31"/>
      <c r="P32" s="38"/>
      <c r="Q32" s="75">
        <v>49215503.850000009</v>
      </c>
      <c r="R32" s="69">
        <v>0.14999999105930328</v>
      </c>
      <c r="S32" s="69">
        <v>525549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309</v>
      </c>
      <c r="F34" s="254"/>
      <c r="G34" s="254"/>
      <c r="H34" s="14"/>
      <c r="I34" s="15"/>
      <c r="J34" s="239">
        <v>-34860087</v>
      </c>
      <c r="K34" s="240"/>
      <c r="L34" s="239">
        <v>22989</v>
      </c>
      <c r="M34" s="239">
        <v>-34837098</v>
      </c>
      <c r="N34" s="68"/>
      <c r="O34" s="31"/>
      <c r="P34" s="38"/>
      <c r="Q34" s="69">
        <v>-34860086.850000009</v>
      </c>
      <c r="R34" s="69">
        <v>-0.14999999105930328</v>
      </c>
      <c r="S34" s="69">
        <v>22989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20226144</v>
      </c>
      <c r="K37" s="81"/>
      <c r="L37" s="243">
        <v>0</v>
      </c>
      <c r="M37" s="243">
        <v>20226144</v>
      </c>
      <c r="N37" s="81"/>
      <c r="O37" s="31"/>
      <c r="P37" s="38"/>
      <c r="Q37" s="47">
        <v>20226144</v>
      </c>
      <c r="R37" s="47">
        <v>0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10476058</v>
      </c>
      <c r="K38" s="81"/>
      <c r="L38" s="243">
        <v>0</v>
      </c>
      <c r="M38" s="243">
        <v>10476058</v>
      </c>
      <c r="N38" s="81"/>
      <c r="O38" s="31"/>
      <c r="P38" s="38"/>
      <c r="Q38" s="47">
        <v>10476058</v>
      </c>
      <c r="R38" s="47">
        <v>0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543080</v>
      </c>
      <c r="K39" s="81"/>
      <c r="L39" s="243">
        <v>0</v>
      </c>
      <c r="M39" s="243">
        <v>543080</v>
      </c>
      <c r="N39" s="81"/>
      <c r="O39" s="31"/>
      <c r="P39" s="38"/>
      <c r="Q39" s="47">
        <v>543080</v>
      </c>
      <c r="R39" s="47">
        <v>0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416702</v>
      </c>
      <c r="K40" s="81"/>
      <c r="L40" s="243">
        <v>-201563</v>
      </c>
      <c r="M40" s="243">
        <v>215139</v>
      </c>
      <c r="N40" s="81"/>
      <c r="O40" s="31"/>
      <c r="P40" s="38"/>
      <c r="Q40" s="47">
        <v>416702</v>
      </c>
      <c r="R40" s="47">
        <v>0</v>
      </c>
      <c r="S40" s="47">
        <v>-201563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0</v>
      </c>
      <c r="K41" s="81"/>
      <c r="L41" s="243">
        <v>0</v>
      </c>
      <c r="M41" s="243">
        <v>0</v>
      </c>
      <c r="N41" s="81"/>
      <c r="O41" s="31"/>
      <c r="P41" s="38"/>
      <c r="Q41" s="47">
        <v>0</v>
      </c>
      <c r="R41" s="47">
        <v>0</v>
      </c>
      <c r="S41" s="47">
        <v>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237548</v>
      </c>
      <c r="K42" s="81"/>
      <c r="L42" s="243">
        <v>0</v>
      </c>
      <c r="M42" s="243">
        <v>237548</v>
      </c>
      <c r="N42" s="81"/>
      <c r="O42" s="31"/>
      <c r="P42" s="38"/>
      <c r="Q42" s="47">
        <v>237548</v>
      </c>
      <c r="R42" s="47">
        <v>0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311</v>
      </c>
      <c r="E43" s="254"/>
      <c r="F43" s="254"/>
      <c r="H43" s="14"/>
      <c r="I43" s="15"/>
      <c r="J43" s="243">
        <v>6263</v>
      </c>
      <c r="K43" s="81"/>
      <c r="L43" s="243">
        <v>0</v>
      </c>
      <c r="M43" s="243">
        <v>6263</v>
      </c>
      <c r="N43" s="81"/>
      <c r="O43" s="31"/>
      <c r="P43" s="38"/>
      <c r="Q43" s="47">
        <v>6263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0</v>
      </c>
      <c r="K44" s="81"/>
      <c r="L44" s="243">
        <v>0</v>
      </c>
      <c r="M44" s="243">
        <v>0</v>
      </c>
      <c r="N44" s="81"/>
      <c r="O44" s="31"/>
      <c r="P44" s="38"/>
      <c r="Q44" s="47">
        <v>0</v>
      </c>
      <c r="R44" s="47">
        <v>0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-1234</v>
      </c>
      <c r="K45" s="81"/>
      <c r="L45" s="244">
        <v>0</v>
      </c>
      <c r="M45" s="244">
        <v>-1234</v>
      </c>
      <c r="N45" s="81"/>
      <c r="O45" s="31"/>
      <c r="P45" s="38"/>
      <c r="Q45" s="47">
        <v>-1234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31904561</v>
      </c>
      <c r="K47" s="237"/>
      <c r="L47" s="239">
        <v>-201563</v>
      </c>
      <c r="M47" s="239">
        <v>31702998</v>
      </c>
      <c r="N47" s="68"/>
      <c r="O47" s="31"/>
      <c r="P47" s="38"/>
      <c r="Q47" s="69">
        <v>31904561</v>
      </c>
      <c r="R47" s="69">
        <v>0</v>
      </c>
      <c r="S47" s="69">
        <v>-201563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-2955526</v>
      </c>
      <c r="K50" s="237"/>
      <c r="L50" s="239">
        <v>-178574</v>
      </c>
      <c r="M50" s="239">
        <v>-3134100</v>
      </c>
      <c r="N50" s="68"/>
      <c r="O50" s="31"/>
      <c r="P50" s="38"/>
      <c r="Q50" s="69">
        <v>-2955525.8500000089</v>
      </c>
      <c r="R50" s="69">
        <v>-0.14999999105930328</v>
      </c>
      <c r="S50" s="69">
        <v>-178574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471083</v>
      </c>
      <c r="K52" s="81"/>
      <c r="L52" s="243">
        <v>0</v>
      </c>
      <c r="M52" s="243">
        <v>471083</v>
      </c>
      <c r="N52" s="81"/>
      <c r="O52" s="31"/>
      <c r="P52" s="38"/>
      <c r="Q52" s="47">
        <v>471083</v>
      </c>
      <c r="R52" s="47">
        <v>0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1799985</v>
      </c>
      <c r="K53" s="51"/>
      <c r="L53" s="235">
        <v>0</v>
      </c>
      <c r="M53" s="235">
        <v>1799985</v>
      </c>
      <c r="N53" s="51"/>
      <c r="O53" s="31"/>
      <c r="P53" s="38"/>
      <c r="Q53" s="75">
        <v>1799985</v>
      </c>
      <c r="R53" s="75">
        <v>0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2271068</v>
      </c>
      <c r="K57" s="237"/>
      <c r="L57" s="247">
        <v>0</v>
      </c>
      <c r="M57" s="247">
        <v>2271068</v>
      </c>
      <c r="N57" s="91"/>
      <c r="O57" s="31"/>
      <c r="Q57" s="69">
        <v>2271068</v>
      </c>
      <c r="R57" s="69">
        <v>0</v>
      </c>
      <c r="S57" s="69">
        <v>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315</v>
      </c>
      <c r="D59" s="43"/>
      <c r="E59" s="43"/>
      <c r="F59" s="254"/>
      <c r="G59" s="254"/>
      <c r="H59" s="14"/>
      <c r="I59" s="15"/>
      <c r="J59" s="247">
        <v>-684458</v>
      </c>
      <c r="K59" s="248"/>
      <c r="L59" s="247">
        <v>-178574</v>
      </c>
      <c r="M59" s="247">
        <v>-863032</v>
      </c>
      <c r="N59" s="91"/>
      <c r="O59" s="31"/>
      <c r="Q59" s="69">
        <v>-684457.85000000894</v>
      </c>
      <c r="R59" s="69">
        <v>0.14999999105930328</v>
      </c>
      <c r="S59" s="69">
        <v>-178574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53616179</v>
      </c>
      <c r="K61" s="81"/>
      <c r="L61" s="97">
        <v>4902231</v>
      </c>
      <c r="M61" s="246">
        <v>58518410</v>
      </c>
      <c r="N61" s="97"/>
      <c r="O61" s="31"/>
      <c r="Q61" s="47">
        <v>53616179</v>
      </c>
      <c r="R61" s="47">
        <v>0</v>
      </c>
      <c r="S61" s="47">
        <v>4902231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53616179</v>
      </c>
      <c r="K64" s="248"/>
      <c r="L64" s="247">
        <v>4902231</v>
      </c>
      <c r="M64" s="247">
        <v>58518410</v>
      </c>
      <c r="N64" s="91"/>
      <c r="O64" s="31"/>
      <c r="P64" s="62"/>
      <c r="Q64" s="75">
        <v>53616179</v>
      </c>
      <c r="R64" s="47">
        <v>0</v>
      </c>
      <c r="S64" s="75">
        <v>4902231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52931721</v>
      </c>
      <c r="K66" s="252"/>
      <c r="L66" s="251">
        <v>4723657</v>
      </c>
      <c r="M66" s="251">
        <v>57655378</v>
      </c>
      <c r="N66" s="46"/>
      <c r="O66" s="31"/>
      <c r="Q66" s="106">
        <v>52931721.149999991</v>
      </c>
      <c r="R66" s="106">
        <v>-0.14999999105930328</v>
      </c>
      <c r="S66" s="106">
        <v>4723657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149" priority="31" operator="notBetween">
      <formula>-0.5</formula>
      <formula>0.5</formula>
    </cfRule>
    <cfRule type="cellIs" dxfId="148" priority="32" operator="between">
      <formula>-0.5</formula>
      <formula>0.5</formula>
    </cfRule>
  </conditionalFormatting>
  <conditionalFormatting sqref="S20 S32 S34 S47 S50 S57 S59 S64 S66">
    <cfRule type="expression" dxfId="147" priority="35">
      <formula>ROUND($S20,0)&lt;&gt;$L20</formula>
    </cfRule>
    <cfRule type="expression" dxfId="146" priority="36">
      <formula>ROUND($S20,0)=$L20</formula>
    </cfRule>
  </conditionalFormatting>
  <conditionalFormatting sqref="Q20 Q32 Q34 Q47 Q50 Q59 Q57 Q64 Q66">
    <cfRule type="expression" dxfId="145" priority="37">
      <formula>ROUND($Q20,0)&lt;&gt;$J20</formula>
    </cfRule>
  </conditionalFormatting>
  <conditionalFormatting sqref="Q20 Q32 Q34 Q47 Q50 Q57 Q59 Q64 Q66">
    <cfRule type="expression" dxfId="144" priority="38">
      <formula>ROUND($Q20,0)=$J20</formula>
    </cfRule>
  </conditionalFormatting>
  <conditionalFormatting sqref="S57">
    <cfRule type="expression" dxfId="143" priority="26">
      <formula>ROUND($Q57,0)&lt;&gt;$J57</formula>
    </cfRule>
  </conditionalFormatting>
  <conditionalFormatting sqref="S57">
    <cfRule type="expression" dxfId="142" priority="25">
      <formula>ROUND($Q57,0)=$J57</formula>
    </cfRule>
  </conditionalFormatting>
  <conditionalFormatting sqref="J69 L69">
    <cfRule type="cellIs" dxfId="141" priority="14" operator="notEqual">
      <formula>0</formula>
    </cfRule>
    <cfRule type="cellIs" dxfId="140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139" priority="12">
      <formula>LEN(TRIM(F11))=0</formula>
    </cfRule>
    <cfRule type="cellIs" dxfId="138" priority="13" operator="notEqual">
      <formula>0</formula>
    </cfRule>
  </conditionalFormatting>
  <conditionalFormatting sqref="J11">
    <cfRule type="cellIs" dxfId="137" priority="11" operator="notEqual">
      <formula>J20</formula>
    </cfRule>
  </conditionalFormatting>
  <conditionalFormatting sqref="L11">
    <cfRule type="cellIs" dxfId="136" priority="10" operator="notEqual">
      <formula>L20</formula>
    </cfRule>
  </conditionalFormatting>
  <conditionalFormatting sqref="M69">
    <cfRule type="cellIs" dxfId="135" priority="8" operator="notEqual">
      <formula>0</formula>
    </cfRule>
    <cfRule type="cellIs" dxfId="134" priority="9" operator="equal">
      <formula>0</formula>
    </cfRule>
  </conditionalFormatting>
  <conditionalFormatting sqref="M24:M30 M37:M45 M62 M17:M18 M11:M15 M52:M55">
    <cfRule type="containsBlanks" dxfId="133" priority="6">
      <formula>LEN(TRIM(M11))=0</formula>
    </cfRule>
    <cfRule type="cellIs" dxfId="132" priority="7" operator="notEqual">
      <formula>0</formula>
    </cfRule>
  </conditionalFormatting>
  <conditionalFormatting sqref="M11">
    <cfRule type="cellIs" dxfId="131" priority="5" operator="notEqual">
      <formula>M20</formula>
    </cfRule>
  </conditionalFormatting>
  <conditionalFormatting sqref="J24">
    <cfRule type="containsBlanks" dxfId="130" priority="3">
      <formula>LEN(TRIM(J24))=0</formula>
    </cfRule>
    <cfRule type="cellIs" dxfId="129" priority="4" operator="notEqual">
      <formula>0</formula>
    </cfRule>
  </conditionalFormatting>
  <conditionalFormatting sqref="M61">
    <cfRule type="containsBlanks" dxfId="128" priority="1">
      <formula>LEN(TRIM(M61))=0</formula>
    </cfRule>
    <cfRule type="cellIs" dxfId="127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42578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42578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42578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125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31484344</v>
      </c>
      <c r="G11" s="281"/>
      <c r="H11" s="45"/>
      <c r="I11" s="36"/>
      <c r="J11" s="233">
        <v>42296977.789999999</v>
      </c>
      <c r="K11" s="234"/>
      <c r="L11" s="233">
        <v>0</v>
      </c>
      <c r="M11" s="233">
        <v>42296978</v>
      </c>
      <c r="N11" s="46"/>
      <c r="O11" s="31"/>
      <c r="P11" s="38"/>
      <c r="Q11" s="47">
        <v>42296977.789999999</v>
      </c>
      <c r="R11" s="47">
        <v>0.21000000089406967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412390.94</v>
      </c>
      <c r="K12" s="51"/>
      <c r="L12" s="235">
        <v>0</v>
      </c>
      <c r="M12" s="235">
        <v>412391</v>
      </c>
      <c r="N12" s="51"/>
      <c r="O12" s="31"/>
      <c r="P12" s="38"/>
      <c r="Q12" s="47">
        <v>412390.94</v>
      </c>
      <c r="R12" s="47">
        <v>5.9999999997671694E-2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1562940.21</v>
      </c>
      <c r="K13" s="51"/>
      <c r="L13" s="235">
        <v>0</v>
      </c>
      <c r="M13" s="235">
        <v>1562940</v>
      </c>
      <c r="N13" s="51"/>
      <c r="O13" s="31"/>
      <c r="P13" s="38"/>
      <c r="Q13" s="47">
        <v>1562940.21</v>
      </c>
      <c r="R13" s="47">
        <v>-0.2099999999627471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870565.22</v>
      </c>
      <c r="K14" s="51"/>
      <c r="L14" s="235">
        <v>0</v>
      </c>
      <c r="M14" s="235">
        <v>870565</v>
      </c>
      <c r="N14" s="51"/>
      <c r="O14" s="31"/>
      <c r="P14" s="38"/>
      <c r="Q14" s="47">
        <v>870565.22</v>
      </c>
      <c r="R14" s="47">
        <v>-0.21999999997206032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2974250.96</v>
      </c>
      <c r="K15" s="51"/>
      <c r="L15" s="235">
        <v>0</v>
      </c>
      <c r="M15" s="235">
        <v>2974251</v>
      </c>
      <c r="N15" s="51"/>
      <c r="O15" s="31"/>
      <c r="P15" s="38"/>
      <c r="Q15" s="47">
        <v>2974250.96</v>
      </c>
      <c r="R15" s="47">
        <v>4.0000000037252903E-2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3432143.75</v>
      </c>
      <c r="K17" s="51"/>
      <c r="L17" s="235">
        <v>0</v>
      </c>
      <c r="M17" s="235">
        <v>3432144</v>
      </c>
      <c r="N17" s="51"/>
      <c r="O17" s="31"/>
      <c r="P17" s="38"/>
      <c r="Q17" s="47">
        <v>3432143.75</v>
      </c>
      <c r="R17" s="47">
        <v>0.25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282118.08</v>
      </c>
      <c r="K18" s="51"/>
      <c r="L18" s="236">
        <v>3841652</v>
      </c>
      <c r="M18" s="236">
        <v>4123770</v>
      </c>
      <c r="N18" s="51"/>
      <c r="O18" s="31"/>
      <c r="P18" s="38"/>
      <c r="Q18" s="47">
        <v>282118.08</v>
      </c>
      <c r="R18" s="47">
        <v>-8.0000000016298145E-2</v>
      </c>
      <c r="S18" s="47">
        <v>3841652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51831387</v>
      </c>
      <c r="K20" s="240"/>
      <c r="L20" s="239">
        <v>3841652</v>
      </c>
      <c r="M20" s="239">
        <v>55673039</v>
      </c>
      <c r="N20" s="68"/>
      <c r="O20" s="31"/>
      <c r="P20" s="38"/>
      <c r="Q20" s="69">
        <v>51831386.949999996</v>
      </c>
      <c r="R20" s="69">
        <v>5.0000004470348358E-2</v>
      </c>
      <c r="S20" s="69">
        <v>3841652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130073058.86000001</v>
      </c>
      <c r="K24" s="51"/>
      <c r="L24" s="235">
        <v>0</v>
      </c>
      <c r="M24" s="235">
        <v>130073059</v>
      </c>
      <c r="N24" s="51"/>
      <c r="O24" s="31"/>
      <c r="P24" s="38"/>
      <c r="Q24" s="47">
        <v>130073057.86</v>
      </c>
      <c r="R24" s="47">
        <v>1.0000000149011612</v>
      </c>
      <c r="S24" s="47">
        <v>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34046990.100000001</v>
      </c>
      <c r="K25" s="51"/>
      <c r="L25" s="235">
        <v>2972139</v>
      </c>
      <c r="M25" s="235">
        <v>37019129</v>
      </c>
      <c r="N25" s="51"/>
      <c r="O25" s="31"/>
      <c r="P25" s="38"/>
      <c r="Q25" s="47">
        <v>34046990.100000001</v>
      </c>
      <c r="R25" s="47">
        <v>-0.10000000149011612</v>
      </c>
      <c r="S25" s="47">
        <v>2972139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6154317.2000000002</v>
      </c>
      <c r="K26" s="51"/>
      <c r="L26" s="235">
        <v>0</v>
      </c>
      <c r="M26" s="235">
        <v>6154317</v>
      </c>
      <c r="N26" s="51"/>
      <c r="O26" s="31"/>
      <c r="P26" s="38"/>
      <c r="Q26" s="47">
        <v>6154317.2000000002</v>
      </c>
      <c r="R26" s="47">
        <v>-0.20000000018626451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14643223.390000001</v>
      </c>
      <c r="K27" s="51"/>
      <c r="L27" s="235">
        <v>38144</v>
      </c>
      <c r="M27" s="235">
        <v>14681367</v>
      </c>
      <c r="N27" s="51"/>
      <c r="O27" s="31"/>
      <c r="P27" s="38"/>
      <c r="Q27" s="47">
        <v>14643223.390000001</v>
      </c>
      <c r="R27" s="47">
        <v>-0.39000000059604645</v>
      </c>
      <c r="S27" s="47">
        <v>38144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8738639.3000000007</v>
      </c>
      <c r="K28" s="51"/>
      <c r="L28" s="235">
        <v>2067437</v>
      </c>
      <c r="M28" s="235">
        <v>10806076</v>
      </c>
      <c r="N28" s="51"/>
      <c r="O28" s="31"/>
      <c r="P28" s="38"/>
      <c r="Q28" s="47">
        <v>8738639.3000000007</v>
      </c>
      <c r="R28" s="47">
        <v>-0.30000000074505806</v>
      </c>
      <c r="S28" s="47">
        <v>2067437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16146350.369999999</v>
      </c>
      <c r="K29" s="51"/>
      <c r="L29" s="235">
        <v>33520</v>
      </c>
      <c r="M29" s="235">
        <v>16179870</v>
      </c>
      <c r="N29" s="51"/>
      <c r="O29" s="31"/>
      <c r="P29" s="38"/>
      <c r="Q29" s="47">
        <v>16146350.369999999</v>
      </c>
      <c r="R29" s="47">
        <v>-0.36999999918043613</v>
      </c>
      <c r="S29" s="47">
        <v>33520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11118941.029999999</v>
      </c>
      <c r="K30" s="51"/>
      <c r="L30" s="236">
        <v>0</v>
      </c>
      <c r="M30" s="236">
        <v>11118941</v>
      </c>
      <c r="N30" s="51"/>
      <c r="O30" s="31"/>
      <c r="P30" s="38"/>
      <c r="Q30" s="47">
        <v>11118941.029999999</v>
      </c>
      <c r="R30" s="47">
        <v>-2.9999999329447746E-2</v>
      </c>
      <c r="S30" s="47">
        <v>0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220921519</v>
      </c>
      <c r="K32" s="237"/>
      <c r="L32" s="239">
        <v>5111240</v>
      </c>
      <c r="M32" s="239">
        <v>226032759</v>
      </c>
      <c r="N32" s="68"/>
      <c r="O32" s="31"/>
      <c r="P32" s="38"/>
      <c r="Q32" s="75">
        <v>220921519.25000003</v>
      </c>
      <c r="R32" s="69">
        <v>-0.25000002980232239</v>
      </c>
      <c r="S32" s="69">
        <v>5111240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-169090132</v>
      </c>
      <c r="K34" s="240"/>
      <c r="L34" s="239">
        <v>-1269588</v>
      </c>
      <c r="M34" s="239">
        <v>-170359720</v>
      </c>
      <c r="N34" s="68"/>
      <c r="O34" s="31"/>
      <c r="P34" s="38"/>
      <c r="Q34" s="69">
        <v>-169090132.30000004</v>
      </c>
      <c r="R34" s="69">
        <v>0.30000004172325134</v>
      </c>
      <c r="S34" s="69">
        <v>-1269588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71683250.650000006</v>
      </c>
      <c r="K37" s="81"/>
      <c r="L37" s="243">
        <v>0</v>
      </c>
      <c r="M37" s="243">
        <v>71683251</v>
      </c>
      <c r="N37" s="81"/>
      <c r="O37" s="31"/>
      <c r="P37" s="38"/>
      <c r="Q37" s="47">
        <v>71683250.650000006</v>
      </c>
      <c r="R37" s="47">
        <v>0.34999999403953552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57348703</v>
      </c>
      <c r="K38" s="81"/>
      <c r="L38" s="243">
        <v>0</v>
      </c>
      <c r="M38" s="243">
        <v>57348703</v>
      </c>
      <c r="N38" s="81"/>
      <c r="O38" s="31"/>
      <c r="P38" s="38"/>
      <c r="Q38" s="47">
        <v>57348703</v>
      </c>
      <c r="R38" s="47">
        <v>0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17217829.59</v>
      </c>
      <c r="K39" s="81"/>
      <c r="L39" s="243">
        <v>136381</v>
      </c>
      <c r="M39" s="243">
        <v>17354211</v>
      </c>
      <c r="N39" s="81"/>
      <c r="O39" s="31"/>
      <c r="P39" s="38"/>
      <c r="Q39" s="47">
        <v>17217829.59</v>
      </c>
      <c r="R39" s="47">
        <v>0.41000000014901161</v>
      </c>
      <c r="S39" s="47">
        <v>136381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563460.41</v>
      </c>
      <c r="K40" s="81"/>
      <c r="L40" s="243">
        <v>-3084608</v>
      </c>
      <c r="M40" s="243">
        <v>-2521148</v>
      </c>
      <c r="N40" s="81"/>
      <c r="O40" s="31"/>
      <c r="P40" s="38"/>
      <c r="Q40" s="47">
        <v>563460.41</v>
      </c>
      <c r="R40" s="47">
        <v>-0.41000000003259629</v>
      </c>
      <c r="S40" s="47">
        <v>-3084608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0</v>
      </c>
      <c r="K41" s="81"/>
      <c r="L41" s="243">
        <v>0</v>
      </c>
      <c r="M41" s="243">
        <v>0</v>
      </c>
      <c r="N41" s="81"/>
      <c r="O41" s="31"/>
      <c r="P41" s="38"/>
      <c r="Q41" s="47">
        <v>0</v>
      </c>
      <c r="R41" s="47">
        <v>0</v>
      </c>
      <c r="S41" s="47">
        <v>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14025.89</v>
      </c>
      <c r="K42" s="81"/>
      <c r="L42" s="243">
        <v>0</v>
      </c>
      <c r="M42" s="243">
        <v>14026</v>
      </c>
      <c r="N42" s="81"/>
      <c r="O42" s="31"/>
      <c r="P42" s="38"/>
      <c r="Q42" s="47">
        <v>14025.89</v>
      </c>
      <c r="R42" s="47">
        <v>0.11000000000058208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311</v>
      </c>
      <c r="E43" s="254"/>
      <c r="F43" s="254"/>
      <c r="H43" s="14"/>
      <c r="I43" s="15"/>
      <c r="J43" s="243">
        <v>359900</v>
      </c>
      <c r="K43" s="81"/>
      <c r="L43" s="243">
        <v>0</v>
      </c>
      <c r="M43" s="243">
        <v>359900</v>
      </c>
      <c r="N43" s="81"/>
      <c r="O43" s="31"/>
      <c r="P43" s="38"/>
      <c r="Q43" s="47">
        <v>359900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-1265322.75</v>
      </c>
      <c r="K44" s="81"/>
      <c r="L44" s="243">
        <v>0</v>
      </c>
      <c r="M44" s="243">
        <v>-1265323</v>
      </c>
      <c r="N44" s="81"/>
      <c r="O44" s="31"/>
      <c r="P44" s="38"/>
      <c r="Q44" s="47">
        <v>-1265322.75</v>
      </c>
      <c r="R44" s="47">
        <v>-0.25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145921847</v>
      </c>
      <c r="K47" s="237"/>
      <c r="L47" s="239">
        <v>-2948227</v>
      </c>
      <c r="M47" s="239">
        <v>142973620</v>
      </c>
      <c r="N47" s="68"/>
      <c r="O47" s="31"/>
      <c r="P47" s="38"/>
      <c r="Q47" s="69">
        <v>145921846.78999999</v>
      </c>
      <c r="R47" s="69">
        <v>0.21000000834465027</v>
      </c>
      <c r="S47" s="69">
        <v>-2948227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-23168285</v>
      </c>
      <c r="K50" s="237"/>
      <c r="L50" s="239">
        <v>-4217815</v>
      </c>
      <c r="M50" s="239">
        <v>-27386100</v>
      </c>
      <c r="N50" s="68"/>
      <c r="O50" s="31"/>
      <c r="P50" s="38"/>
      <c r="Q50" s="69">
        <v>-23168285.51000005</v>
      </c>
      <c r="R50" s="69">
        <v>0.51000005006790161</v>
      </c>
      <c r="S50" s="69">
        <v>-4217815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2313271</v>
      </c>
      <c r="K52" s="81"/>
      <c r="L52" s="243">
        <v>0</v>
      </c>
      <c r="M52" s="243">
        <v>2313271</v>
      </c>
      <c r="N52" s="81"/>
      <c r="O52" s="31"/>
      <c r="P52" s="38"/>
      <c r="Q52" s="47">
        <v>2313271</v>
      </c>
      <c r="R52" s="47">
        <v>0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8564381.2400000002</v>
      </c>
      <c r="K53" s="51"/>
      <c r="L53" s="235">
        <v>0</v>
      </c>
      <c r="M53" s="235">
        <v>8564381</v>
      </c>
      <c r="N53" s="51"/>
      <c r="O53" s="31"/>
      <c r="P53" s="38"/>
      <c r="Q53" s="75">
        <v>8564381.2400000002</v>
      </c>
      <c r="R53" s="75">
        <v>-0.24000000022351742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239130</v>
      </c>
      <c r="M54" s="246">
        <v>239130</v>
      </c>
      <c r="N54" s="51"/>
      <c r="O54" s="31"/>
      <c r="Q54" s="75">
        <v>0</v>
      </c>
      <c r="R54" s="75">
        <v>0</v>
      </c>
      <c r="S54" s="75">
        <v>239130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10877652</v>
      </c>
      <c r="K57" s="237"/>
      <c r="L57" s="247">
        <v>239130</v>
      </c>
      <c r="M57" s="247">
        <v>11116782</v>
      </c>
      <c r="N57" s="91"/>
      <c r="O57" s="31"/>
      <c r="Q57" s="69">
        <v>10877652.24</v>
      </c>
      <c r="R57" s="69">
        <v>-0.24000000022351742</v>
      </c>
      <c r="S57" s="69">
        <v>239130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315</v>
      </c>
      <c r="D59" s="43"/>
      <c r="E59" s="43"/>
      <c r="F59" s="254"/>
      <c r="G59" s="254"/>
      <c r="H59" s="14"/>
      <c r="I59" s="15"/>
      <c r="J59" s="247">
        <v>-12290633</v>
      </c>
      <c r="K59" s="248"/>
      <c r="L59" s="247">
        <v>-3978685</v>
      </c>
      <c r="M59" s="247">
        <v>-16269318</v>
      </c>
      <c r="N59" s="91"/>
      <c r="O59" s="31"/>
      <c r="Q59" s="69">
        <v>-12290633.27000005</v>
      </c>
      <c r="R59" s="69">
        <v>-0.27000004984438419</v>
      </c>
      <c r="S59" s="69">
        <v>-3978685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247238868</v>
      </c>
      <c r="K61" s="81"/>
      <c r="L61" s="97">
        <v>62084716</v>
      </c>
      <c r="M61" s="246">
        <v>309323584</v>
      </c>
      <c r="N61" s="97"/>
      <c r="O61" s="31"/>
      <c r="Q61" s="47">
        <v>247238868</v>
      </c>
      <c r="R61" s="47">
        <v>0</v>
      </c>
      <c r="S61" s="47">
        <v>62084716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247238868</v>
      </c>
      <c r="K64" s="248"/>
      <c r="L64" s="247">
        <v>62084716</v>
      </c>
      <c r="M64" s="247">
        <v>309323584</v>
      </c>
      <c r="N64" s="91"/>
      <c r="O64" s="31"/>
      <c r="P64" s="62"/>
      <c r="Q64" s="75">
        <v>247238868</v>
      </c>
      <c r="R64" s="47">
        <v>0</v>
      </c>
      <c r="S64" s="75">
        <v>62084716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234948235</v>
      </c>
      <c r="K66" s="252"/>
      <c r="L66" s="251">
        <v>58106031</v>
      </c>
      <c r="M66" s="251">
        <v>293054266</v>
      </c>
      <c r="N66" s="46"/>
      <c r="O66" s="31"/>
      <c r="Q66" s="106">
        <v>234948234.72999996</v>
      </c>
      <c r="R66" s="106">
        <v>0.27000004053115845</v>
      </c>
      <c r="S66" s="106">
        <v>58106031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-1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126" priority="31" operator="notBetween">
      <formula>-0.5</formula>
      <formula>0.5</formula>
    </cfRule>
    <cfRule type="cellIs" dxfId="125" priority="32" operator="between">
      <formula>-0.5</formula>
      <formula>0.5</formula>
    </cfRule>
  </conditionalFormatting>
  <conditionalFormatting sqref="S20 S32 S34 S47 S50 S57 S59 S64 S66">
    <cfRule type="expression" dxfId="124" priority="35">
      <formula>ROUND($S20,0)&lt;&gt;$L20</formula>
    </cfRule>
    <cfRule type="expression" dxfId="123" priority="36">
      <formula>ROUND($S20,0)=$L20</formula>
    </cfRule>
  </conditionalFormatting>
  <conditionalFormatting sqref="Q20 Q32 Q34 Q47 Q50 Q59 Q57 Q64 Q66">
    <cfRule type="expression" dxfId="122" priority="37">
      <formula>ROUND($Q20,0)&lt;&gt;$J20</formula>
    </cfRule>
  </conditionalFormatting>
  <conditionalFormatting sqref="Q20 Q32 Q34 Q47 Q50 Q57 Q59 Q64 Q66">
    <cfRule type="expression" dxfId="121" priority="38">
      <formula>ROUND($Q20,0)=$J20</formula>
    </cfRule>
  </conditionalFormatting>
  <conditionalFormatting sqref="S57">
    <cfRule type="expression" dxfId="120" priority="26">
      <formula>ROUND($Q57,0)&lt;&gt;$J57</formula>
    </cfRule>
  </conditionalFormatting>
  <conditionalFormatting sqref="S57">
    <cfRule type="expression" dxfId="119" priority="25">
      <formula>ROUND($Q57,0)=$J57</formula>
    </cfRule>
  </conditionalFormatting>
  <conditionalFormatting sqref="J69 L69">
    <cfRule type="cellIs" dxfId="118" priority="14" operator="notEqual">
      <formula>0</formula>
    </cfRule>
    <cfRule type="cellIs" dxfId="117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116" priority="12">
      <formula>LEN(TRIM(F11))=0</formula>
    </cfRule>
    <cfRule type="cellIs" dxfId="115" priority="13" operator="notEqual">
      <formula>0</formula>
    </cfRule>
  </conditionalFormatting>
  <conditionalFormatting sqref="J11">
    <cfRule type="cellIs" dxfId="114" priority="11" operator="notEqual">
      <formula>J20</formula>
    </cfRule>
  </conditionalFormatting>
  <conditionalFormatting sqref="L11">
    <cfRule type="cellIs" dxfId="113" priority="10" operator="notEqual">
      <formula>L20</formula>
    </cfRule>
  </conditionalFormatting>
  <conditionalFormatting sqref="M69">
    <cfRule type="cellIs" dxfId="112" priority="8" operator="notEqual">
      <formula>0</formula>
    </cfRule>
    <cfRule type="cellIs" dxfId="111" priority="9" operator="equal">
      <formula>0</formula>
    </cfRule>
  </conditionalFormatting>
  <conditionalFormatting sqref="M24:M30 M37:M45 M62 M17:M18 M11:M15 M52:M55">
    <cfRule type="containsBlanks" dxfId="110" priority="6">
      <formula>LEN(TRIM(M11))=0</formula>
    </cfRule>
    <cfRule type="cellIs" dxfId="109" priority="7" operator="notEqual">
      <formula>0</formula>
    </cfRule>
  </conditionalFormatting>
  <conditionalFormatting sqref="M11">
    <cfRule type="cellIs" dxfId="108" priority="5" operator="notEqual">
      <formula>M20</formula>
    </cfRule>
  </conditionalFormatting>
  <conditionalFormatting sqref="J24">
    <cfRule type="containsBlanks" dxfId="107" priority="3">
      <formula>LEN(TRIM(J24))=0</formula>
    </cfRule>
    <cfRule type="cellIs" dxfId="106" priority="4" operator="notEqual">
      <formula>0</formula>
    </cfRule>
  </conditionalFormatting>
  <conditionalFormatting sqref="M61">
    <cfRule type="containsBlanks" dxfId="105" priority="1">
      <formula>LEN(TRIM(M61))=0</formula>
    </cfRule>
    <cfRule type="cellIs" dxfId="104" priority="2" operator="notEqual">
      <formula>0</formula>
    </cfRule>
  </conditionalFormatting>
  <printOptions horizontalCentered="1"/>
  <pageMargins left="0" right="0" top="0.75" bottom="0.5" header="0.5" footer="0.5"/>
  <pageSetup scale="6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121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8978853</v>
      </c>
      <c r="G11" s="281"/>
      <c r="H11" s="45"/>
      <c r="I11" s="36"/>
      <c r="J11" s="233">
        <v>26707250.309999999</v>
      </c>
      <c r="K11" s="234"/>
      <c r="L11" s="233">
        <v>0</v>
      </c>
      <c r="M11" s="233">
        <v>26707250</v>
      </c>
      <c r="N11" s="46"/>
      <c r="O11" s="31"/>
      <c r="P11" s="38"/>
      <c r="Q11" s="47">
        <v>26707250.309999999</v>
      </c>
      <c r="R11" s="47">
        <v>-0.30999999865889549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3520388.67</v>
      </c>
      <c r="K12" s="51"/>
      <c r="L12" s="235">
        <v>0</v>
      </c>
      <c r="M12" s="235">
        <v>3520389</v>
      </c>
      <c r="N12" s="51"/>
      <c r="O12" s="31"/>
      <c r="P12" s="38"/>
      <c r="Q12" s="47">
        <v>3520388.67</v>
      </c>
      <c r="R12" s="47">
        <v>0.33000000007450581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730026.56</v>
      </c>
      <c r="K13" s="51"/>
      <c r="L13" s="235">
        <v>0</v>
      </c>
      <c r="M13" s="235">
        <v>730027</v>
      </c>
      <c r="N13" s="51"/>
      <c r="O13" s="31"/>
      <c r="P13" s="38"/>
      <c r="Q13" s="47">
        <v>730026.56</v>
      </c>
      <c r="R13" s="47">
        <v>0.43999999994412065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279732.53999999998</v>
      </c>
      <c r="K14" s="51"/>
      <c r="L14" s="235">
        <v>315640</v>
      </c>
      <c r="M14" s="235">
        <v>595373</v>
      </c>
      <c r="N14" s="51"/>
      <c r="O14" s="31"/>
      <c r="P14" s="38"/>
      <c r="Q14" s="47">
        <v>279732.53999999998</v>
      </c>
      <c r="R14" s="47">
        <v>0.46000000002095476</v>
      </c>
      <c r="S14" s="47">
        <v>315640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1208664.6299999999</v>
      </c>
      <c r="K15" s="51"/>
      <c r="L15" s="235">
        <v>0</v>
      </c>
      <c r="M15" s="235">
        <v>1208665</v>
      </c>
      <c r="N15" s="51"/>
      <c r="O15" s="31"/>
      <c r="P15" s="38"/>
      <c r="Q15" s="47">
        <v>1208664.6299999999</v>
      </c>
      <c r="R15" s="47">
        <v>0.37000000011175871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1690907.09</v>
      </c>
      <c r="K17" s="51"/>
      <c r="L17" s="235">
        <v>0</v>
      </c>
      <c r="M17" s="235">
        <v>1690907</v>
      </c>
      <c r="N17" s="51"/>
      <c r="O17" s="31"/>
      <c r="P17" s="38"/>
      <c r="Q17" s="47">
        <v>1662460.54</v>
      </c>
      <c r="R17" s="47">
        <v>0.4599999999627471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436005.69</v>
      </c>
      <c r="K18" s="51"/>
      <c r="L18" s="236">
        <v>533133</v>
      </c>
      <c r="M18" s="236">
        <v>969139</v>
      </c>
      <c r="N18" s="51"/>
      <c r="O18" s="31"/>
      <c r="P18" s="38"/>
      <c r="Q18" s="47">
        <v>464452.24</v>
      </c>
      <c r="R18" s="47">
        <v>-0.23999999999068677</v>
      </c>
      <c r="S18" s="47">
        <v>533133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34572977</v>
      </c>
      <c r="K20" s="240"/>
      <c r="L20" s="239">
        <v>848773</v>
      </c>
      <c r="M20" s="239">
        <v>35421750</v>
      </c>
      <c r="N20" s="68"/>
      <c r="O20" s="31"/>
      <c r="P20" s="38"/>
      <c r="Q20" s="69">
        <v>34572975.489999995</v>
      </c>
      <c r="R20" s="69">
        <v>1.510000005364418</v>
      </c>
      <c r="S20" s="69">
        <v>848773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58921060.770000003</v>
      </c>
      <c r="K24" s="51"/>
      <c r="L24" s="235">
        <v>0</v>
      </c>
      <c r="M24" s="235">
        <v>58921061</v>
      </c>
      <c r="N24" s="51"/>
      <c r="O24" s="31"/>
      <c r="P24" s="38"/>
      <c r="Q24" s="47">
        <v>58921060.770000011</v>
      </c>
      <c r="R24" s="47">
        <v>0</v>
      </c>
      <c r="S24" s="47">
        <v>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16216434.85</v>
      </c>
      <c r="K25" s="51"/>
      <c r="L25" s="235">
        <v>784508</v>
      </c>
      <c r="M25" s="235">
        <v>17000943</v>
      </c>
      <c r="N25" s="51"/>
      <c r="O25" s="31"/>
      <c r="P25" s="38"/>
      <c r="Q25" s="47">
        <v>16216434.85</v>
      </c>
      <c r="R25" s="47">
        <v>0.15000000037252903</v>
      </c>
      <c r="S25" s="47">
        <v>784508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2294439.09</v>
      </c>
      <c r="K26" s="51"/>
      <c r="L26" s="235">
        <v>0</v>
      </c>
      <c r="M26" s="235">
        <v>2294439</v>
      </c>
      <c r="N26" s="51"/>
      <c r="O26" s="31"/>
      <c r="P26" s="38"/>
      <c r="Q26" s="47">
        <v>2294439.09</v>
      </c>
      <c r="R26" s="47">
        <v>-8.9999999850988388E-2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6652092.1399999997</v>
      </c>
      <c r="K27" s="51"/>
      <c r="L27" s="235">
        <v>0</v>
      </c>
      <c r="M27" s="235">
        <v>6652092</v>
      </c>
      <c r="N27" s="51"/>
      <c r="O27" s="31"/>
      <c r="P27" s="38"/>
      <c r="Q27" s="47">
        <v>6652092.1399999997</v>
      </c>
      <c r="R27" s="47">
        <v>-0.13999999966472387</v>
      </c>
      <c r="S27" s="47">
        <v>0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4372227.76</v>
      </c>
      <c r="K28" s="51"/>
      <c r="L28" s="235">
        <v>747460</v>
      </c>
      <c r="M28" s="235">
        <v>5119688</v>
      </c>
      <c r="N28" s="51"/>
      <c r="O28" s="31"/>
      <c r="P28" s="38"/>
      <c r="Q28" s="47">
        <v>4372227.76</v>
      </c>
      <c r="R28" s="47">
        <v>0.24000000022351742</v>
      </c>
      <c r="S28" s="47">
        <v>747460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7075727.3799999999</v>
      </c>
      <c r="K29" s="51"/>
      <c r="L29" s="235">
        <v>0</v>
      </c>
      <c r="M29" s="235">
        <v>7075727</v>
      </c>
      <c r="N29" s="51"/>
      <c r="O29" s="31"/>
      <c r="P29" s="38"/>
      <c r="Q29" s="47">
        <v>7075727.3799999999</v>
      </c>
      <c r="R29" s="47">
        <v>-0.37999999988824129</v>
      </c>
      <c r="S29" s="47">
        <v>0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5229243.71</v>
      </c>
      <c r="K30" s="51"/>
      <c r="L30" s="236">
        <v>394513</v>
      </c>
      <c r="M30" s="236">
        <v>5623757</v>
      </c>
      <c r="N30" s="51"/>
      <c r="O30" s="31"/>
      <c r="P30" s="38"/>
      <c r="Q30" s="47">
        <v>5229243.71</v>
      </c>
      <c r="R30" s="47">
        <v>0.2900000000372529</v>
      </c>
      <c r="S30" s="47">
        <v>394513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100761226</v>
      </c>
      <c r="K32" s="237"/>
      <c r="L32" s="239">
        <v>1926481</v>
      </c>
      <c r="M32" s="239">
        <v>102687707</v>
      </c>
      <c r="N32" s="68"/>
      <c r="O32" s="31"/>
      <c r="P32" s="38"/>
      <c r="Q32" s="75">
        <v>100761225.7</v>
      </c>
      <c r="R32" s="69">
        <v>0.29999999701976776</v>
      </c>
      <c r="S32" s="69">
        <v>1926481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-66188249</v>
      </c>
      <c r="K34" s="240"/>
      <c r="L34" s="239">
        <v>-1077708</v>
      </c>
      <c r="M34" s="239">
        <v>-67265957</v>
      </c>
      <c r="N34" s="68"/>
      <c r="O34" s="31"/>
      <c r="P34" s="38"/>
      <c r="Q34" s="69">
        <v>-66188250.210000008</v>
      </c>
      <c r="R34" s="69">
        <v>1.2100000083446503</v>
      </c>
      <c r="S34" s="69">
        <v>-1077708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37845492.859999999</v>
      </c>
      <c r="K37" s="81"/>
      <c r="L37" s="243">
        <v>0</v>
      </c>
      <c r="M37" s="243">
        <v>37845493</v>
      </c>
      <c r="N37" s="81"/>
      <c r="O37" s="31"/>
      <c r="P37" s="38"/>
      <c r="Q37" s="47">
        <v>37845492.859999999</v>
      </c>
      <c r="R37" s="47">
        <v>0.14000000059604645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22725758.550000001</v>
      </c>
      <c r="K38" s="81"/>
      <c r="L38" s="243">
        <v>0</v>
      </c>
      <c r="M38" s="243">
        <v>22725759</v>
      </c>
      <c r="N38" s="81"/>
      <c r="O38" s="31"/>
      <c r="P38" s="38"/>
      <c r="Q38" s="47">
        <v>22725758.550000001</v>
      </c>
      <c r="R38" s="47">
        <v>0.44999999925494194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2006355.97</v>
      </c>
      <c r="K39" s="81"/>
      <c r="L39" s="243">
        <v>0</v>
      </c>
      <c r="M39" s="243">
        <v>2006356</v>
      </c>
      <c r="N39" s="81"/>
      <c r="O39" s="31"/>
      <c r="P39" s="38"/>
      <c r="Q39" s="47">
        <v>2006355.97</v>
      </c>
      <c r="R39" s="47">
        <v>3.0000000027939677E-2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1318397.1299999999</v>
      </c>
      <c r="K40" s="81"/>
      <c r="L40" s="243">
        <v>-467672</v>
      </c>
      <c r="M40" s="243">
        <v>850725</v>
      </c>
      <c r="N40" s="81"/>
      <c r="O40" s="31"/>
      <c r="P40" s="38"/>
      <c r="Q40" s="47">
        <v>1318397.1299999999</v>
      </c>
      <c r="R40" s="47">
        <v>-0.12999999988824129</v>
      </c>
      <c r="S40" s="47">
        <v>-467672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310</v>
      </c>
      <c r="E41" s="254"/>
      <c r="F41" s="254"/>
      <c r="H41" s="14"/>
      <c r="I41" s="15"/>
      <c r="J41" s="243">
        <v>15587.05</v>
      </c>
      <c r="K41" s="81"/>
      <c r="L41" s="243">
        <v>0</v>
      </c>
      <c r="M41" s="243">
        <v>15587</v>
      </c>
      <c r="N41" s="81"/>
      <c r="O41" s="31"/>
      <c r="P41" s="38"/>
      <c r="Q41" s="47">
        <v>15587.05</v>
      </c>
      <c r="R41" s="47">
        <v>-4.9999999999272404E-2</v>
      </c>
      <c r="S41" s="47">
        <v>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-2249.7800000000002</v>
      </c>
      <c r="K42" s="81"/>
      <c r="L42" s="243">
        <v>0</v>
      </c>
      <c r="M42" s="243">
        <v>-2250</v>
      </c>
      <c r="N42" s="81"/>
      <c r="O42" s="31"/>
      <c r="P42" s="38"/>
      <c r="Q42" s="47">
        <v>-2249.7800000000002</v>
      </c>
      <c r="R42" s="47">
        <v>-0.21999999999979991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313</v>
      </c>
      <c r="E43" s="254"/>
      <c r="F43" s="254"/>
      <c r="H43" s="14"/>
      <c r="I43" s="15"/>
      <c r="J43" s="243"/>
      <c r="K43" s="81"/>
      <c r="L43" s="243">
        <v>0</v>
      </c>
      <c r="M43" s="243">
        <v>0</v>
      </c>
      <c r="N43" s="81"/>
      <c r="O43" s="31"/>
      <c r="P43" s="38"/>
      <c r="Q43" s="47">
        <v>0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-481211.88</v>
      </c>
      <c r="K44" s="81"/>
      <c r="L44" s="243">
        <v>0</v>
      </c>
      <c r="M44" s="243">
        <v>-481212</v>
      </c>
      <c r="N44" s="81"/>
      <c r="O44" s="31"/>
      <c r="P44" s="38"/>
      <c r="Q44" s="47">
        <v>-481211.88</v>
      </c>
      <c r="R44" s="47">
        <v>-0.11999999999534339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63428130</v>
      </c>
      <c r="K47" s="237"/>
      <c r="L47" s="239">
        <v>-467672</v>
      </c>
      <c r="M47" s="239">
        <v>62960458</v>
      </c>
      <c r="N47" s="68"/>
      <c r="O47" s="31"/>
      <c r="P47" s="38"/>
      <c r="Q47" s="69">
        <v>63428129.899999991</v>
      </c>
      <c r="R47" s="69">
        <v>0.10000000894069672</v>
      </c>
      <c r="S47" s="69">
        <v>-467672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-2760119</v>
      </c>
      <c r="K50" s="237"/>
      <c r="L50" s="239">
        <v>-1545380</v>
      </c>
      <c r="M50" s="239">
        <v>-4305499</v>
      </c>
      <c r="N50" s="68"/>
      <c r="O50" s="31"/>
      <c r="P50" s="38"/>
      <c r="Q50" s="69">
        <v>-2760120.3100000173</v>
      </c>
      <c r="R50" s="69">
        <v>1.310000017285347</v>
      </c>
      <c r="S50" s="69">
        <v>-1545380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1177248.8600000001</v>
      </c>
      <c r="K52" s="81"/>
      <c r="L52" s="243">
        <v>0</v>
      </c>
      <c r="M52" s="243">
        <v>1177249</v>
      </c>
      <c r="N52" s="81"/>
      <c r="O52" s="31"/>
      <c r="P52" s="38"/>
      <c r="Q52" s="47">
        <v>1177248.8600000001</v>
      </c>
      <c r="R52" s="47">
        <v>0.13999999989755452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4546080.4400000004</v>
      </c>
      <c r="K53" s="51"/>
      <c r="L53" s="235">
        <v>159460</v>
      </c>
      <c r="M53" s="235">
        <v>4705540</v>
      </c>
      <c r="N53" s="51"/>
      <c r="O53" s="31"/>
      <c r="P53" s="38"/>
      <c r="Q53" s="75">
        <v>4546080.4400000004</v>
      </c>
      <c r="R53" s="75">
        <v>-0.44000000040978193</v>
      </c>
      <c r="S53" s="75">
        <v>159460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2330192</v>
      </c>
      <c r="M54" s="246">
        <v>2330192</v>
      </c>
      <c r="N54" s="51"/>
      <c r="O54" s="31"/>
      <c r="Q54" s="75">
        <v>0</v>
      </c>
      <c r="R54" s="75">
        <v>0</v>
      </c>
      <c r="S54" s="75">
        <v>2330192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5723329</v>
      </c>
      <c r="K57" s="237"/>
      <c r="L57" s="247">
        <v>2489652</v>
      </c>
      <c r="M57" s="247">
        <v>8212981</v>
      </c>
      <c r="N57" s="91"/>
      <c r="O57" s="31"/>
      <c r="Q57" s="69">
        <v>5723329.3000000007</v>
      </c>
      <c r="R57" s="69">
        <v>-0.30000000074505806</v>
      </c>
      <c r="S57" s="69">
        <v>2489652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324</v>
      </c>
      <c r="D59" s="43"/>
      <c r="E59" s="43"/>
      <c r="F59" s="254"/>
      <c r="G59" s="254"/>
      <c r="H59" s="14"/>
      <c r="I59" s="15"/>
      <c r="J59" s="247">
        <v>2963210</v>
      </c>
      <c r="K59" s="248"/>
      <c r="L59" s="247">
        <v>944272</v>
      </c>
      <c r="M59" s="247">
        <v>3907482</v>
      </c>
      <c r="N59" s="91"/>
      <c r="O59" s="31"/>
      <c r="Q59" s="69">
        <v>2963208.9899999835</v>
      </c>
      <c r="R59" s="69">
        <v>-1.0100000165402889</v>
      </c>
      <c r="S59" s="69">
        <v>944272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108840991</v>
      </c>
      <c r="K61" s="81"/>
      <c r="L61" s="97">
        <v>43615619</v>
      </c>
      <c r="M61" s="246">
        <v>152456610</v>
      </c>
      <c r="N61" s="97"/>
      <c r="O61" s="31"/>
      <c r="Q61" s="47">
        <v>108840991</v>
      </c>
      <c r="R61" s="47">
        <v>0</v>
      </c>
      <c r="S61" s="47">
        <v>43615619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108840991</v>
      </c>
      <c r="K64" s="248"/>
      <c r="L64" s="247">
        <v>43615619</v>
      </c>
      <c r="M64" s="247">
        <v>152456610</v>
      </c>
      <c r="N64" s="91"/>
      <c r="O64" s="31"/>
      <c r="P64" s="62"/>
      <c r="Q64" s="75">
        <v>108840991</v>
      </c>
      <c r="R64" s="47">
        <v>0</v>
      </c>
      <c r="S64" s="75">
        <v>43615619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111804201</v>
      </c>
      <c r="K66" s="252"/>
      <c r="L66" s="251">
        <v>44559891</v>
      </c>
      <c r="M66" s="251">
        <v>156364092</v>
      </c>
      <c r="N66" s="46"/>
      <c r="O66" s="31"/>
      <c r="Q66" s="106">
        <v>111804199.98999998</v>
      </c>
      <c r="R66" s="106">
        <v>1.0100000202655792</v>
      </c>
      <c r="S66" s="106">
        <v>44559891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1</v>
      </c>
      <c r="K69" s="110"/>
      <c r="L69" s="111">
        <v>0</v>
      </c>
      <c r="M69" s="111">
        <v>2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103" priority="31" operator="notBetween">
      <formula>-0.5</formula>
      <formula>0.5</formula>
    </cfRule>
    <cfRule type="cellIs" dxfId="102" priority="32" operator="between">
      <formula>-0.5</formula>
      <formula>0.5</formula>
    </cfRule>
  </conditionalFormatting>
  <conditionalFormatting sqref="S20 S32 S34 S47 S50 S57 S59 S64 S66">
    <cfRule type="expression" dxfId="101" priority="35">
      <formula>ROUND($S20,0)&lt;&gt;$L20</formula>
    </cfRule>
    <cfRule type="expression" dxfId="100" priority="36">
      <formula>ROUND($S20,0)=$L20</formula>
    </cfRule>
  </conditionalFormatting>
  <conditionalFormatting sqref="Q20 Q32 Q34 Q47 Q50 Q59 Q57 Q64 Q66">
    <cfRule type="expression" dxfId="99" priority="37">
      <formula>ROUND($Q20,0)&lt;&gt;$J20</formula>
    </cfRule>
  </conditionalFormatting>
  <conditionalFormatting sqref="Q20 Q32 Q34 Q47 Q50 Q57 Q59 Q64 Q66">
    <cfRule type="expression" dxfId="98" priority="38">
      <formula>ROUND($Q20,0)=$J20</formula>
    </cfRule>
  </conditionalFormatting>
  <conditionalFormatting sqref="S57">
    <cfRule type="expression" dxfId="97" priority="26">
      <formula>ROUND($Q57,0)&lt;&gt;$J57</formula>
    </cfRule>
  </conditionalFormatting>
  <conditionalFormatting sqref="S57">
    <cfRule type="expression" dxfId="96" priority="25">
      <formula>ROUND($Q57,0)=$J57</formula>
    </cfRule>
  </conditionalFormatting>
  <conditionalFormatting sqref="J69 L69">
    <cfRule type="cellIs" dxfId="95" priority="14" operator="notEqual">
      <formula>0</formula>
    </cfRule>
    <cfRule type="cellIs" dxfId="94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93" priority="12">
      <formula>LEN(TRIM(F11))=0</formula>
    </cfRule>
    <cfRule type="cellIs" dxfId="92" priority="13" operator="notEqual">
      <formula>0</formula>
    </cfRule>
  </conditionalFormatting>
  <conditionalFormatting sqref="J11">
    <cfRule type="cellIs" dxfId="91" priority="11" operator="notEqual">
      <formula>J20</formula>
    </cfRule>
  </conditionalFormatting>
  <conditionalFormatting sqref="L11">
    <cfRule type="cellIs" dxfId="90" priority="10" operator="notEqual">
      <formula>L20</formula>
    </cfRule>
  </conditionalFormatting>
  <conditionalFormatting sqref="M69">
    <cfRule type="cellIs" dxfId="89" priority="8" operator="notEqual">
      <formula>0</formula>
    </cfRule>
    <cfRule type="cellIs" dxfId="88" priority="9" operator="equal">
      <formula>0</formula>
    </cfRule>
  </conditionalFormatting>
  <conditionalFormatting sqref="M24:M30 M37:M45 M62 M17:M18 M11:M15 M52:M55">
    <cfRule type="containsBlanks" dxfId="87" priority="6">
      <formula>LEN(TRIM(M11))=0</formula>
    </cfRule>
    <cfRule type="cellIs" dxfId="86" priority="7" operator="notEqual">
      <formula>0</formula>
    </cfRule>
  </conditionalFormatting>
  <conditionalFormatting sqref="M11">
    <cfRule type="cellIs" dxfId="85" priority="5" operator="notEqual">
      <formula>M20</formula>
    </cfRule>
  </conditionalFormatting>
  <conditionalFormatting sqref="J24">
    <cfRule type="containsBlanks" dxfId="84" priority="3">
      <formula>LEN(TRIM(J24))=0</formula>
    </cfRule>
    <cfRule type="cellIs" dxfId="83" priority="4" operator="notEqual">
      <formula>0</formula>
    </cfRule>
  </conditionalFormatting>
  <conditionalFormatting sqref="M61">
    <cfRule type="containsBlanks" dxfId="82" priority="1">
      <formula>LEN(TRIM(M61))=0</formula>
    </cfRule>
    <cfRule type="cellIs" dxfId="81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122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13226289.35</v>
      </c>
      <c r="G11" s="281"/>
      <c r="H11" s="45"/>
      <c r="I11" s="36"/>
      <c r="J11" s="233">
        <v>23568302.620000001</v>
      </c>
      <c r="K11" s="234"/>
      <c r="L11" s="233">
        <v>0</v>
      </c>
      <c r="M11" s="233">
        <v>23568303</v>
      </c>
      <c r="N11" s="46"/>
      <c r="O11" s="31"/>
      <c r="P11" s="38"/>
      <c r="Q11" s="47">
        <v>23568302.620000001</v>
      </c>
      <c r="R11" s="47">
        <v>0.37999999895691872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2960531.45</v>
      </c>
      <c r="K12" s="51"/>
      <c r="L12" s="235">
        <v>0</v>
      </c>
      <c r="M12" s="235">
        <v>2960531</v>
      </c>
      <c r="N12" s="51"/>
      <c r="O12" s="31"/>
      <c r="P12" s="38"/>
      <c r="Q12" s="47">
        <v>2960531.45</v>
      </c>
      <c r="R12" s="47">
        <v>-0.45000000018626451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877878.53</v>
      </c>
      <c r="K13" s="51"/>
      <c r="L13" s="235">
        <v>0</v>
      </c>
      <c r="M13" s="235">
        <v>877879</v>
      </c>
      <c r="N13" s="51"/>
      <c r="O13" s="31"/>
      <c r="P13" s="38"/>
      <c r="Q13" s="47">
        <v>877878.53</v>
      </c>
      <c r="R13" s="47">
        <v>0.46999999997206032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1496179.72</v>
      </c>
      <c r="K14" s="51"/>
      <c r="L14" s="235">
        <v>0</v>
      </c>
      <c r="M14" s="235">
        <v>1496180</v>
      </c>
      <c r="N14" s="51"/>
      <c r="O14" s="31"/>
      <c r="P14" s="38"/>
      <c r="Q14" s="47">
        <v>1496179.72</v>
      </c>
      <c r="R14" s="47">
        <v>0.28000000002793968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54735.87</v>
      </c>
      <c r="K15" s="51"/>
      <c r="L15" s="235">
        <v>0</v>
      </c>
      <c r="M15" s="235">
        <v>54736</v>
      </c>
      <c r="N15" s="51"/>
      <c r="O15" s="31"/>
      <c r="P15" s="38"/>
      <c r="Q15" s="47">
        <v>54735.87</v>
      </c>
      <c r="R15" s="47">
        <v>0.12999999999738066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2178630.87</v>
      </c>
      <c r="K17" s="51"/>
      <c r="L17" s="235">
        <v>0</v>
      </c>
      <c r="M17" s="235">
        <v>2178631</v>
      </c>
      <c r="N17" s="51"/>
      <c r="O17" s="31"/>
      <c r="P17" s="38"/>
      <c r="Q17" s="47">
        <v>2178630.87</v>
      </c>
      <c r="R17" s="47">
        <v>0.12999999988824129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145877.37</v>
      </c>
      <c r="K18" s="51"/>
      <c r="L18" s="236">
        <v>3004341</v>
      </c>
      <c r="M18" s="236">
        <v>3150218</v>
      </c>
      <c r="N18" s="51"/>
      <c r="O18" s="31"/>
      <c r="P18" s="38"/>
      <c r="Q18" s="47">
        <v>145877.37</v>
      </c>
      <c r="R18" s="47">
        <v>-0.36999999999534339</v>
      </c>
      <c r="S18" s="47">
        <v>3004341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31282137</v>
      </c>
      <c r="K20" s="240"/>
      <c r="L20" s="239">
        <v>3004341</v>
      </c>
      <c r="M20" s="239">
        <v>34286478</v>
      </c>
      <c r="N20" s="68"/>
      <c r="O20" s="31"/>
      <c r="P20" s="38"/>
      <c r="Q20" s="69">
        <v>31282136.430000003</v>
      </c>
      <c r="R20" s="69">
        <v>0.56999999657273293</v>
      </c>
      <c r="S20" s="69">
        <v>3004341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63653029.689999998</v>
      </c>
      <c r="K24" s="51"/>
      <c r="L24" s="235">
        <v>591868</v>
      </c>
      <c r="M24" s="235">
        <v>64244898</v>
      </c>
      <c r="N24" s="51"/>
      <c r="O24" s="31"/>
      <c r="P24" s="38"/>
      <c r="Q24" s="47">
        <v>63653029.689999998</v>
      </c>
      <c r="R24" s="47">
        <v>0</v>
      </c>
      <c r="S24" s="47">
        <v>591868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17243367.620000001</v>
      </c>
      <c r="K25" s="51"/>
      <c r="L25" s="235">
        <v>1616876</v>
      </c>
      <c r="M25" s="235">
        <v>18860244</v>
      </c>
      <c r="N25" s="51"/>
      <c r="O25" s="31"/>
      <c r="P25" s="38"/>
      <c r="Q25" s="47">
        <v>17243367.620000001</v>
      </c>
      <c r="R25" s="47">
        <v>0.37999999895691872</v>
      </c>
      <c r="S25" s="47">
        <v>1616876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2669798.31</v>
      </c>
      <c r="K26" s="51"/>
      <c r="L26" s="235">
        <v>0</v>
      </c>
      <c r="M26" s="235">
        <v>2669798</v>
      </c>
      <c r="N26" s="51"/>
      <c r="O26" s="31"/>
      <c r="P26" s="38"/>
      <c r="Q26" s="47">
        <v>2669798.31</v>
      </c>
      <c r="R26" s="47">
        <v>-0.31000000005587935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3745089.04</v>
      </c>
      <c r="K27" s="51"/>
      <c r="L27" s="235">
        <v>261578</v>
      </c>
      <c r="M27" s="235">
        <v>4006667</v>
      </c>
      <c r="N27" s="51"/>
      <c r="O27" s="31"/>
      <c r="P27" s="38"/>
      <c r="Q27" s="47">
        <v>3745089.04</v>
      </c>
      <c r="R27" s="47">
        <v>-4.0000000037252903E-2</v>
      </c>
      <c r="S27" s="47">
        <v>261578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8205831.3899999997</v>
      </c>
      <c r="K28" s="51"/>
      <c r="L28" s="235">
        <v>177415</v>
      </c>
      <c r="M28" s="235">
        <v>8383246</v>
      </c>
      <c r="N28" s="51"/>
      <c r="O28" s="31"/>
      <c r="P28" s="38"/>
      <c r="Q28" s="47">
        <v>8205831.3899999997</v>
      </c>
      <c r="R28" s="47">
        <v>-0.38999999966472387</v>
      </c>
      <c r="S28" s="47">
        <v>177415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8138892.2800000003</v>
      </c>
      <c r="K29" s="51"/>
      <c r="L29" s="235">
        <v>44322</v>
      </c>
      <c r="M29" s="235">
        <v>8183214</v>
      </c>
      <c r="N29" s="51"/>
      <c r="O29" s="31"/>
      <c r="P29" s="38"/>
      <c r="Q29" s="47">
        <v>8138892.2800000003</v>
      </c>
      <c r="R29" s="47">
        <v>-0.28000000026077032</v>
      </c>
      <c r="S29" s="47">
        <v>44322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6496981.8300000001</v>
      </c>
      <c r="K30" s="51"/>
      <c r="L30" s="236">
        <v>0</v>
      </c>
      <c r="M30" s="236">
        <v>6496982</v>
      </c>
      <c r="N30" s="51"/>
      <c r="O30" s="31"/>
      <c r="P30" s="38"/>
      <c r="Q30" s="47">
        <v>6496981.8300000001</v>
      </c>
      <c r="R30" s="47">
        <v>0.16999999992549419</v>
      </c>
      <c r="S30" s="47">
        <v>0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110152990</v>
      </c>
      <c r="K32" s="237"/>
      <c r="L32" s="239">
        <v>2692059</v>
      </c>
      <c r="M32" s="239">
        <v>112845049</v>
      </c>
      <c r="N32" s="68"/>
      <c r="O32" s="31"/>
      <c r="P32" s="38"/>
      <c r="Q32" s="75">
        <v>110152990.16000001</v>
      </c>
      <c r="R32" s="69">
        <v>-0.16000001132488251</v>
      </c>
      <c r="S32" s="69">
        <v>2692059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309</v>
      </c>
      <c r="F34" s="254"/>
      <c r="G34" s="254"/>
      <c r="H34" s="14"/>
      <c r="I34" s="15"/>
      <c r="J34" s="239">
        <v>-78870853</v>
      </c>
      <c r="K34" s="240"/>
      <c r="L34" s="239">
        <v>312282</v>
      </c>
      <c r="M34" s="239">
        <v>-78558571</v>
      </c>
      <c r="N34" s="68"/>
      <c r="O34" s="31"/>
      <c r="P34" s="38"/>
      <c r="Q34" s="69">
        <v>-78870853.730000004</v>
      </c>
      <c r="R34" s="69">
        <v>0.73000000417232513</v>
      </c>
      <c r="S34" s="69">
        <v>312282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44061288.579999998</v>
      </c>
      <c r="K37" s="81"/>
      <c r="L37" s="243">
        <v>61999</v>
      </c>
      <c r="M37" s="243">
        <v>44123288</v>
      </c>
      <c r="N37" s="81"/>
      <c r="O37" s="31"/>
      <c r="P37" s="38"/>
      <c r="Q37" s="47">
        <v>44061288.579999998</v>
      </c>
      <c r="R37" s="47">
        <v>0.42000000178813934</v>
      </c>
      <c r="S37" s="47">
        <v>61999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28664855.57</v>
      </c>
      <c r="K38" s="81"/>
      <c r="L38" s="243">
        <v>0</v>
      </c>
      <c r="M38" s="243">
        <v>28664856</v>
      </c>
      <c r="N38" s="81"/>
      <c r="O38" s="31"/>
      <c r="P38" s="38"/>
      <c r="Q38" s="47">
        <v>28664855.57</v>
      </c>
      <c r="R38" s="47">
        <v>0.42999999970197678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398793.2</v>
      </c>
      <c r="K39" s="81"/>
      <c r="L39" s="243">
        <v>562591</v>
      </c>
      <c r="M39" s="243">
        <v>961384</v>
      </c>
      <c r="N39" s="81"/>
      <c r="O39" s="31"/>
      <c r="P39" s="38"/>
      <c r="Q39" s="47">
        <v>398793.2</v>
      </c>
      <c r="R39" s="47">
        <v>-0.20000000001164153</v>
      </c>
      <c r="S39" s="47">
        <v>562591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75804.52</v>
      </c>
      <c r="K40" s="81"/>
      <c r="L40" s="243">
        <v>377288</v>
      </c>
      <c r="M40" s="243">
        <v>453093</v>
      </c>
      <c r="N40" s="81"/>
      <c r="O40" s="31"/>
      <c r="P40" s="38"/>
      <c r="Q40" s="47">
        <v>75804.52</v>
      </c>
      <c r="R40" s="47">
        <v>0.47999999999592546</v>
      </c>
      <c r="S40" s="47">
        <v>377288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304</v>
      </c>
      <c r="E41" s="254"/>
      <c r="F41" s="254"/>
      <c r="H41" s="14"/>
      <c r="I41" s="15"/>
      <c r="J41" s="243">
        <v>0</v>
      </c>
      <c r="K41" s="81"/>
      <c r="L41" s="243">
        <v>-364379</v>
      </c>
      <c r="M41" s="243">
        <v>-364379</v>
      </c>
      <c r="N41" s="81"/>
      <c r="O41" s="31"/>
      <c r="P41" s="38"/>
      <c r="Q41" s="47">
        <v>0</v>
      </c>
      <c r="R41" s="47">
        <v>0</v>
      </c>
      <c r="S41" s="47">
        <v>-364379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7764.87</v>
      </c>
      <c r="K42" s="81"/>
      <c r="L42" s="243">
        <v>4100000</v>
      </c>
      <c r="M42" s="243">
        <v>4107765</v>
      </c>
      <c r="N42" s="81"/>
      <c r="O42" s="31"/>
      <c r="P42" s="38"/>
      <c r="Q42" s="47">
        <v>7764.87</v>
      </c>
      <c r="R42" s="47">
        <v>0.13000000000010914</v>
      </c>
      <c r="S42" s="47">
        <v>4100000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305</v>
      </c>
      <c r="E43" s="254"/>
      <c r="F43" s="254"/>
      <c r="H43" s="14"/>
      <c r="I43" s="15"/>
      <c r="J43" s="243">
        <v>-8213.5300000000007</v>
      </c>
      <c r="K43" s="81"/>
      <c r="L43" s="243">
        <v>0</v>
      </c>
      <c r="M43" s="243">
        <v>-8214</v>
      </c>
      <c r="N43" s="81"/>
      <c r="O43" s="31"/>
      <c r="P43" s="38"/>
      <c r="Q43" s="47">
        <v>-8213.5300000000007</v>
      </c>
      <c r="R43" s="47">
        <v>-0.46999999999934516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-220147.9</v>
      </c>
      <c r="K44" s="81"/>
      <c r="L44" s="243">
        <v>0</v>
      </c>
      <c r="M44" s="243">
        <v>-220148</v>
      </c>
      <c r="N44" s="81"/>
      <c r="O44" s="31"/>
      <c r="P44" s="38"/>
      <c r="Q44" s="47">
        <v>-220147.9</v>
      </c>
      <c r="R44" s="47">
        <v>-0.10000000000582077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72980146</v>
      </c>
      <c r="K47" s="237"/>
      <c r="L47" s="239">
        <v>4737499</v>
      </c>
      <c r="M47" s="239">
        <v>77717645</v>
      </c>
      <c r="N47" s="68"/>
      <c r="O47" s="31"/>
      <c r="P47" s="38"/>
      <c r="Q47" s="69">
        <v>72980145.310000002</v>
      </c>
      <c r="R47" s="69">
        <v>0.68999999761581421</v>
      </c>
      <c r="S47" s="69">
        <v>4737499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321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-5890707</v>
      </c>
      <c r="K50" s="237"/>
      <c r="L50" s="239">
        <v>5049781</v>
      </c>
      <c r="M50" s="239">
        <v>-840926</v>
      </c>
      <c r="N50" s="68"/>
      <c r="O50" s="31"/>
      <c r="P50" s="38"/>
      <c r="Q50" s="69">
        <v>-5890708.4200000018</v>
      </c>
      <c r="R50" s="69">
        <v>1.4200000017881393</v>
      </c>
      <c r="S50" s="69">
        <v>5049781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12590428.98</v>
      </c>
      <c r="K52" s="81"/>
      <c r="L52" s="243">
        <v>0</v>
      </c>
      <c r="M52" s="243">
        <v>12590429</v>
      </c>
      <c r="N52" s="81"/>
      <c r="O52" s="31"/>
      <c r="P52" s="38"/>
      <c r="Q52" s="47">
        <v>12590428.98</v>
      </c>
      <c r="R52" s="47">
        <v>1.9999999552965164E-2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3159247.81</v>
      </c>
      <c r="K53" s="51"/>
      <c r="L53" s="235">
        <v>0</v>
      </c>
      <c r="M53" s="235">
        <v>3159248</v>
      </c>
      <c r="N53" s="51"/>
      <c r="O53" s="31"/>
      <c r="P53" s="38"/>
      <c r="Q53" s="75">
        <v>3159247.81</v>
      </c>
      <c r="R53" s="75">
        <v>0.18999999994412065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15749677</v>
      </c>
      <c r="K57" s="237"/>
      <c r="L57" s="247">
        <v>0</v>
      </c>
      <c r="M57" s="247">
        <v>15749677</v>
      </c>
      <c r="N57" s="91"/>
      <c r="O57" s="31"/>
      <c r="Q57" s="69">
        <v>15749676.790000001</v>
      </c>
      <c r="R57" s="69">
        <v>0.20999999903142452</v>
      </c>
      <c r="S57" s="69">
        <v>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324</v>
      </c>
      <c r="D59" s="43"/>
      <c r="E59" s="43"/>
      <c r="F59" s="254"/>
      <c r="G59" s="254"/>
      <c r="H59" s="14"/>
      <c r="I59" s="15"/>
      <c r="J59" s="247">
        <v>9858970</v>
      </c>
      <c r="K59" s="248"/>
      <c r="L59" s="247">
        <v>5049781</v>
      </c>
      <c r="M59" s="247">
        <v>14908751</v>
      </c>
      <c r="N59" s="91"/>
      <c r="O59" s="31"/>
      <c r="Q59" s="69">
        <v>9858968.3699999992</v>
      </c>
      <c r="R59" s="69">
        <v>-1.6300000008195639</v>
      </c>
      <c r="S59" s="69">
        <v>5049781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180423317</v>
      </c>
      <c r="K61" s="81"/>
      <c r="L61" s="97">
        <v>19594845</v>
      </c>
      <c r="M61" s="246">
        <v>200018162</v>
      </c>
      <c r="N61" s="97"/>
      <c r="O61" s="31"/>
      <c r="Q61" s="47">
        <v>180423317</v>
      </c>
      <c r="R61" s="47">
        <v>0</v>
      </c>
      <c r="S61" s="47">
        <v>19594845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180423317</v>
      </c>
      <c r="K64" s="248"/>
      <c r="L64" s="247">
        <v>19594845</v>
      </c>
      <c r="M64" s="247">
        <v>200018162</v>
      </c>
      <c r="N64" s="91"/>
      <c r="O64" s="31"/>
      <c r="P64" s="62"/>
      <c r="Q64" s="75">
        <v>180423317</v>
      </c>
      <c r="R64" s="47">
        <v>0</v>
      </c>
      <c r="S64" s="75">
        <v>19594845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190282287</v>
      </c>
      <c r="K66" s="252"/>
      <c r="L66" s="251">
        <v>24644626</v>
      </c>
      <c r="M66" s="251">
        <v>214926913</v>
      </c>
      <c r="N66" s="46"/>
      <c r="O66" s="31"/>
      <c r="Q66" s="106">
        <v>190282285.37</v>
      </c>
      <c r="R66" s="106">
        <v>1.6299999952316284</v>
      </c>
      <c r="S66" s="106">
        <v>24644626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1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80" priority="31" operator="notBetween">
      <formula>-0.5</formula>
      <formula>0.5</formula>
    </cfRule>
    <cfRule type="cellIs" dxfId="79" priority="32" operator="between">
      <formula>-0.5</formula>
      <formula>0.5</formula>
    </cfRule>
  </conditionalFormatting>
  <conditionalFormatting sqref="S20 S32 S34 S47 S50 S57 S59 S64 S66">
    <cfRule type="expression" dxfId="78" priority="35">
      <formula>ROUND($S20,0)&lt;&gt;$L20</formula>
    </cfRule>
    <cfRule type="expression" dxfId="77" priority="36">
      <formula>ROUND($S20,0)=$L20</formula>
    </cfRule>
  </conditionalFormatting>
  <conditionalFormatting sqref="Q20 Q32 Q34 Q47 Q50 Q59 Q57 Q64 Q66">
    <cfRule type="expression" dxfId="76" priority="37">
      <formula>ROUND($Q20,0)&lt;&gt;$J20</formula>
    </cfRule>
  </conditionalFormatting>
  <conditionalFormatting sqref="Q20 Q32 Q34 Q47 Q50 Q57 Q59 Q64 Q66">
    <cfRule type="expression" dxfId="75" priority="38">
      <formula>ROUND($Q20,0)=$J20</formula>
    </cfRule>
  </conditionalFormatting>
  <conditionalFormatting sqref="S57">
    <cfRule type="expression" dxfId="74" priority="26">
      <formula>ROUND($Q57,0)&lt;&gt;$J57</formula>
    </cfRule>
  </conditionalFormatting>
  <conditionalFormatting sqref="S57">
    <cfRule type="expression" dxfId="73" priority="25">
      <formula>ROUND($Q57,0)=$J57</formula>
    </cfRule>
  </conditionalFormatting>
  <conditionalFormatting sqref="J69 L69">
    <cfRule type="cellIs" dxfId="72" priority="14" operator="notEqual">
      <formula>0</formula>
    </cfRule>
    <cfRule type="cellIs" dxfId="71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70" priority="12">
      <formula>LEN(TRIM(F11))=0</formula>
    </cfRule>
    <cfRule type="cellIs" dxfId="69" priority="13" operator="notEqual">
      <formula>0</formula>
    </cfRule>
  </conditionalFormatting>
  <conditionalFormatting sqref="J11">
    <cfRule type="cellIs" dxfId="68" priority="11" operator="notEqual">
      <formula>J20</formula>
    </cfRule>
  </conditionalFormatting>
  <conditionalFormatting sqref="L11">
    <cfRule type="cellIs" dxfId="67" priority="10" operator="notEqual">
      <formula>L20</formula>
    </cfRule>
  </conditionalFormatting>
  <conditionalFormatting sqref="M69">
    <cfRule type="cellIs" dxfId="66" priority="8" operator="notEqual">
      <formula>0</formula>
    </cfRule>
    <cfRule type="cellIs" dxfId="65" priority="9" operator="equal">
      <formula>0</formula>
    </cfRule>
  </conditionalFormatting>
  <conditionalFormatting sqref="M24:M30 M37:M45 M62 M17:M18 M11:M15 M52:M55">
    <cfRule type="containsBlanks" dxfId="64" priority="6">
      <formula>LEN(TRIM(M11))=0</formula>
    </cfRule>
    <cfRule type="cellIs" dxfId="63" priority="7" operator="notEqual">
      <formula>0</formula>
    </cfRule>
  </conditionalFormatting>
  <conditionalFormatting sqref="M11">
    <cfRule type="cellIs" dxfId="62" priority="5" operator="notEqual">
      <formula>M20</formula>
    </cfRule>
  </conditionalFormatting>
  <conditionalFormatting sqref="J24">
    <cfRule type="containsBlanks" dxfId="61" priority="3">
      <formula>LEN(TRIM(J24))=0</formula>
    </cfRule>
    <cfRule type="cellIs" dxfId="60" priority="4" operator="notEqual">
      <formula>0</formula>
    </cfRule>
  </conditionalFormatting>
  <conditionalFormatting sqref="M61">
    <cfRule type="containsBlanks" dxfId="59" priority="1">
      <formula>LEN(TRIM(M61))=0</formula>
    </cfRule>
    <cfRule type="cellIs" dxfId="58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85" zoomScaleNormal="85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4.1406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123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2824547.16</v>
      </c>
      <c r="G11" s="281"/>
      <c r="H11" s="45"/>
      <c r="I11" s="36"/>
      <c r="J11" s="233">
        <v>2330599.25</v>
      </c>
      <c r="K11" s="234"/>
      <c r="L11" s="233">
        <v>0</v>
      </c>
      <c r="M11" s="233">
        <v>2330599</v>
      </c>
      <c r="N11" s="46"/>
      <c r="O11" s="31"/>
      <c r="P11" s="38"/>
      <c r="Q11" s="47">
        <v>2330599.25</v>
      </c>
      <c r="R11" s="47">
        <v>-0.25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127589.68</v>
      </c>
      <c r="K12" s="51"/>
      <c r="L12" s="235">
        <v>0</v>
      </c>
      <c r="M12" s="235">
        <v>127590</v>
      </c>
      <c r="N12" s="51"/>
      <c r="O12" s="31"/>
      <c r="P12" s="38"/>
      <c r="Q12" s="47">
        <v>127589.68</v>
      </c>
      <c r="R12" s="47">
        <v>0.32000000000698492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104500</v>
      </c>
      <c r="K13" s="51"/>
      <c r="L13" s="235">
        <v>0</v>
      </c>
      <c r="M13" s="235">
        <v>104500</v>
      </c>
      <c r="N13" s="51"/>
      <c r="O13" s="31"/>
      <c r="P13" s="38"/>
      <c r="Q13" s="47">
        <v>104500</v>
      </c>
      <c r="R13" s="47">
        <v>0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19764.740000000002</v>
      </c>
      <c r="K14" s="51"/>
      <c r="L14" s="235">
        <v>0</v>
      </c>
      <c r="M14" s="235">
        <v>19765</v>
      </c>
      <c r="N14" s="51"/>
      <c r="O14" s="31"/>
      <c r="P14" s="38"/>
      <c r="Q14" s="47">
        <v>19764.740000000002</v>
      </c>
      <c r="R14" s="47">
        <v>0.25999999999839929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510118.65</v>
      </c>
      <c r="K15" s="51"/>
      <c r="L15" s="235">
        <v>0</v>
      </c>
      <c r="M15" s="235">
        <v>510119</v>
      </c>
      <c r="N15" s="51"/>
      <c r="O15" s="31"/>
      <c r="P15" s="38"/>
      <c r="Q15" s="47">
        <v>510118.65</v>
      </c>
      <c r="R15" s="47">
        <v>0.34999999997671694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1713290.04</v>
      </c>
      <c r="K17" s="51"/>
      <c r="L17" s="235">
        <v>0</v>
      </c>
      <c r="M17" s="235">
        <v>1713290</v>
      </c>
      <c r="N17" s="51"/>
      <c r="O17" s="31"/>
      <c r="P17" s="38"/>
      <c r="Q17" s="47">
        <v>1713290.04</v>
      </c>
      <c r="R17" s="47">
        <v>-4.0000000037252903E-2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47977.16</v>
      </c>
      <c r="K18" s="51"/>
      <c r="L18" s="236">
        <v>281444</v>
      </c>
      <c r="M18" s="236">
        <v>329421</v>
      </c>
      <c r="N18" s="51"/>
      <c r="O18" s="31"/>
      <c r="P18" s="38"/>
      <c r="Q18" s="47">
        <v>47977.16</v>
      </c>
      <c r="R18" s="47">
        <v>-0.16000000000349246</v>
      </c>
      <c r="S18" s="47">
        <v>281444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4853840</v>
      </c>
      <c r="K20" s="240"/>
      <c r="L20" s="239">
        <v>281444</v>
      </c>
      <c r="M20" s="239">
        <v>5135284</v>
      </c>
      <c r="N20" s="68"/>
      <c r="O20" s="31"/>
      <c r="P20" s="38"/>
      <c r="Q20" s="69">
        <v>4853839.5200000005</v>
      </c>
      <c r="R20" s="69">
        <v>0.47999999951571226</v>
      </c>
      <c r="S20" s="69">
        <v>281444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18152906.489999998</v>
      </c>
      <c r="K24" s="51"/>
      <c r="L24" s="235">
        <v>0</v>
      </c>
      <c r="M24" s="235">
        <v>18152906</v>
      </c>
      <c r="N24" s="51"/>
      <c r="O24" s="31"/>
      <c r="P24" s="38"/>
      <c r="Q24" s="47">
        <v>18152906.490000006</v>
      </c>
      <c r="R24" s="47">
        <v>0</v>
      </c>
      <c r="S24" s="47">
        <v>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2782015.66</v>
      </c>
      <c r="K25" s="51"/>
      <c r="L25" s="235">
        <v>931127</v>
      </c>
      <c r="M25" s="235">
        <v>3713143</v>
      </c>
      <c r="N25" s="51"/>
      <c r="O25" s="31"/>
      <c r="P25" s="38"/>
      <c r="Q25" s="47">
        <v>2782015.66</v>
      </c>
      <c r="R25" s="47">
        <v>0.33999999985098839</v>
      </c>
      <c r="S25" s="47">
        <v>931127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1449505.38</v>
      </c>
      <c r="K26" s="51"/>
      <c r="L26" s="235">
        <v>0</v>
      </c>
      <c r="M26" s="235">
        <v>1449505</v>
      </c>
      <c r="N26" s="51"/>
      <c r="O26" s="31"/>
      <c r="P26" s="38"/>
      <c r="Q26" s="47">
        <v>1449505.38</v>
      </c>
      <c r="R26" s="47">
        <v>-0.37999999988824129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1871902.4</v>
      </c>
      <c r="K27" s="51"/>
      <c r="L27" s="235">
        <v>0</v>
      </c>
      <c r="M27" s="235">
        <v>1871902</v>
      </c>
      <c r="N27" s="51"/>
      <c r="O27" s="31"/>
      <c r="P27" s="38"/>
      <c r="Q27" s="47">
        <v>1871902.4</v>
      </c>
      <c r="R27" s="47">
        <v>-0.39999999990686774</v>
      </c>
      <c r="S27" s="47">
        <v>0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2619673.9500000002</v>
      </c>
      <c r="K28" s="51"/>
      <c r="L28" s="235">
        <v>368386</v>
      </c>
      <c r="M28" s="235">
        <v>2988060</v>
      </c>
      <c r="N28" s="51"/>
      <c r="O28" s="31"/>
      <c r="P28" s="38"/>
      <c r="Q28" s="47">
        <v>2619673.9500000002</v>
      </c>
      <c r="R28" s="47">
        <v>4.9999999813735485E-2</v>
      </c>
      <c r="S28" s="47">
        <v>368386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2066211.64</v>
      </c>
      <c r="K29" s="51"/>
      <c r="L29" s="235">
        <v>407522.5</v>
      </c>
      <c r="M29" s="235">
        <v>2473735</v>
      </c>
      <c r="N29" s="51"/>
      <c r="O29" s="31"/>
      <c r="P29" s="38"/>
      <c r="Q29" s="47">
        <v>2066211.64</v>
      </c>
      <c r="R29" s="47">
        <v>0.36000000010244548</v>
      </c>
      <c r="S29" s="47">
        <v>407522.5</v>
      </c>
      <c r="T29" s="47">
        <v>0.5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2393829.5299999998</v>
      </c>
      <c r="K30" s="51"/>
      <c r="L30" s="236">
        <v>35640</v>
      </c>
      <c r="M30" s="236">
        <v>2429470</v>
      </c>
      <c r="N30" s="51"/>
      <c r="O30" s="31"/>
      <c r="P30" s="38"/>
      <c r="Q30" s="47">
        <v>2393829.5299999998</v>
      </c>
      <c r="R30" s="47">
        <v>0.47000000020489097</v>
      </c>
      <c r="S30" s="47">
        <v>35640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31336045</v>
      </c>
      <c r="K32" s="237"/>
      <c r="L32" s="239">
        <v>1742676</v>
      </c>
      <c r="M32" s="239">
        <v>33078721</v>
      </c>
      <c r="N32" s="68"/>
      <c r="O32" s="31"/>
      <c r="P32" s="38"/>
      <c r="Q32" s="75">
        <v>31336045.050000004</v>
      </c>
      <c r="R32" s="69">
        <v>-5.0000004470348358E-2</v>
      </c>
      <c r="S32" s="69">
        <v>1742675.5</v>
      </c>
      <c r="T32" s="69">
        <v>0.5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-26482205</v>
      </c>
      <c r="K34" s="240"/>
      <c r="L34" s="239">
        <v>-1461232</v>
      </c>
      <c r="M34" s="239">
        <v>-27943437</v>
      </c>
      <c r="N34" s="68"/>
      <c r="O34" s="31"/>
      <c r="P34" s="38"/>
      <c r="Q34" s="69">
        <v>-26482205.530000005</v>
      </c>
      <c r="R34" s="69">
        <v>0.53000000491738319</v>
      </c>
      <c r="S34" s="69">
        <v>-1461231.5</v>
      </c>
      <c r="T34" s="69">
        <v>-0.5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16182322</v>
      </c>
      <c r="K37" s="81"/>
      <c r="L37" s="243">
        <v>0</v>
      </c>
      <c r="M37" s="243">
        <v>16182322</v>
      </c>
      <c r="N37" s="81"/>
      <c r="O37" s="31"/>
      <c r="P37" s="38"/>
      <c r="Q37" s="47">
        <v>16182322</v>
      </c>
      <c r="R37" s="47">
        <v>0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5254623.91</v>
      </c>
      <c r="K38" s="81"/>
      <c r="L38" s="243">
        <v>0</v>
      </c>
      <c r="M38" s="243">
        <v>5254624</v>
      </c>
      <c r="N38" s="81"/>
      <c r="O38" s="31"/>
      <c r="P38" s="38"/>
      <c r="Q38" s="47">
        <v>5254623.91</v>
      </c>
      <c r="R38" s="47">
        <v>8.9999999850988388E-2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2580291.66</v>
      </c>
      <c r="K39" s="81"/>
      <c r="L39" s="243">
        <v>1153069</v>
      </c>
      <c r="M39" s="243">
        <v>3733361</v>
      </c>
      <c r="N39" s="81"/>
      <c r="O39" s="31"/>
      <c r="P39" s="38"/>
      <c r="Q39" s="47">
        <v>2580291.66</v>
      </c>
      <c r="R39" s="47">
        <v>0.33999999985098839</v>
      </c>
      <c r="S39" s="47">
        <v>1153069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37884</v>
      </c>
      <c r="K40" s="81"/>
      <c r="L40" s="243">
        <v>-35950</v>
      </c>
      <c r="M40" s="243">
        <v>1934</v>
      </c>
      <c r="N40" s="81"/>
      <c r="O40" s="31"/>
      <c r="P40" s="38"/>
      <c r="Q40" s="47">
        <v>37884</v>
      </c>
      <c r="R40" s="47">
        <v>0</v>
      </c>
      <c r="S40" s="47">
        <v>-35950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0</v>
      </c>
      <c r="K41" s="81"/>
      <c r="L41" s="243">
        <v>0</v>
      </c>
      <c r="M41" s="243">
        <v>0</v>
      </c>
      <c r="N41" s="81"/>
      <c r="O41" s="31"/>
      <c r="P41" s="38"/>
      <c r="Q41" s="47">
        <v>0</v>
      </c>
      <c r="R41" s="47">
        <v>0</v>
      </c>
      <c r="S41" s="47">
        <v>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146</v>
      </c>
      <c r="K42" s="81"/>
      <c r="L42" s="243">
        <v>276</v>
      </c>
      <c r="M42" s="243">
        <v>422</v>
      </c>
      <c r="N42" s="81"/>
      <c r="O42" s="31"/>
      <c r="P42" s="38"/>
      <c r="Q42" s="47">
        <v>146</v>
      </c>
      <c r="R42" s="47">
        <v>0</v>
      </c>
      <c r="S42" s="47">
        <v>276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313</v>
      </c>
      <c r="E43" s="254"/>
      <c r="F43" s="254"/>
      <c r="H43" s="14"/>
      <c r="I43" s="15"/>
      <c r="J43" s="243"/>
      <c r="K43" s="81"/>
      <c r="L43" s="243">
        <v>0</v>
      </c>
      <c r="M43" s="243">
        <v>0</v>
      </c>
      <c r="N43" s="81"/>
      <c r="O43" s="31"/>
      <c r="P43" s="38"/>
      <c r="Q43" s="47">
        <v>0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/>
      <c r="K44" s="81"/>
      <c r="L44" s="243">
        <v>0</v>
      </c>
      <c r="M44" s="243">
        <v>0</v>
      </c>
      <c r="N44" s="81"/>
      <c r="O44" s="31"/>
      <c r="P44" s="38"/>
      <c r="Q44" s="47">
        <v>0</v>
      </c>
      <c r="R44" s="47">
        <v>0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/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24055268</v>
      </c>
      <c r="K47" s="237"/>
      <c r="L47" s="239">
        <v>1117395</v>
      </c>
      <c r="M47" s="239">
        <v>25172663</v>
      </c>
      <c r="N47" s="68"/>
      <c r="O47" s="31"/>
      <c r="P47" s="38"/>
      <c r="Q47" s="69">
        <v>24055267.57</v>
      </c>
      <c r="R47" s="69">
        <v>0.42999999970197678</v>
      </c>
      <c r="S47" s="69">
        <v>1117395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-2426937</v>
      </c>
      <c r="K50" s="237"/>
      <c r="L50" s="239">
        <v>-343837</v>
      </c>
      <c r="M50" s="239">
        <v>-2770774</v>
      </c>
      <c r="N50" s="68"/>
      <c r="O50" s="31"/>
      <c r="P50" s="38"/>
      <c r="Q50" s="69">
        <v>-2426937.9600000046</v>
      </c>
      <c r="R50" s="69">
        <v>0.96000000461935997</v>
      </c>
      <c r="S50" s="69">
        <v>-343836.5</v>
      </c>
      <c r="T50" s="69">
        <v>-0.5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63200</v>
      </c>
      <c r="K52" s="81"/>
      <c r="L52" s="243">
        <v>0</v>
      </c>
      <c r="M52" s="243">
        <v>63200</v>
      </c>
      <c r="N52" s="81"/>
      <c r="O52" s="31"/>
      <c r="P52" s="38"/>
      <c r="Q52" s="47">
        <v>63200</v>
      </c>
      <c r="R52" s="47">
        <v>0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331953.59999999998</v>
      </c>
      <c r="K53" s="51"/>
      <c r="L53" s="235">
        <v>0</v>
      </c>
      <c r="M53" s="235">
        <v>331954</v>
      </c>
      <c r="N53" s="51"/>
      <c r="O53" s="31"/>
      <c r="P53" s="38"/>
      <c r="Q53" s="75">
        <v>331953.59999999998</v>
      </c>
      <c r="R53" s="75">
        <v>0.40000000002328306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/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395154</v>
      </c>
      <c r="K57" s="237"/>
      <c r="L57" s="247">
        <v>0</v>
      </c>
      <c r="M57" s="247">
        <v>395154</v>
      </c>
      <c r="N57" s="91"/>
      <c r="O57" s="31"/>
      <c r="Q57" s="69">
        <v>395153.6</v>
      </c>
      <c r="R57" s="69">
        <v>0.40000000002328306</v>
      </c>
      <c r="S57" s="69">
        <v>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315</v>
      </c>
      <c r="D59" s="43"/>
      <c r="E59" s="43"/>
      <c r="F59" s="254"/>
      <c r="G59" s="254"/>
      <c r="H59" s="14"/>
      <c r="I59" s="15"/>
      <c r="J59" s="247">
        <v>-2031783</v>
      </c>
      <c r="K59" s="248"/>
      <c r="L59" s="247">
        <v>-343837</v>
      </c>
      <c r="M59" s="247">
        <v>-2375620</v>
      </c>
      <c r="N59" s="91"/>
      <c r="O59" s="31"/>
      <c r="Q59" s="69">
        <v>-2031784.3600000045</v>
      </c>
      <c r="R59" s="69">
        <v>-1.3600000045262277</v>
      </c>
      <c r="S59" s="69">
        <v>-343836.5</v>
      </c>
      <c r="T59" s="69">
        <v>-0.5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59095717</v>
      </c>
      <c r="K61" s="81"/>
      <c r="L61" s="97">
        <v>12407242</v>
      </c>
      <c r="M61" s="246">
        <v>71502959</v>
      </c>
      <c r="N61" s="97"/>
      <c r="O61" s="31"/>
      <c r="Q61" s="47">
        <v>59095717</v>
      </c>
      <c r="R61" s="47">
        <v>0</v>
      </c>
      <c r="S61" s="47">
        <v>12407242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59095717</v>
      </c>
      <c r="K64" s="248"/>
      <c r="L64" s="247">
        <v>12407242</v>
      </c>
      <c r="M64" s="247">
        <v>71502959</v>
      </c>
      <c r="N64" s="91"/>
      <c r="O64" s="31"/>
      <c r="P64" s="62"/>
      <c r="Q64" s="75">
        <v>59095717</v>
      </c>
      <c r="R64" s="47">
        <v>0</v>
      </c>
      <c r="S64" s="75">
        <v>12407242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57063934</v>
      </c>
      <c r="K66" s="252"/>
      <c r="L66" s="251">
        <v>12063405</v>
      </c>
      <c r="M66" s="251">
        <v>69127339</v>
      </c>
      <c r="N66" s="46"/>
      <c r="O66" s="31"/>
      <c r="Q66" s="106">
        <v>57063932.639999993</v>
      </c>
      <c r="R66" s="106">
        <v>1.3600000068545341</v>
      </c>
      <c r="S66" s="106">
        <v>12063405.5</v>
      </c>
      <c r="T66" s="106">
        <v>-0.5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1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57" priority="9" operator="notBetween">
      <formula>-0.5</formula>
      <formula>0.5</formula>
    </cfRule>
    <cfRule type="cellIs" dxfId="56" priority="10" operator="between">
      <formula>-0.5</formula>
      <formula>0.5</formula>
    </cfRule>
  </conditionalFormatting>
  <conditionalFormatting sqref="S20 S32 S34 S47 S50 S57 S59 S64 S66">
    <cfRule type="expression" dxfId="55" priority="13">
      <formula>ROUND($S20,0)&lt;&gt;$L20</formula>
    </cfRule>
    <cfRule type="expression" dxfId="54" priority="14">
      <formula>ROUND($S20,0)=$L20</formula>
    </cfRule>
  </conditionalFormatting>
  <conditionalFormatting sqref="Q20 Q32 Q34 Q47 Q50 Q59 Q57 Q64 Q66">
    <cfRule type="expression" dxfId="53" priority="15">
      <formula>ROUND($Q20,0)&lt;&gt;$J20</formula>
    </cfRule>
  </conditionalFormatting>
  <conditionalFormatting sqref="Q20 Q32 Q34 Q47 Q50 Q57 Q59 Q64 Q66">
    <cfRule type="expression" dxfId="52" priority="16">
      <formula>ROUND($Q20,0)=$J20</formula>
    </cfRule>
  </conditionalFormatting>
  <conditionalFormatting sqref="S57">
    <cfRule type="expression" dxfId="51" priority="8">
      <formula>ROUND($Q57,0)&lt;&gt;$J57</formula>
    </cfRule>
  </conditionalFormatting>
  <conditionalFormatting sqref="S57">
    <cfRule type="expression" dxfId="50" priority="7">
      <formula>ROUND($Q57,0)=$J57</formula>
    </cfRule>
  </conditionalFormatting>
  <conditionalFormatting sqref="J69 L69">
    <cfRule type="cellIs" dxfId="49" priority="3" operator="notEqual">
      <formula>0</formula>
    </cfRule>
    <cfRule type="cellIs" dxfId="48" priority="4" operator="equal">
      <formula>0</formula>
    </cfRule>
  </conditionalFormatting>
  <conditionalFormatting sqref="M69">
    <cfRule type="cellIs" dxfId="47" priority="1" operator="notEqual">
      <formula>0</formula>
    </cfRule>
    <cfRule type="cellIs" dxfId="46" priority="2" operator="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127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12890939</v>
      </c>
      <c r="G11" s="281"/>
      <c r="H11" s="45"/>
      <c r="I11" s="36"/>
      <c r="J11" s="233">
        <v>17146097</v>
      </c>
      <c r="K11" s="234"/>
      <c r="L11" s="233">
        <v>0</v>
      </c>
      <c r="M11" s="233">
        <v>17146097</v>
      </c>
      <c r="N11" s="46"/>
      <c r="O11" s="31"/>
      <c r="P11" s="38"/>
      <c r="Q11" s="47">
        <v>17146097</v>
      </c>
      <c r="R11" s="47">
        <v>0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9855986</v>
      </c>
      <c r="K12" s="51"/>
      <c r="L12" s="235">
        <v>0</v>
      </c>
      <c r="M12" s="235">
        <v>9855986</v>
      </c>
      <c r="N12" s="51"/>
      <c r="O12" s="31"/>
      <c r="P12" s="38"/>
      <c r="Q12" s="47">
        <v>9855986</v>
      </c>
      <c r="R12" s="47">
        <v>0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6153575</v>
      </c>
      <c r="K13" s="51"/>
      <c r="L13" s="235">
        <v>0</v>
      </c>
      <c r="M13" s="235">
        <v>6153575</v>
      </c>
      <c r="N13" s="51"/>
      <c r="O13" s="31"/>
      <c r="P13" s="38"/>
      <c r="Q13" s="47">
        <v>6153575</v>
      </c>
      <c r="R13" s="47">
        <v>0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932445</v>
      </c>
      <c r="K14" s="51"/>
      <c r="L14" s="235">
        <v>0</v>
      </c>
      <c r="M14" s="235">
        <v>932445</v>
      </c>
      <c r="N14" s="51"/>
      <c r="O14" s="31"/>
      <c r="P14" s="38"/>
      <c r="Q14" s="47">
        <v>932445</v>
      </c>
      <c r="R14" s="47">
        <v>0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0</v>
      </c>
      <c r="K15" s="51"/>
      <c r="L15" s="235">
        <v>0</v>
      </c>
      <c r="M15" s="235">
        <v>0</v>
      </c>
      <c r="N15" s="51"/>
      <c r="O15" s="31"/>
      <c r="P15" s="38"/>
      <c r="Q15" s="47">
        <v>0</v>
      </c>
      <c r="R15" s="47">
        <v>0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4454396</v>
      </c>
      <c r="K17" s="51"/>
      <c r="L17" s="235">
        <v>0</v>
      </c>
      <c r="M17" s="235">
        <v>4454396</v>
      </c>
      <c r="N17" s="51"/>
      <c r="O17" s="31"/>
      <c r="P17" s="38"/>
      <c r="Q17" s="47">
        <v>4454396</v>
      </c>
      <c r="R17" s="47">
        <v>0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436695</v>
      </c>
      <c r="K18" s="51"/>
      <c r="L18" s="236">
        <v>2909541</v>
      </c>
      <c r="M18" s="236">
        <v>3346236</v>
      </c>
      <c r="N18" s="51"/>
      <c r="O18" s="31"/>
      <c r="P18" s="38"/>
      <c r="Q18" s="47">
        <v>436695</v>
      </c>
      <c r="R18" s="47">
        <v>0</v>
      </c>
      <c r="S18" s="47">
        <v>2909541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38979194</v>
      </c>
      <c r="K20" s="240"/>
      <c r="L20" s="239">
        <v>2909541</v>
      </c>
      <c r="M20" s="239">
        <v>41888735</v>
      </c>
      <c r="N20" s="68"/>
      <c r="O20" s="31"/>
      <c r="P20" s="38"/>
      <c r="Q20" s="69">
        <v>38979194</v>
      </c>
      <c r="R20" s="69">
        <v>0</v>
      </c>
      <c r="S20" s="69">
        <v>2909541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51714329</v>
      </c>
      <c r="K24" s="51"/>
      <c r="L24" s="235">
        <v>468489</v>
      </c>
      <c r="M24" s="235">
        <v>52182818</v>
      </c>
      <c r="N24" s="51"/>
      <c r="O24" s="31"/>
      <c r="P24" s="38"/>
      <c r="Q24" s="47">
        <v>51714328.530000009</v>
      </c>
      <c r="R24" s="47">
        <v>0.46999999135732651</v>
      </c>
      <c r="S24" s="47">
        <v>468489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14532833</v>
      </c>
      <c r="K25" s="51"/>
      <c r="L25" s="235">
        <v>309850</v>
      </c>
      <c r="M25" s="235">
        <v>14842683</v>
      </c>
      <c r="N25" s="51"/>
      <c r="O25" s="31"/>
      <c r="P25" s="38"/>
      <c r="Q25" s="47">
        <v>14532833</v>
      </c>
      <c r="R25" s="47">
        <v>0</v>
      </c>
      <c r="S25" s="47">
        <v>309850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2076166</v>
      </c>
      <c r="K26" s="51"/>
      <c r="L26" s="235">
        <v>2552</v>
      </c>
      <c r="M26" s="235">
        <v>2078718</v>
      </c>
      <c r="N26" s="51"/>
      <c r="O26" s="31"/>
      <c r="P26" s="38"/>
      <c r="Q26" s="47">
        <v>2076166</v>
      </c>
      <c r="R26" s="47">
        <v>0</v>
      </c>
      <c r="S26" s="47">
        <v>2552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17973724</v>
      </c>
      <c r="K27" s="51"/>
      <c r="L27" s="235">
        <v>320342</v>
      </c>
      <c r="M27" s="235">
        <v>18294066</v>
      </c>
      <c r="N27" s="51"/>
      <c r="O27" s="31"/>
      <c r="P27" s="38"/>
      <c r="Q27" s="47">
        <v>17973724</v>
      </c>
      <c r="R27" s="47">
        <v>0</v>
      </c>
      <c r="S27" s="47">
        <v>320342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6006050</v>
      </c>
      <c r="K28" s="51"/>
      <c r="L28" s="235">
        <v>902818</v>
      </c>
      <c r="M28" s="235">
        <v>6908868</v>
      </c>
      <c r="N28" s="51"/>
      <c r="O28" s="31"/>
      <c r="P28" s="38"/>
      <c r="Q28" s="47">
        <v>6006050</v>
      </c>
      <c r="R28" s="47">
        <v>0</v>
      </c>
      <c r="S28" s="47">
        <v>902818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5576413</v>
      </c>
      <c r="K29" s="51"/>
      <c r="L29" s="235">
        <v>53469</v>
      </c>
      <c r="M29" s="235">
        <v>5629882</v>
      </c>
      <c r="N29" s="51"/>
      <c r="O29" s="31"/>
      <c r="P29" s="38"/>
      <c r="Q29" s="47">
        <v>5576413</v>
      </c>
      <c r="R29" s="47">
        <v>0</v>
      </c>
      <c r="S29" s="47">
        <v>53469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3901841.76</v>
      </c>
      <c r="K30" s="51"/>
      <c r="L30" s="236">
        <v>221613</v>
      </c>
      <c r="M30" s="236">
        <v>4123455</v>
      </c>
      <c r="N30" s="51"/>
      <c r="O30" s="31"/>
      <c r="P30" s="38"/>
      <c r="Q30" s="47">
        <v>3901841.76</v>
      </c>
      <c r="R30" s="47">
        <v>0.24000000022351742</v>
      </c>
      <c r="S30" s="47">
        <v>221613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101781357</v>
      </c>
      <c r="K32" s="237"/>
      <c r="L32" s="239">
        <v>2279133</v>
      </c>
      <c r="M32" s="239">
        <v>104060490</v>
      </c>
      <c r="N32" s="68"/>
      <c r="O32" s="31"/>
      <c r="P32" s="38"/>
      <c r="Q32" s="75">
        <v>101781356.29000001</v>
      </c>
      <c r="R32" s="69">
        <v>0.70999999344348907</v>
      </c>
      <c r="S32" s="69">
        <v>2279133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309</v>
      </c>
      <c r="F34" s="254"/>
      <c r="G34" s="254"/>
      <c r="H34" s="14"/>
      <c r="I34" s="15"/>
      <c r="J34" s="239">
        <v>-62802163</v>
      </c>
      <c r="K34" s="240"/>
      <c r="L34" s="239">
        <v>630408</v>
      </c>
      <c r="M34" s="239">
        <v>-62171755</v>
      </c>
      <c r="N34" s="68"/>
      <c r="O34" s="31"/>
      <c r="P34" s="38"/>
      <c r="Q34" s="69">
        <v>-62802162.290000007</v>
      </c>
      <c r="R34" s="69">
        <v>-0.70999999344348907</v>
      </c>
      <c r="S34" s="69">
        <v>630408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33952679</v>
      </c>
      <c r="K37" s="81"/>
      <c r="L37" s="243">
        <v>0</v>
      </c>
      <c r="M37" s="243">
        <v>33952679</v>
      </c>
      <c r="N37" s="81"/>
      <c r="O37" s="31"/>
      <c r="P37" s="38"/>
      <c r="Q37" s="47">
        <v>33952679</v>
      </c>
      <c r="R37" s="47">
        <v>0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25509267</v>
      </c>
      <c r="K38" s="81"/>
      <c r="L38" s="243">
        <v>0</v>
      </c>
      <c r="M38" s="243">
        <v>25509267</v>
      </c>
      <c r="N38" s="81"/>
      <c r="O38" s="31"/>
      <c r="P38" s="38"/>
      <c r="Q38" s="47">
        <v>25509267</v>
      </c>
      <c r="R38" s="47">
        <v>0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241925</v>
      </c>
      <c r="K39" s="81"/>
      <c r="L39" s="243">
        <v>0</v>
      </c>
      <c r="M39" s="243">
        <v>241925</v>
      </c>
      <c r="N39" s="81"/>
      <c r="O39" s="31"/>
      <c r="P39" s="38"/>
      <c r="Q39" s="47">
        <v>241925</v>
      </c>
      <c r="R39" s="47">
        <v>0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45179</v>
      </c>
      <c r="K40" s="81"/>
      <c r="L40" s="243">
        <v>-582342</v>
      </c>
      <c r="M40" s="243">
        <v>-537163</v>
      </c>
      <c r="N40" s="81"/>
      <c r="O40" s="31"/>
      <c r="P40" s="38"/>
      <c r="Q40" s="47">
        <v>45179</v>
      </c>
      <c r="R40" s="47">
        <v>0</v>
      </c>
      <c r="S40" s="47">
        <v>-582342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0</v>
      </c>
      <c r="K41" s="81"/>
      <c r="L41" s="243">
        <v>0</v>
      </c>
      <c r="M41" s="243">
        <v>0</v>
      </c>
      <c r="N41" s="81"/>
      <c r="O41" s="31"/>
      <c r="P41" s="38"/>
      <c r="Q41" s="47">
        <v>0</v>
      </c>
      <c r="R41" s="47">
        <v>0</v>
      </c>
      <c r="S41" s="47">
        <v>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16304</v>
      </c>
      <c r="K42" s="81"/>
      <c r="L42" s="243">
        <v>0</v>
      </c>
      <c r="M42" s="243">
        <v>16304</v>
      </c>
      <c r="N42" s="81"/>
      <c r="O42" s="31"/>
      <c r="P42" s="38"/>
      <c r="Q42" s="47">
        <v>16304</v>
      </c>
      <c r="R42" s="47">
        <v>0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313</v>
      </c>
      <c r="E43" s="254"/>
      <c r="F43" s="254"/>
      <c r="H43" s="14"/>
      <c r="I43" s="15"/>
      <c r="J43" s="243">
        <v>0</v>
      </c>
      <c r="K43" s="81"/>
      <c r="L43" s="243">
        <v>0</v>
      </c>
      <c r="M43" s="243">
        <v>0</v>
      </c>
      <c r="N43" s="81"/>
      <c r="O43" s="31"/>
      <c r="P43" s="38"/>
      <c r="Q43" s="47">
        <v>0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-606629</v>
      </c>
      <c r="K44" s="81"/>
      <c r="L44" s="243">
        <v>-165485</v>
      </c>
      <c r="M44" s="243">
        <v>-772114</v>
      </c>
      <c r="N44" s="81"/>
      <c r="O44" s="31"/>
      <c r="P44" s="38"/>
      <c r="Q44" s="47">
        <v>-606629</v>
      </c>
      <c r="R44" s="47">
        <v>0</v>
      </c>
      <c r="S44" s="47">
        <v>-165485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9919</v>
      </c>
      <c r="K45" s="81"/>
      <c r="L45" s="244">
        <v>0</v>
      </c>
      <c r="M45" s="244">
        <v>9919</v>
      </c>
      <c r="N45" s="81"/>
      <c r="O45" s="31"/>
      <c r="P45" s="38"/>
      <c r="Q45" s="47">
        <v>9919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59168644</v>
      </c>
      <c r="K47" s="237"/>
      <c r="L47" s="239">
        <v>-747827</v>
      </c>
      <c r="M47" s="239">
        <v>58420817</v>
      </c>
      <c r="N47" s="68"/>
      <c r="O47" s="31"/>
      <c r="P47" s="38"/>
      <c r="Q47" s="69">
        <v>59168644</v>
      </c>
      <c r="R47" s="69">
        <v>0</v>
      </c>
      <c r="S47" s="69">
        <v>-747827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-3633519</v>
      </c>
      <c r="K50" s="237"/>
      <c r="L50" s="239">
        <v>-117419</v>
      </c>
      <c r="M50" s="239">
        <v>-3750938</v>
      </c>
      <c r="N50" s="68"/>
      <c r="O50" s="31"/>
      <c r="P50" s="38"/>
      <c r="Q50" s="69">
        <v>-3633518.2900000066</v>
      </c>
      <c r="R50" s="69">
        <v>-0.70999999344348907</v>
      </c>
      <c r="S50" s="69">
        <v>-117419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1112639</v>
      </c>
      <c r="K52" s="81"/>
      <c r="L52" s="243">
        <v>0</v>
      </c>
      <c r="M52" s="243">
        <v>1112639</v>
      </c>
      <c r="N52" s="81"/>
      <c r="O52" s="31"/>
      <c r="P52" s="38"/>
      <c r="Q52" s="47">
        <v>1112639</v>
      </c>
      <c r="R52" s="47">
        <v>0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3320919</v>
      </c>
      <c r="K53" s="51"/>
      <c r="L53" s="235">
        <v>0</v>
      </c>
      <c r="M53" s="235">
        <v>3320919</v>
      </c>
      <c r="N53" s="51"/>
      <c r="O53" s="31"/>
      <c r="P53" s="38"/>
      <c r="Q53" s="75">
        <v>3320919</v>
      </c>
      <c r="R53" s="75">
        <v>0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4433558</v>
      </c>
      <c r="K57" s="237"/>
      <c r="L57" s="247">
        <v>0</v>
      </c>
      <c r="M57" s="247">
        <v>4433558</v>
      </c>
      <c r="N57" s="91"/>
      <c r="O57" s="31"/>
      <c r="Q57" s="69">
        <v>4433558</v>
      </c>
      <c r="R57" s="69">
        <v>0</v>
      </c>
      <c r="S57" s="69">
        <v>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308</v>
      </c>
      <c r="D59" s="43"/>
      <c r="E59" s="43"/>
      <c r="F59" s="254"/>
      <c r="G59" s="254"/>
      <c r="H59" s="14"/>
      <c r="I59" s="15"/>
      <c r="J59" s="247">
        <v>800039</v>
      </c>
      <c r="K59" s="248"/>
      <c r="L59" s="247">
        <v>-117419</v>
      </c>
      <c r="M59" s="247">
        <v>682620</v>
      </c>
      <c r="N59" s="91"/>
      <c r="O59" s="31"/>
      <c r="Q59" s="69">
        <v>800039.70999999344</v>
      </c>
      <c r="R59" s="69">
        <v>0.70999999344348907</v>
      </c>
      <c r="S59" s="69">
        <v>-117419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108463370</v>
      </c>
      <c r="K61" s="81"/>
      <c r="L61" s="97">
        <v>14500036</v>
      </c>
      <c r="M61" s="246">
        <v>122963406</v>
      </c>
      <c r="N61" s="97"/>
      <c r="O61" s="31"/>
      <c r="Q61" s="47">
        <v>108463370</v>
      </c>
      <c r="R61" s="47">
        <v>0</v>
      </c>
      <c r="S61" s="47">
        <v>14500036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108463370</v>
      </c>
      <c r="K64" s="248"/>
      <c r="L64" s="247">
        <v>14500036</v>
      </c>
      <c r="M64" s="247">
        <v>122963406</v>
      </c>
      <c r="N64" s="91"/>
      <c r="O64" s="31"/>
      <c r="P64" s="62"/>
      <c r="Q64" s="75">
        <v>108463370</v>
      </c>
      <c r="R64" s="47">
        <v>0</v>
      </c>
      <c r="S64" s="75">
        <v>14500036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109263409</v>
      </c>
      <c r="K66" s="252"/>
      <c r="L66" s="251">
        <v>14382617</v>
      </c>
      <c r="M66" s="251">
        <v>123646026</v>
      </c>
      <c r="N66" s="46"/>
      <c r="O66" s="31"/>
      <c r="Q66" s="106">
        <v>109263409.70999999</v>
      </c>
      <c r="R66" s="106">
        <v>-0.70999999344348907</v>
      </c>
      <c r="S66" s="106">
        <v>14382617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45" priority="31" operator="notBetween">
      <formula>-0.5</formula>
      <formula>0.5</formula>
    </cfRule>
    <cfRule type="cellIs" dxfId="44" priority="32" operator="between">
      <formula>-0.5</formula>
      <formula>0.5</formula>
    </cfRule>
  </conditionalFormatting>
  <conditionalFormatting sqref="S20 S32 S34 S47 S50 S57 S59 S64 S66">
    <cfRule type="expression" dxfId="43" priority="35">
      <formula>ROUND($S20,0)&lt;&gt;$L20</formula>
    </cfRule>
    <cfRule type="expression" dxfId="42" priority="36">
      <formula>ROUND($S20,0)=$L20</formula>
    </cfRule>
  </conditionalFormatting>
  <conditionalFormatting sqref="Q20 Q32 Q34 Q47 Q50 Q59 Q57 Q64 Q66">
    <cfRule type="expression" dxfId="41" priority="37">
      <formula>ROUND($Q20,0)&lt;&gt;$J20</formula>
    </cfRule>
  </conditionalFormatting>
  <conditionalFormatting sqref="Q20 Q32 Q34 Q47 Q50 Q57 Q59 Q64 Q66">
    <cfRule type="expression" dxfId="40" priority="38">
      <formula>ROUND($Q20,0)=$J20</formula>
    </cfRule>
  </conditionalFormatting>
  <conditionalFormatting sqref="S57">
    <cfRule type="expression" dxfId="39" priority="26">
      <formula>ROUND($Q57,0)&lt;&gt;$J57</formula>
    </cfRule>
  </conditionalFormatting>
  <conditionalFormatting sqref="S57">
    <cfRule type="expression" dxfId="38" priority="25">
      <formula>ROUND($Q57,0)=$J57</formula>
    </cfRule>
  </conditionalFormatting>
  <conditionalFormatting sqref="J69 L69">
    <cfRule type="cellIs" dxfId="37" priority="14" operator="notEqual">
      <formula>0</formula>
    </cfRule>
    <cfRule type="cellIs" dxfId="36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35" priority="12">
      <formula>LEN(TRIM(F11))=0</formula>
    </cfRule>
    <cfRule type="cellIs" dxfId="34" priority="13" operator="notEqual">
      <formula>0</formula>
    </cfRule>
  </conditionalFormatting>
  <conditionalFormatting sqref="J11">
    <cfRule type="cellIs" dxfId="33" priority="11" operator="notEqual">
      <formula>J20</formula>
    </cfRule>
  </conditionalFormatting>
  <conditionalFormatting sqref="L11">
    <cfRule type="cellIs" dxfId="32" priority="10" operator="notEqual">
      <formula>L20</formula>
    </cfRule>
  </conditionalFormatting>
  <conditionalFormatting sqref="M69">
    <cfRule type="cellIs" dxfId="31" priority="8" operator="notEqual">
      <formula>0</formula>
    </cfRule>
    <cfRule type="cellIs" dxfId="30" priority="9" operator="equal">
      <formula>0</formula>
    </cfRule>
  </conditionalFormatting>
  <conditionalFormatting sqref="M24:M30 M37:M45 M62 M17:M18 M11:M15 M52:M55">
    <cfRule type="containsBlanks" dxfId="29" priority="6">
      <formula>LEN(TRIM(M11))=0</formula>
    </cfRule>
    <cfRule type="cellIs" dxfId="28" priority="7" operator="notEqual">
      <formula>0</formula>
    </cfRule>
  </conditionalFormatting>
  <conditionalFormatting sqref="M11">
    <cfRule type="cellIs" dxfId="27" priority="5" operator="notEqual">
      <formula>M20</formula>
    </cfRule>
  </conditionalFormatting>
  <conditionalFormatting sqref="J24">
    <cfRule type="containsBlanks" dxfId="26" priority="3">
      <formula>LEN(TRIM(J24))=0</formula>
    </cfRule>
    <cfRule type="cellIs" dxfId="25" priority="4" operator="notEqual">
      <formula>0</formula>
    </cfRule>
  </conditionalFormatting>
  <conditionalFormatting sqref="M61">
    <cfRule type="containsBlanks" dxfId="24" priority="1">
      <formula>LEN(TRIM(M61))=0</formula>
    </cfRule>
    <cfRule type="cellIs" dxfId="23" priority="2" operator="notEqual">
      <formula>0</formula>
    </cfRule>
  </conditionalFormatting>
  <printOptions horizontalCentered="1"/>
  <pageMargins left="0.7" right="0.7" top="0.75" bottom="0.75" header="0.5" footer="0.5"/>
  <pageSetup scale="52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80" zoomScaleNormal="8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105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10068986.77</v>
      </c>
      <c r="G11" s="281"/>
      <c r="H11" s="45"/>
      <c r="I11" s="36"/>
      <c r="J11" s="233">
        <v>20340950.68</v>
      </c>
      <c r="K11" s="234"/>
      <c r="L11" s="233">
        <v>0</v>
      </c>
      <c r="M11" s="233">
        <f>ROUND(L11,0)+ROUND(J11,0)</f>
        <v>20340951</v>
      </c>
      <c r="N11" s="46"/>
      <c r="O11" s="31"/>
      <c r="P11" s="38"/>
      <c r="Q11" s="47">
        <f>J11</f>
        <v>20340950.68</v>
      </c>
      <c r="R11" s="47">
        <f>ROUND(Q11,0)-Q11</f>
        <v>0.32000000029802322</v>
      </c>
      <c r="S11" s="47">
        <f>L11</f>
        <v>0</v>
      </c>
      <c r="T11" s="47">
        <f>ROUND(S11,0)-S11</f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2522793.3199999998</v>
      </c>
      <c r="K12" s="51"/>
      <c r="L12" s="235">
        <v>0</v>
      </c>
      <c r="M12" s="235">
        <f>ROUND(L12,0)+ROUND(J12,0)</f>
        <v>2522793</v>
      </c>
      <c r="N12" s="51"/>
      <c r="O12" s="31"/>
      <c r="P12" s="38"/>
      <c r="Q12" s="47">
        <f t="shared" ref="Q12:Q18" si="0">J12</f>
        <v>2522793.3199999998</v>
      </c>
      <c r="R12" s="47">
        <f t="shared" ref="R12:R18" si="1">ROUND(Q12,0)-Q12</f>
        <v>-0.31999999983236194</v>
      </c>
      <c r="S12" s="47">
        <f t="shared" ref="S12:S18" si="2">L12</f>
        <v>0</v>
      </c>
      <c r="T12" s="47">
        <f t="shared" ref="T12:T18" si="3">ROUND(S12,0)-S12</f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4372019.1500000004</v>
      </c>
      <c r="K13" s="51"/>
      <c r="L13" s="235">
        <v>0</v>
      </c>
      <c r="M13" s="235">
        <f>ROUND(L13,0)+ROUND(J13,0)</f>
        <v>4372019</v>
      </c>
      <c r="N13" s="51"/>
      <c r="O13" s="31"/>
      <c r="P13" s="38"/>
      <c r="Q13" s="47">
        <f t="shared" si="0"/>
        <v>4372019.1500000004</v>
      </c>
      <c r="R13" s="47">
        <f t="shared" si="1"/>
        <v>-0.15000000037252903</v>
      </c>
      <c r="S13" s="47">
        <f t="shared" si="2"/>
        <v>0</v>
      </c>
      <c r="T13" s="47">
        <f t="shared" si="3"/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400950.07</v>
      </c>
      <c r="K14" s="51"/>
      <c r="L14" s="235">
        <v>0</v>
      </c>
      <c r="M14" s="235">
        <f>ROUND(L14,0)+ROUND(J14,0)</f>
        <v>400950</v>
      </c>
      <c r="N14" s="51"/>
      <c r="O14" s="31"/>
      <c r="P14" s="38"/>
      <c r="Q14" s="47">
        <f t="shared" si="0"/>
        <v>400950.07</v>
      </c>
      <c r="R14" s="47">
        <f t="shared" si="1"/>
        <v>-7.0000000006984919E-2</v>
      </c>
      <c r="S14" s="47">
        <f t="shared" si="2"/>
        <v>0</v>
      </c>
      <c r="T14" s="47">
        <f t="shared" si="3"/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1432524.86</v>
      </c>
      <c r="K15" s="51"/>
      <c r="L15" s="235">
        <v>0</v>
      </c>
      <c r="M15" s="235">
        <f>ROUND(L15,0)+ROUND(J15,0)</f>
        <v>1432525</v>
      </c>
      <c r="N15" s="51"/>
      <c r="O15" s="31"/>
      <c r="P15" s="38"/>
      <c r="Q15" s="47">
        <f t="shared" si="0"/>
        <v>1432524.86</v>
      </c>
      <c r="R15" s="47">
        <f t="shared" si="1"/>
        <v>0.13999999989755452</v>
      </c>
      <c r="S15" s="47">
        <f t="shared" si="2"/>
        <v>0</v>
      </c>
      <c r="T15" s="47">
        <f t="shared" si="3"/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1103615.6499999999</v>
      </c>
      <c r="K17" s="51"/>
      <c r="L17" s="235">
        <v>0</v>
      </c>
      <c r="M17" s="235">
        <f>ROUND(L17,0)+ROUND(J17,0)</f>
        <v>1103616</v>
      </c>
      <c r="N17" s="51"/>
      <c r="O17" s="31"/>
      <c r="P17" s="38"/>
      <c r="Q17" s="47">
        <f t="shared" si="0"/>
        <v>1103615.6499999999</v>
      </c>
      <c r="R17" s="47">
        <f t="shared" si="1"/>
        <v>0.35000000009313226</v>
      </c>
      <c r="S17" s="47">
        <f t="shared" si="2"/>
        <v>0</v>
      </c>
      <c r="T17" s="47">
        <f t="shared" si="3"/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438296.62</v>
      </c>
      <c r="K18" s="51"/>
      <c r="L18" s="236">
        <v>132286</v>
      </c>
      <c r="M18" s="236">
        <f>ROUND(L18,0)+ROUND(J18,0)</f>
        <v>570583</v>
      </c>
      <c r="N18" s="51"/>
      <c r="O18" s="31"/>
      <c r="P18" s="38"/>
      <c r="Q18" s="47">
        <f t="shared" si="0"/>
        <v>438296.62</v>
      </c>
      <c r="R18" s="47">
        <f t="shared" si="1"/>
        <v>0.38000000000465661</v>
      </c>
      <c r="S18" s="47">
        <f t="shared" si="2"/>
        <v>132286</v>
      </c>
      <c r="T18" s="47">
        <f t="shared" si="3"/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f t="array" ref="J20">SUM(ROUND(J11:J18,0))</f>
        <v>30611151</v>
      </c>
      <c r="K20" s="240"/>
      <c r="L20" s="239">
        <f t="array" ref="L20">SUM(ROUND(L11:L18,0))</f>
        <v>132286</v>
      </c>
      <c r="M20" s="239">
        <f t="array" ref="M20">SUM(ROUND(M11:M18,0))</f>
        <v>30743437</v>
      </c>
      <c r="N20" s="68"/>
      <c r="O20" s="31"/>
      <c r="P20" s="38"/>
      <c r="Q20" s="69">
        <f>SUM(Q11:Q18)</f>
        <v>30611150.349999998</v>
      </c>
      <c r="R20" s="69">
        <f>J20-Q20</f>
        <v>0.65000000223517418</v>
      </c>
      <c r="S20" s="69">
        <f>SUM(S11:S18)</f>
        <v>132286</v>
      </c>
      <c r="T20" s="69">
        <f>L20-S20</f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f t="shared" ref="Q22:Q30" si="4">J22</f>
        <v>0</v>
      </c>
      <c r="R22" s="47">
        <f t="shared" ref="R22:R30" si="5">ROUND(Q22,0)-Q22</f>
        <v>0</v>
      </c>
      <c r="S22" s="47">
        <f t="shared" ref="S22:S30" si="6">L22</f>
        <v>0</v>
      </c>
      <c r="T22" s="47">
        <f t="shared" ref="T22:T30" si="7">ROUND(S22,0)-S22</f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f t="shared" si="4"/>
        <v>0</v>
      </c>
      <c r="R23" s="47">
        <f t="shared" si="5"/>
        <v>0</v>
      </c>
      <c r="S23" s="47">
        <f t="shared" si="6"/>
        <v>0</v>
      </c>
      <c r="T23" s="47">
        <f t="shared" si="7"/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61292171.729999997</v>
      </c>
      <c r="K24" s="51"/>
      <c r="L24" s="235">
        <v>37584</v>
      </c>
      <c r="M24" s="235">
        <f t="shared" ref="M24:M30" si="8">ROUND(L24,0)+ROUND(J24,0)</f>
        <v>61329756</v>
      </c>
      <c r="N24" s="51"/>
      <c r="O24" s="31"/>
      <c r="P24" s="38"/>
      <c r="Q24" s="47">
        <f>'[3]Accounts by GL'!O417</f>
        <v>61292171.730000012</v>
      </c>
      <c r="R24" s="47">
        <f>J24-Q24</f>
        <v>0</v>
      </c>
      <c r="S24" s="47">
        <f t="shared" si="6"/>
        <v>37584</v>
      </c>
      <c r="T24" s="47">
        <f t="shared" si="7"/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19322119.93</v>
      </c>
      <c r="K25" s="51"/>
      <c r="L25" s="235">
        <v>546571</v>
      </c>
      <c r="M25" s="235">
        <f t="shared" si="8"/>
        <v>19868691</v>
      </c>
      <c r="N25" s="51"/>
      <c r="O25" s="31"/>
      <c r="P25" s="38"/>
      <c r="Q25" s="47">
        <f t="shared" si="4"/>
        <v>19322119.93</v>
      </c>
      <c r="R25" s="47">
        <f t="shared" si="5"/>
        <v>7.0000000298023224E-2</v>
      </c>
      <c r="S25" s="47">
        <f t="shared" si="6"/>
        <v>546571</v>
      </c>
      <c r="T25" s="47">
        <f t="shared" si="7"/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3166931.47</v>
      </c>
      <c r="K26" s="51"/>
      <c r="L26" s="235">
        <v>248</v>
      </c>
      <c r="M26" s="235">
        <f t="shared" si="8"/>
        <v>3167179</v>
      </c>
      <c r="N26" s="51"/>
      <c r="O26" s="31"/>
      <c r="P26" s="38"/>
      <c r="Q26" s="47">
        <f t="shared" si="4"/>
        <v>3166931.47</v>
      </c>
      <c r="R26" s="47">
        <f t="shared" si="5"/>
        <v>-0.47000000020489097</v>
      </c>
      <c r="S26" s="47">
        <f t="shared" si="6"/>
        <v>248</v>
      </c>
      <c r="T26" s="47">
        <f t="shared" si="7"/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9163561.2799999993</v>
      </c>
      <c r="K27" s="51"/>
      <c r="L27" s="235">
        <v>255678</v>
      </c>
      <c r="M27" s="235">
        <f t="shared" si="8"/>
        <v>9419239</v>
      </c>
      <c r="N27" s="51"/>
      <c r="O27" s="31"/>
      <c r="P27" s="38"/>
      <c r="Q27" s="47">
        <f t="shared" si="4"/>
        <v>9163561.2799999993</v>
      </c>
      <c r="R27" s="47">
        <f t="shared" si="5"/>
        <v>-0.27999999932944775</v>
      </c>
      <c r="S27" s="47">
        <f t="shared" si="6"/>
        <v>255678</v>
      </c>
      <c r="T27" s="47">
        <f t="shared" si="7"/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5936843.54</v>
      </c>
      <c r="K28" s="51"/>
      <c r="L28" s="235">
        <v>179506</v>
      </c>
      <c r="M28" s="235">
        <f t="shared" si="8"/>
        <v>6116350</v>
      </c>
      <c r="N28" s="51"/>
      <c r="O28" s="31"/>
      <c r="P28" s="38"/>
      <c r="Q28" s="47">
        <f t="shared" si="4"/>
        <v>5936843.54</v>
      </c>
      <c r="R28" s="47">
        <f t="shared" si="5"/>
        <v>0.4599999999627471</v>
      </c>
      <c r="S28" s="47">
        <f t="shared" si="6"/>
        <v>179506</v>
      </c>
      <c r="T28" s="47">
        <f t="shared" si="7"/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5808955.1299999999</v>
      </c>
      <c r="K29" s="51"/>
      <c r="L29" s="235">
        <v>79851</v>
      </c>
      <c r="M29" s="235">
        <f t="shared" si="8"/>
        <v>5888806</v>
      </c>
      <c r="N29" s="51"/>
      <c r="O29" s="31"/>
      <c r="P29" s="38"/>
      <c r="Q29" s="47">
        <f t="shared" si="4"/>
        <v>5808955.1299999999</v>
      </c>
      <c r="R29" s="47">
        <f t="shared" si="5"/>
        <v>-0.12999999988824129</v>
      </c>
      <c r="S29" s="47">
        <f t="shared" si="6"/>
        <v>79851</v>
      </c>
      <c r="T29" s="47">
        <f t="shared" si="7"/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7801828.8599999994</v>
      </c>
      <c r="K30" s="51"/>
      <c r="L30" s="236">
        <v>1960</v>
      </c>
      <c r="M30" s="236">
        <f t="shared" si="8"/>
        <v>7803789</v>
      </c>
      <c r="N30" s="51"/>
      <c r="O30" s="31"/>
      <c r="P30" s="38"/>
      <c r="Q30" s="47">
        <f t="shared" si="4"/>
        <v>7801828.8599999994</v>
      </c>
      <c r="R30" s="47">
        <f t="shared" si="5"/>
        <v>0.14000000059604645</v>
      </c>
      <c r="S30" s="47">
        <f t="shared" si="6"/>
        <v>1960</v>
      </c>
      <c r="T30" s="47">
        <f t="shared" si="7"/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f t="array" ref="J32">SUM(ROUND(J24:J30,0))</f>
        <v>112492412</v>
      </c>
      <c r="K32" s="237"/>
      <c r="L32" s="239">
        <f t="array" ref="L32">SUM(ROUND(L24:L30,0))</f>
        <v>1101398</v>
      </c>
      <c r="M32" s="239">
        <f t="array" ref="M32">SUM(ROUND(M24:M30,0))</f>
        <v>113593810</v>
      </c>
      <c r="N32" s="68"/>
      <c r="O32" s="31"/>
      <c r="P32" s="38"/>
      <c r="Q32" s="75">
        <f>SUM(Q22:Q30)</f>
        <v>112492411.94000001</v>
      </c>
      <c r="R32" s="69">
        <f>J32-Q32</f>
        <v>5.9999987483024597E-2</v>
      </c>
      <c r="S32" s="69">
        <f>SUM(S22:S30)</f>
        <v>1101398</v>
      </c>
      <c r="T32" s="69">
        <f>L32-S32</f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tr">
        <f>IF(J34&lt;0,IF(L34&gt;0,"Operating Income (Loss)","Operating Loss"),IF(J34&gt;0,IF(L34&gt;=0,"Operating Income","Operating Income (Loss)"),IF(L34&lt;0,"Operating Loss",IF(L34&gt;0,"Operating Income","Operating Income (Loss)"))))</f>
        <v>Operating Loss</v>
      </c>
      <c r="F34" s="254"/>
      <c r="G34" s="254"/>
      <c r="H34" s="14"/>
      <c r="I34" s="15"/>
      <c r="J34" s="239">
        <f>J20-J32</f>
        <v>-81881261</v>
      </c>
      <c r="K34" s="240"/>
      <c r="L34" s="239">
        <f>L20-L32</f>
        <v>-969112</v>
      </c>
      <c r="M34" s="239">
        <f>M20-M32</f>
        <v>-82850373</v>
      </c>
      <c r="N34" s="68"/>
      <c r="O34" s="31"/>
      <c r="P34" s="38"/>
      <c r="Q34" s="69">
        <f>Q20-Q32</f>
        <v>-81881261.590000018</v>
      </c>
      <c r="R34" s="69">
        <f>J34-Q34</f>
        <v>0.59000001847743988</v>
      </c>
      <c r="S34" s="69">
        <f>S20-S32</f>
        <v>-969112</v>
      </c>
      <c r="T34" s="69">
        <f>L34-S34</f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43819577.560000002</v>
      </c>
      <c r="K37" s="81"/>
      <c r="L37" s="243">
        <v>0</v>
      </c>
      <c r="M37" s="243">
        <f t="shared" ref="M37:M45" si="9">ROUND(L37,0)+ROUND(J37,0)</f>
        <v>43819578</v>
      </c>
      <c r="N37" s="81"/>
      <c r="O37" s="31"/>
      <c r="P37" s="38"/>
      <c r="Q37" s="47">
        <f t="shared" ref="Q37:Q45" si="10">J37</f>
        <v>43819577.560000002</v>
      </c>
      <c r="R37" s="47">
        <f t="shared" ref="R37:R45" si="11">ROUND(Q37,0)-Q37</f>
        <v>0.43999999761581421</v>
      </c>
      <c r="S37" s="47">
        <f t="shared" ref="S37:S45" si="12">L37</f>
        <v>0</v>
      </c>
      <c r="T37" s="47">
        <f t="shared" ref="T37:T45" si="13">ROUND(S37,0)-S37</f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28455341.09</v>
      </c>
      <c r="K38" s="81"/>
      <c r="L38" s="243">
        <v>0</v>
      </c>
      <c r="M38" s="243">
        <f t="shared" si="9"/>
        <v>28455341</v>
      </c>
      <c r="N38" s="81"/>
      <c r="O38" s="31"/>
      <c r="P38" s="38"/>
      <c r="Q38" s="47">
        <f t="shared" si="10"/>
        <v>28455341.09</v>
      </c>
      <c r="R38" s="47">
        <f t="shared" si="11"/>
        <v>-8.9999999850988388E-2</v>
      </c>
      <c r="S38" s="47">
        <f t="shared" si="12"/>
        <v>0</v>
      </c>
      <c r="T38" s="47">
        <f t="shared" si="13"/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2863882.64</v>
      </c>
      <c r="K39" s="81"/>
      <c r="L39" s="243">
        <v>218859</v>
      </c>
      <c r="M39" s="243">
        <f t="shared" si="9"/>
        <v>3082742</v>
      </c>
      <c r="N39" s="81"/>
      <c r="O39" s="31"/>
      <c r="P39" s="38"/>
      <c r="Q39" s="47">
        <f t="shared" si="10"/>
        <v>2863882.64</v>
      </c>
      <c r="R39" s="47">
        <f t="shared" si="11"/>
        <v>0.35999999986961484</v>
      </c>
      <c r="S39" s="47">
        <f t="shared" si="12"/>
        <v>218859</v>
      </c>
      <c r="T39" s="47">
        <f t="shared" si="13"/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13434.92</v>
      </c>
      <c r="K40" s="81"/>
      <c r="L40" s="243">
        <v>331663</v>
      </c>
      <c r="M40" s="243">
        <f t="shared" si="9"/>
        <v>345098</v>
      </c>
      <c r="N40" s="81"/>
      <c r="O40" s="31"/>
      <c r="P40" s="38"/>
      <c r="Q40" s="47">
        <f t="shared" si="10"/>
        <v>13434.92</v>
      </c>
      <c r="R40" s="47">
        <f t="shared" si="11"/>
        <v>7.999999999992724E-2</v>
      </c>
      <c r="S40" s="47">
        <f t="shared" si="12"/>
        <v>331663</v>
      </c>
      <c r="T40" s="47">
        <f t="shared" si="13"/>
        <v>0</v>
      </c>
    </row>
    <row r="41" spans="1:20" s="43" customFormat="1">
      <c r="A41" s="262" t="s">
        <v>66</v>
      </c>
      <c r="B41" s="72" t="s">
        <v>64</v>
      </c>
      <c r="C41" s="196" t="str">
        <f>IF(J41&lt;0,IF(L41&gt;0,"Net Gain (Loss) on Investments","Net Loss on Investments"),IF(J41&gt;0,IF(L41&gt;=0,"Net Gain on Investments","Net Gain (Loss) on Investments"),IF(L41&lt;0,"Net Loss on Investments",IF(L41&gt;0,"Net Gain on Investments","Net Gain (Loss) on Investments"))))</f>
        <v>Net Loss on Investments</v>
      </c>
      <c r="E41" s="254"/>
      <c r="F41" s="254"/>
      <c r="H41" s="14"/>
      <c r="I41" s="15"/>
      <c r="J41" s="243">
        <v>-0.2</v>
      </c>
      <c r="K41" s="81"/>
      <c r="L41" s="243">
        <v>0</v>
      </c>
      <c r="M41" s="243">
        <f t="shared" si="9"/>
        <v>0</v>
      </c>
      <c r="N41" s="81"/>
      <c r="O41" s="31"/>
      <c r="P41" s="38"/>
      <c r="Q41" s="47">
        <f t="shared" si="10"/>
        <v>-0.2</v>
      </c>
      <c r="R41" s="47">
        <f t="shared" si="11"/>
        <v>0.2</v>
      </c>
      <c r="S41" s="47">
        <f t="shared" si="12"/>
        <v>0</v>
      </c>
      <c r="T41" s="47">
        <f t="shared" si="13"/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23823.62</v>
      </c>
      <c r="K42" s="81"/>
      <c r="L42" s="243">
        <v>3100</v>
      </c>
      <c r="M42" s="243">
        <f t="shared" si="9"/>
        <v>26924</v>
      </c>
      <c r="N42" s="81"/>
      <c r="O42" s="31"/>
      <c r="P42" s="38"/>
      <c r="Q42" s="47">
        <f t="shared" si="10"/>
        <v>23823.62</v>
      </c>
      <c r="R42" s="47">
        <f t="shared" si="11"/>
        <v>0.38000000000101863</v>
      </c>
      <c r="S42" s="47">
        <f t="shared" si="12"/>
        <v>3100</v>
      </c>
      <c r="T42" s="47">
        <f t="shared" si="13"/>
        <v>0</v>
      </c>
    </row>
    <row r="43" spans="1:20" s="43" customFormat="1">
      <c r="A43" s="262" t="s">
        <v>69</v>
      </c>
      <c r="B43" s="72" t="s">
        <v>70</v>
      </c>
      <c r="C43" s="196" t="str">
        <f>IF(J43&lt;0,IF(L43&gt;0,"Gain (Loss) on Disposal of Capital Assets","Loss on Disposal of Capital Assets"),IF(J43&gt;0,IF(L43&gt;=0,"Gain on Disposal of Capital Assets","Gain (Loss) on Disposal of Capital Assets"),IF(L43&lt;0,"Loss on Disposal of Capital Assets",IF(L43&gt;0,"Gain on Disposal of Capital Assets","Gain (Loss) on Disposal of Capital Assets"))))</f>
        <v>Loss on Disposal of Capital Assets</v>
      </c>
      <c r="E43" s="254"/>
      <c r="F43" s="254"/>
      <c r="H43" s="14"/>
      <c r="I43" s="15"/>
      <c r="J43" s="243">
        <v>-1452.5</v>
      </c>
      <c r="K43" s="81"/>
      <c r="L43" s="243">
        <v>0</v>
      </c>
      <c r="M43" s="243">
        <f t="shared" si="9"/>
        <v>-1453</v>
      </c>
      <c r="N43" s="81"/>
      <c r="O43" s="31"/>
      <c r="P43" s="38"/>
      <c r="Q43" s="47">
        <f t="shared" si="10"/>
        <v>-1452.5</v>
      </c>
      <c r="R43" s="47">
        <f t="shared" si="11"/>
        <v>-0.5</v>
      </c>
      <c r="S43" s="47">
        <f t="shared" si="12"/>
        <v>0</v>
      </c>
      <c r="T43" s="47">
        <f t="shared" si="13"/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-64442.19</v>
      </c>
      <c r="K44" s="81"/>
      <c r="L44" s="243">
        <v>0</v>
      </c>
      <c r="M44" s="243">
        <f t="shared" si="9"/>
        <v>-64442</v>
      </c>
      <c r="N44" s="81"/>
      <c r="O44" s="31"/>
      <c r="P44" s="38"/>
      <c r="Q44" s="47">
        <f t="shared" si="10"/>
        <v>-64442.19</v>
      </c>
      <c r="R44" s="47">
        <f t="shared" si="11"/>
        <v>0.19000000000232831</v>
      </c>
      <c r="S44" s="47">
        <f t="shared" si="12"/>
        <v>0</v>
      </c>
      <c r="T44" s="47">
        <f t="shared" si="13"/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f t="shared" si="9"/>
        <v>0</v>
      </c>
      <c r="N45" s="81"/>
      <c r="O45" s="31"/>
      <c r="P45" s="38"/>
      <c r="Q45" s="47">
        <f t="shared" si="10"/>
        <v>0</v>
      </c>
      <c r="R45" s="47">
        <f t="shared" si="11"/>
        <v>0</v>
      </c>
      <c r="S45" s="47">
        <f t="shared" si="12"/>
        <v>0</v>
      </c>
      <c r="T45" s="47">
        <f t="shared" si="13"/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f t="array" ref="J47">SUM(ROUND(J37:J45,0))</f>
        <v>75110166</v>
      </c>
      <c r="K47" s="237"/>
      <c r="L47" s="239">
        <f t="array" ref="L47">SUM(ROUND(L37:L45,0))</f>
        <v>553622</v>
      </c>
      <c r="M47" s="239">
        <f t="array" ref="M47">SUM(ROUND(M37:M45,0))</f>
        <v>75663788</v>
      </c>
      <c r="N47" s="68"/>
      <c r="O47" s="31"/>
      <c r="P47" s="38"/>
      <c r="Q47" s="69">
        <f>SUM(Q37:Q45)</f>
        <v>75110164.940000013</v>
      </c>
      <c r="R47" s="69">
        <f>J47-Q47</f>
        <v>1.0599999874830246</v>
      </c>
      <c r="S47" s="69">
        <f>SUM(S37:S45)</f>
        <v>553622</v>
      </c>
      <c r="T47" s="69">
        <f>L47-S47</f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tr">
        <f>IF(J50&lt;0,IF(L50&gt;0,"Income (Loss) Before Other Revenues,","Loss Before Other Revenues,"),IF(J50&gt;0,IF(L50&gt;=0,"Income Before Other Revenues,","Income (Loss) Before Other Revenues,"),IF(L59&lt;0,"Loss Before Other Revenues,",IF(L59&gt;0,"Income Before Other Revenues,","Income (Loss) Before Other Revenues,"))))</f>
        <v>Loss Before Other Revenues,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f>J34+J47</f>
        <v>-6771095</v>
      </c>
      <c r="K50" s="237"/>
      <c r="L50" s="239">
        <f>L34+L47</f>
        <v>-415490</v>
      </c>
      <c r="M50" s="239">
        <f>M34+M47</f>
        <v>-7186585</v>
      </c>
      <c r="N50" s="68"/>
      <c r="O50" s="31"/>
      <c r="P50" s="38"/>
      <c r="Q50" s="69">
        <f>Q34+Q47</f>
        <v>-6771096.650000006</v>
      </c>
      <c r="R50" s="69">
        <f>J50-Q50</f>
        <v>1.6500000059604645</v>
      </c>
      <c r="S50" s="69">
        <f>S34+S47</f>
        <v>-415490</v>
      </c>
      <c r="T50" s="69">
        <f>L50-S50</f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18616939.16</v>
      </c>
      <c r="K52" s="81"/>
      <c r="L52" s="243">
        <v>0</v>
      </c>
      <c r="M52" s="243">
        <f>ROUND(L52,0)+ROUND(J52,0)</f>
        <v>18616939</v>
      </c>
      <c r="N52" s="81"/>
      <c r="O52" s="31"/>
      <c r="P52" s="38"/>
      <c r="Q52" s="47">
        <f t="shared" ref="Q52:Q54" si="14">J52</f>
        <v>18616939.16</v>
      </c>
      <c r="R52" s="47">
        <f t="shared" ref="R52:R54" si="15">ROUND(Q52,0)-Q52</f>
        <v>-0.16000000014901161</v>
      </c>
      <c r="S52" s="47">
        <f t="shared" ref="S52:S54" si="16">L52</f>
        <v>0</v>
      </c>
      <c r="T52" s="47">
        <f t="shared" ref="T52:T54" si="17">ROUND(S52,0)-S52</f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4234040.71</v>
      </c>
      <c r="K53" s="51"/>
      <c r="L53" s="235">
        <v>0</v>
      </c>
      <c r="M53" s="235">
        <f>ROUND(L53,0)+ROUND(J53,0)</f>
        <v>4234041</v>
      </c>
      <c r="N53" s="51"/>
      <c r="O53" s="31"/>
      <c r="P53" s="38"/>
      <c r="Q53" s="75">
        <f t="shared" si="14"/>
        <v>4234040.71</v>
      </c>
      <c r="R53" s="75">
        <f t="shared" si="15"/>
        <v>0.2900000000372529</v>
      </c>
      <c r="S53" s="75">
        <f t="shared" si="16"/>
        <v>0</v>
      </c>
      <c r="T53" s="75">
        <f t="shared" si="17"/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228963</v>
      </c>
      <c r="M54" s="246">
        <f>ROUND(L54,0)+ROUND(J54,0)</f>
        <v>228963</v>
      </c>
      <c r="N54" s="51"/>
      <c r="O54" s="31"/>
      <c r="Q54" s="75">
        <f t="shared" si="14"/>
        <v>0</v>
      </c>
      <c r="R54" s="75">
        <f t="shared" si="15"/>
        <v>0</v>
      </c>
      <c r="S54" s="75">
        <f t="shared" si="16"/>
        <v>228963</v>
      </c>
      <c r="T54" s="75">
        <f t="shared" si="17"/>
        <v>0</v>
      </c>
    </row>
    <row r="55" spans="1:20">
      <c r="A55" s="224" t="s">
        <v>86</v>
      </c>
      <c r="B55" s="72" t="s">
        <v>84</v>
      </c>
      <c r="C55" s="263" t="str">
        <f>IF(J55&lt;0,IF(L55&gt;0,"Other Revenues (Expenses)","Other Expenses"),IF(J55&gt;0,IF(L55&gt;=0,"Other Revenues","Other Revenues (Expenses)"),IF(L55&lt;0,"Other Expenses",IF(L55&gt;0,"Other Revenues","Other Revenues (Expenses)"))))</f>
        <v>Other Revenues (Expenses)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f>ROUND(L55,0)+ROUND(J55,0)</f>
        <v>0</v>
      </c>
      <c r="N55" s="51"/>
      <c r="O55" s="31"/>
      <c r="Q55" s="69">
        <f>J55</f>
        <v>0</v>
      </c>
      <c r="R55" s="69">
        <f>ROUND(Q55,0)-Q55</f>
        <v>0</v>
      </c>
      <c r="S55" s="75">
        <f>L55</f>
        <v>0</v>
      </c>
      <c r="T55" s="69">
        <f>ROUND(S55,0)-S55</f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f t="array" ref="J57">SUM(ROUND(J52:J55,0))</f>
        <v>22850980</v>
      </c>
      <c r="K57" s="237"/>
      <c r="L57" s="247">
        <f t="array" ref="L57">SUM(ROUND(L52:L55,0))</f>
        <v>228963</v>
      </c>
      <c r="M57" s="247">
        <f t="array" ref="M57">SUM(ROUND(M52:M55,0))</f>
        <v>23079943</v>
      </c>
      <c r="N57" s="91"/>
      <c r="O57" s="31"/>
      <c r="Q57" s="69">
        <f>SUM(Q52:Q55)</f>
        <v>22850979.870000001</v>
      </c>
      <c r="R57" s="69">
        <f>J57-Q57</f>
        <v>0.12999999895691872</v>
      </c>
      <c r="S57" s="69">
        <f>SUM(S52:S55)</f>
        <v>228963</v>
      </c>
      <c r="T57" s="69">
        <f>L57-S57</f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tr">
        <f>IF(J59&lt;0,IF(L59&gt;0,"Increase (Decrease) in Net Position","Decrease in Net Position"),IF(J59&gt;0,IF(L59&gt;=0,"Increase in Net Position","Increase (Decrease) in Net Position"),IF(L59&lt;0,"Decrease in Net Position",IF(L59&gt;0,"Increase in Net Position","Increase (Decrease) in Net Position"))))</f>
        <v>Increase (Decrease) in Net Position</v>
      </c>
      <c r="D59" s="43"/>
      <c r="E59" s="43"/>
      <c r="F59" s="254"/>
      <c r="G59" s="254"/>
      <c r="H59" s="14"/>
      <c r="I59" s="15"/>
      <c r="J59" s="247">
        <f>J50+J57</f>
        <v>16079885</v>
      </c>
      <c r="K59" s="248"/>
      <c r="L59" s="247">
        <f>L50+L57</f>
        <v>-186527</v>
      </c>
      <c r="M59" s="247">
        <f>M50+M57</f>
        <v>15893358</v>
      </c>
      <c r="N59" s="91"/>
      <c r="O59" s="31"/>
      <c r="Q59" s="69">
        <f>Q50+Q57</f>
        <v>16079883.219999995</v>
      </c>
      <c r="R59" s="69">
        <f>Q59-J59</f>
        <v>-1.7800000049173832</v>
      </c>
      <c r="S59" s="69">
        <f>S50+S57</f>
        <v>-186527</v>
      </c>
      <c r="T59" s="69">
        <f>L59-S59</f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107047221</v>
      </c>
      <c r="K61" s="81"/>
      <c r="L61" s="97">
        <v>20068152</v>
      </c>
      <c r="M61" s="246">
        <f>ROUND(L61,0)+ROUND(J61,0)</f>
        <v>127115373</v>
      </c>
      <c r="N61" s="97"/>
      <c r="O61" s="31"/>
      <c r="Q61" s="47">
        <f t="shared" ref="Q61:Q62" si="18">J61</f>
        <v>107047221</v>
      </c>
      <c r="R61" s="47">
        <f t="shared" ref="R61:R62" si="19">ROUND(Q61,0)-Q61</f>
        <v>0</v>
      </c>
      <c r="S61" s="47">
        <f t="shared" ref="S61:S62" si="20">L61</f>
        <v>20068152</v>
      </c>
      <c r="T61" s="47">
        <f t="shared" ref="T61:T62" si="21">ROUND(S61,0)-S61</f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f>ROUND(L62,0)+ROUND(J62,0)</f>
        <v>0</v>
      </c>
      <c r="N62" s="81"/>
      <c r="O62" s="31"/>
      <c r="Q62" s="69">
        <f t="shared" si="18"/>
        <v>0</v>
      </c>
      <c r="R62" s="69">
        <f t="shared" si="19"/>
        <v>0</v>
      </c>
      <c r="S62" s="69">
        <f t="shared" si="20"/>
        <v>0</v>
      </c>
      <c r="T62" s="69">
        <f t="shared" si="21"/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f t="array" ref="J64">SUM(ROUND(J61:J62,0))</f>
        <v>107047221</v>
      </c>
      <c r="K64" s="248"/>
      <c r="L64" s="247">
        <f t="array" ref="L64">SUM(ROUND(L61:L62,0))</f>
        <v>20068152</v>
      </c>
      <c r="M64" s="247">
        <f t="array" ref="M64">SUM(ROUND(M61:M62,0))</f>
        <v>127115373</v>
      </c>
      <c r="N64" s="91"/>
      <c r="O64" s="31"/>
      <c r="P64" s="62"/>
      <c r="Q64" s="75">
        <f>SUM(Q61:Q62)</f>
        <v>107047221</v>
      </c>
      <c r="R64" s="47">
        <f>J64-Q64</f>
        <v>0</v>
      </c>
      <c r="S64" s="75">
        <f>SUM(S61:S62)</f>
        <v>20068152</v>
      </c>
      <c r="T64" s="47">
        <f>L64-S64</f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f>J59+J64</f>
        <v>123127106</v>
      </c>
      <c r="K66" s="252"/>
      <c r="L66" s="251">
        <f>L59+L64</f>
        <v>19881625</v>
      </c>
      <c r="M66" s="251">
        <f>M59+M64</f>
        <v>143008731</v>
      </c>
      <c r="N66" s="46"/>
      <c r="O66" s="31"/>
      <c r="Q66" s="106">
        <f>Q64+Q59</f>
        <v>123127104.22</v>
      </c>
      <c r="R66" s="106">
        <f>J66-Q66</f>
        <v>1.7800000011920929</v>
      </c>
      <c r="S66" s="106">
        <f>S64+S59</f>
        <v>19881625</v>
      </c>
      <c r="T66" s="106">
        <f>L66-S66</f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3</v>
      </c>
      <c r="K69" s="110"/>
      <c r="L69" s="111">
        <v>0</v>
      </c>
      <c r="M69" s="111">
        <v>3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J69 L69">
    <cfRule type="cellIs" dxfId="603" priority="18" operator="notEqual">
      <formula>0</formula>
    </cfRule>
    <cfRule type="cellIs" dxfId="602" priority="19" operator="equal">
      <formula>0</formula>
    </cfRule>
  </conditionalFormatting>
  <conditionalFormatting sqref="J11:J15 F11:G11 L24:L30 L37:L45 J37:J45 L62 J62 L17:L18 J25:J29 J17:J18 F17:G17 L11:L15 L52:L55 J52:J55">
    <cfRule type="containsBlanks" dxfId="601" priority="14">
      <formula>LEN(TRIM(F11))=0</formula>
    </cfRule>
    <cfRule type="cellIs" dxfId="600" priority="15" operator="notEqual">
      <formula>0</formula>
    </cfRule>
  </conditionalFormatting>
  <conditionalFormatting sqref="J11">
    <cfRule type="cellIs" dxfId="599" priority="13" operator="notEqual">
      <formula>J20</formula>
    </cfRule>
  </conditionalFormatting>
  <conditionalFormatting sqref="L11">
    <cfRule type="cellIs" dxfId="598" priority="12" operator="notEqual">
      <formula>L20</formula>
    </cfRule>
  </conditionalFormatting>
  <conditionalFormatting sqref="T20 R20 R32 T32 T34 R34 R47 T47 T50 R50 R59 T59 T57 R57 R64 T64 T66 R66">
    <cfRule type="cellIs" dxfId="597" priority="16" operator="notBetween">
      <formula>-0.5</formula>
      <formula>0.5</formula>
    </cfRule>
    <cfRule type="cellIs" dxfId="596" priority="17" operator="between">
      <formula>-0.5</formula>
      <formula>0.5</formula>
    </cfRule>
  </conditionalFormatting>
  <conditionalFormatting sqref="S20 S32 S34 S47 S50 S57 S59 S64 S66">
    <cfRule type="expression" dxfId="595" priority="20">
      <formula>ROUND($S20,0)&lt;&gt;$L20</formula>
    </cfRule>
    <cfRule type="expression" dxfId="594" priority="21">
      <formula>ROUND($S20,0)=$L20</formula>
    </cfRule>
  </conditionalFormatting>
  <conditionalFormatting sqref="Q20 Q32 Q34 Q47 Q50 Q59 Q57 Q64 Q66">
    <cfRule type="expression" dxfId="593" priority="22">
      <formula>ROUND($Q20,0)&lt;&gt;$J20</formula>
    </cfRule>
  </conditionalFormatting>
  <conditionalFormatting sqref="Q20 Q32 Q34 Q47 Q50 Q57 Q59 Q64 Q66">
    <cfRule type="expression" dxfId="592" priority="23">
      <formula>ROUND($Q20,0)=$J20</formula>
    </cfRule>
  </conditionalFormatting>
  <conditionalFormatting sqref="S57">
    <cfRule type="expression" dxfId="591" priority="11">
      <formula>ROUND($Q57,0)&lt;&gt;$J57</formula>
    </cfRule>
  </conditionalFormatting>
  <conditionalFormatting sqref="S57">
    <cfRule type="expression" dxfId="590" priority="10">
      <formula>ROUND($Q57,0)=$J57</formula>
    </cfRule>
  </conditionalFormatting>
  <conditionalFormatting sqref="M69">
    <cfRule type="cellIs" dxfId="589" priority="8" operator="notEqual">
      <formula>0</formula>
    </cfRule>
    <cfRule type="cellIs" dxfId="588" priority="9" operator="equal">
      <formula>0</formula>
    </cfRule>
  </conditionalFormatting>
  <conditionalFormatting sqref="M24:M30 M37:M45 M62 M17:M18 M11:M15 M52:M55">
    <cfRule type="containsBlanks" dxfId="587" priority="6">
      <formula>LEN(TRIM(M11))=0</formula>
    </cfRule>
    <cfRule type="cellIs" dxfId="586" priority="7" operator="notEqual">
      <formula>0</formula>
    </cfRule>
  </conditionalFormatting>
  <conditionalFormatting sqref="M11">
    <cfRule type="cellIs" dxfId="585" priority="5" operator="notEqual">
      <formula>M20</formula>
    </cfRule>
  </conditionalFormatting>
  <conditionalFormatting sqref="J24">
    <cfRule type="containsBlanks" dxfId="584" priority="3">
      <formula>LEN(TRIM(J24))=0</formula>
    </cfRule>
    <cfRule type="cellIs" dxfId="583" priority="4" operator="notEqual">
      <formula>0</formula>
    </cfRule>
  </conditionalFormatting>
  <conditionalFormatting sqref="M61">
    <cfRule type="containsBlanks" dxfId="582" priority="1">
      <formula>LEN(TRIM(M61))=0</formula>
    </cfRule>
    <cfRule type="cellIs" dxfId="581" priority="2" operator="notEqual">
      <formula>0</formula>
    </cfRule>
  </conditionalFormatting>
  <printOptions horizontalCentered="1"/>
  <pageMargins left="0.7" right="0.7" top="0.75" bottom="0.75" header="0.5" footer="0.5"/>
  <pageSetup scale="61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80" zoomScaleNormal="8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128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44383574</v>
      </c>
      <c r="G11" s="281"/>
      <c r="H11" s="45"/>
      <c r="I11" s="36"/>
      <c r="J11" s="233">
        <v>66720558</v>
      </c>
      <c r="K11" s="234"/>
      <c r="L11" s="233">
        <v>0</v>
      </c>
      <c r="M11" s="233">
        <v>66720558</v>
      </c>
      <c r="N11" s="46"/>
      <c r="O11" s="31"/>
      <c r="P11" s="38"/>
      <c r="Q11" s="47">
        <f>J11</f>
        <v>66720558</v>
      </c>
      <c r="R11" s="47">
        <f>ROUND(Q11,0)-Q11</f>
        <v>0</v>
      </c>
      <c r="S11" s="47">
        <f>L11</f>
        <v>0</v>
      </c>
      <c r="T11" s="47">
        <f>ROUND(S11,0)-S11</f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549045</v>
      </c>
      <c r="K12" s="51"/>
      <c r="L12" s="235">
        <v>0</v>
      </c>
      <c r="M12" s="235">
        <v>549045</v>
      </c>
      <c r="N12" s="51"/>
      <c r="O12" s="31"/>
      <c r="P12" s="38"/>
      <c r="Q12" s="47">
        <f t="shared" ref="Q12:Q18" si="0">J12</f>
        <v>549045</v>
      </c>
      <c r="R12" s="47">
        <f t="shared" ref="R12:R18" si="1">ROUND(Q12,0)-Q12</f>
        <v>0</v>
      </c>
      <c r="S12" s="47">
        <f t="shared" ref="S12:S18" si="2">L12</f>
        <v>0</v>
      </c>
      <c r="T12" s="47">
        <f t="shared" ref="T12:T18" si="3">ROUND(S12,0)-S12</f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0</v>
      </c>
      <c r="K13" s="51"/>
      <c r="L13" s="235">
        <v>119552</v>
      </c>
      <c r="M13" s="235">
        <v>119552</v>
      </c>
      <c r="N13" s="51"/>
      <c r="O13" s="31"/>
      <c r="P13" s="38"/>
      <c r="Q13" s="47">
        <f t="shared" si="0"/>
        <v>0</v>
      </c>
      <c r="R13" s="47">
        <f t="shared" si="1"/>
        <v>0</v>
      </c>
      <c r="S13" s="47">
        <f t="shared" si="2"/>
        <v>119552</v>
      </c>
      <c r="T13" s="47">
        <f t="shared" si="3"/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17500</v>
      </c>
      <c r="K14" s="51"/>
      <c r="L14" s="235">
        <v>1920159</v>
      </c>
      <c r="M14" s="235">
        <v>1937659</v>
      </c>
      <c r="N14" s="51"/>
      <c r="O14" s="31"/>
      <c r="P14" s="38"/>
      <c r="Q14" s="47">
        <f t="shared" si="0"/>
        <v>17500</v>
      </c>
      <c r="R14" s="47">
        <f t="shared" si="1"/>
        <v>0</v>
      </c>
      <c r="S14" s="47">
        <f t="shared" si="2"/>
        <v>1920159</v>
      </c>
      <c r="T14" s="47">
        <f t="shared" si="3"/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127147</v>
      </c>
      <c r="K15" s="51"/>
      <c r="L15" s="235">
        <v>0</v>
      </c>
      <c r="M15" s="235">
        <v>127147</v>
      </c>
      <c r="N15" s="51"/>
      <c r="O15" s="31"/>
      <c r="P15" s="38"/>
      <c r="Q15" s="47">
        <f t="shared" si="0"/>
        <v>127147</v>
      </c>
      <c r="R15" s="47">
        <f t="shared" si="1"/>
        <v>0</v>
      </c>
      <c r="S15" s="47">
        <f t="shared" si="2"/>
        <v>0</v>
      </c>
      <c r="T15" s="47">
        <f t="shared" si="3"/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5740796</v>
      </c>
      <c r="G17" s="281"/>
      <c r="H17" s="55"/>
      <c r="I17" s="35"/>
      <c r="J17" s="235">
        <v>11301234</v>
      </c>
      <c r="K17" s="51"/>
      <c r="L17" s="235">
        <v>0</v>
      </c>
      <c r="M17" s="235">
        <v>11301234</v>
      </c>
      <c r="N17" s="51"/>
      <c r="O17" s="31"/>
      <c r="P17" s="38"/>
      <c r="Q17" s="47">
        <f t="shared" si="0"/>
        <v>11301234</v>
      </c>
      <c r="R17" s="47">
        <f t="shared" si="1"/>
        <v>0</v>
      </c>
      <c r="S17" s="47">
        <f t="shared" si="2"/>
        <v>0</v>
      </c>
      <c r="T17" s="47">
        <f t="shared" si="3"/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1257742</v>
      </c>
      <c r="K18" s="51"/>
      <c r="L18" s="236">
        <v>832074</v>
      </c>
      <c r="M18" s="236">
        <v>2089816</v>
      </c>
      <c r="N18" s="51"/>
      <c r="O18" s="31"/>
      <c r="P18" s="38"/>
      <c r="Q18" s="47">
        <f t="shared" si="0"/>
        <v>1257742</v>
      </c>
      <c r="R18" s="47">
        <f t="shared" si="1"/>
        <v>0</v>
      </c>
      <c r="S18" s="47">
        <f t="shared" si="2"/>
        <v>832074</v>
      </c>
      <c r="T18" s="47">
        <f t="shared" si="3"/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79973226</v>
      </c>
      <c r="K20" s="240"/>
      <c r="L20" s="239">
        <v>2871785</v>
      </c>
      <c r="M20" s="239">
        <v>82845011</v>
      </c>
      <c r="N20" s="68"/>
      <c r="O20" s="31"/>
      <c r="P20" s="38"/>
      <c r="Q20" s="69">
        <f>SUM(Q11:Q18)</f>
        <v>79973226</v>
      </c>
      <c r="R20" s="69">
        <f>J20-Q20</f>
        <v>0</v>
      </c>
      <c r="S20" s="69">
        <f>SUM(S11:S18)</f>
        <v>2871785</v>
      </c>
      <c r="T20" s="69">
        <f>L20-S20</f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f t="shared" ref="Q22:Q30" si="4">J22</f>
        <v>0</v>
      </c>
      <c r="R22" s="47">
        <f t="shared" ref="R22:R30" si="5">ROUND(Q22,0)-Q22</f>
        <v>0</v>
      </c>
      <c r="S22" s="47">
        <f t="shared" ref="S22:S30" si="6">L22</f>
        <v>0</v>
      </c>
      <c r="T22" s="47">
        <f t="shared" ref="T22:T30" si="7">ROUND(S22,0)-S22</f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f t="shared" si="4"/>
        <v>0</v>
      </c>
      <c r="R23" s="47">
        <f t="shared" si="5"/>
        <v>0</v>
      </c>
      <c r="S23" s="47">
        <f t="shared" si="6"/>
        <v>0</v>
      </c>
      <c r="T23" s="47">
        <f t="shared" si="7"/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154460215</v>
      </c>
      <c r="K24" s="51"/>
      <c r="L24" s="235">
        <v>864252</v>
      </c>
      <c r="M24" s="235">
        <v>155324467</v>
      </c>
      <c r="N24" s="51"/>
      <c r="O24" s="31"/>
      <c r="P24" s="38"/>
      <c r="Q24" s="47">
        <f>'[5]Accounts by GL'!O417</f>
        <v>154460215.35000002</v>
      </c>
      <c r="R24" s="47">
        <f>J24-Q24</f>
        <v>-0.35000002384185791</v>
      </c>
      <c r="S24" s="47">
        <f t="shared" si="6"/>
        <v>864252</v>
      </c>
      <c r="T24" s="47">
        <f t="shared" si="7"/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30607272</v>
      </c>
      <c r="K25" s="51"/>
      <c r="L25" s="235">
        <v>2584585</v>
      </c>
      <c r="M25" s="235">
        <v>33191857</v>
      </c>
      <c r="N25" s="51"/>
      <c r="O25" s="31"/>
      <c r="P25" s="38"/>
      <c r="Q25" s="47">
        <f t="shared" si="4"/>
        <v>30607272</v>
      </c>
      <c r="R25" s="47">
        <f t="shared" si="5"/>
        <v>0</v>
      </c>
      <c r="S25" s="47">
        <f t="shared" si="6"/>
        <v>2584585</v>
      </c>
      <c r="T25" s="47">
        <f t="shared" si="7"/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5279462</v>
      </c>
      <c r="K26" s="51"/>
      <c r="L26" s="235">
        <v>0</v>
      </c>
      <c r="M26" s="235">
        <v>5279462</v>
      </c>
      <c r="N26" s="51"/>
      <c r="O26" s="31"/>
      <c r="P26" s="38"/>
      <c r="Q26" s="47">
        <f t="shared" si="4"/>
        <v>5279462</v>
      </c>
      <c r="R26" s="47">
        <f t="shared" si="5"/>
        <v>0</v>
      </c>
      <c r="S26" s="47">
        <f t="shared" si="6"/>
        <v>0</v>
      </c>
      <c r="T26" s="47">
        <f t="shared" si="7"/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10156351</v>
      </c>
      <c r="K27" s="51"/>
      <c r="L27" s="235">
        <v>79685</v>
      </c>
      <c r="M27" s="235">
        <v>10236036</v>
      </c>
      <c r="N27" s="51"/>
      <c r="O27" s="31"/>
      <c r="P27" s="38"/>
      <c r="Q27" s="47">
        <f t="shared" si="4"/>
        <v>10156351</v>
      </c>
      <c r="R27" s="47">
        <f t="shared" si="5"/>
        <v>0</v>
      </c>
      <c r="S27" s="47">
        <f t="shared" si="6"/>
        <v>79685</v>
      </c>
      <c r="T27" s="47">
        <f t="shared" si="7"/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9008993</v>
      </c>
      <c r="K28" s="51"/>
      <c r="L28" s="235">
        <v>1860640</v>
      </c>
      <c r="M28" s="235">
        <v>10869633</v>
      </c>
      <c r="N28" s="51"/>
      <c r="O28" s="31"/>
      <c r="P28" s="38"/>
      <c r="Q28" s="47">
        <f t="shared" si="4"/>
        <v>9008993</v>
      </c>
      <c r="R28" s="47">
        <f t="shared" si="5"/>
        <v>0</v>
      </c>
      <c r="S28" s="47">
        <f t="shared" si="6"/>
        <v>1860640</v>
      </c>
      <c r="T28" s="47">
        <f t="shared" si="7"/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30661035</v>
      </c>
      <c r="K29" s="51"/>
      <c r="L29" s="235">
        <v>25729</v>
      </c>
      <c r="M29" s="235">
        <v>30686764</v>
      </c>
      <c r="N29" s="51"/>
      <c r="O29" s="31"/>
      <c r="P29" s="38"/>
      <c r="Q29" s="47">
        <f t="shared" si="4"/>
        <v>30661035</v>
      </c>
      <c r="R29" s="47">
        <f t="shared" si="5"/>
        <v>0</v>
      </c>
      <c r="S29" s="47">
        <f t="shared" si="6"/>
        <v>25729</v>
      </c>
      <c r="T29" s="47">
        <f t="shared" si="7"/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9911554.9900000002</v>
      </c>
      <c r="K30" s="51"/>
      <c r="L30" s="236">
        <v>155486</v>
      </c>
      <c r="M30" s="236">
        <v>10067041</v>
      </c>
      <c r="N30" s="51"/>
      <c r="O30" s="31"/>
      <c r="P30" s="38"/>
      <c r="Q30" s="47">
        <f t="shared" si="4"/>
        <v>9911554.9900000002</v>
      </c>
      <c r="R30" s="47">
        <f t="shared" si="5"/>
        <v>9.9999997764825821E-3</v>
      </c>
      <c r="S30" s="47">
        <f t="shared" si="6"/>
        <v>155486</v>
      </c>
      <c r="T30" s="47">
        <f t="shared" si="7"/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250084883</v>
      </c>
      <c r="K32" s="237"/>
      <c r="L32" s="239">
        <v>5570377</v>
      </c>
      <c r="M32" s="239">
        <v>255655260</v>
      </c>
      <c r="N32" s="68"/>
      <c r="O32" s="31"/>
      <c r="P32" s="38"/>
      <c r="Q32" s="75">
        <f>SUM(Q22:Q30)</f>
        <v>250084883.34000003</v>
      </c>
      <c r="R32" s="69">
        <f>J32-Q32</f>
        <v>-0.34000003337860107</v>
      </c>
      <c r="S32" s="69">
        <f>SUM(S22:S30)</f>
        <v>5570377</v>
      </c>
      <c r="T32" s="69">
        <f>L32-S32</f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-170111657</v>
      </c>
      <c r="K34" s="240"/>
      <c r="L34" s="239">
        <v>-2698592</v>
      </c>
      <c r="M34" s="239">
        <v>-172810249</v>
      </c>
      <c r="N34" s="68"/>
      <c r="O34" s="31"/>
      <c r="P34" s="38"/>
      <c r="Q34" s="69">
        <f>Q20-Q32</f>
        <v>-170111657.34000003</v>
      </c>
      <c r="R34" s="69">
        <f>J34-Q34</f>
        <v>0.34000003337860107</v>
      </c>
      <c r="S34" s="69">
        <f>S20-S32</f>
        <v>-2698592</v>
      </c>
      <c r="T34" s="69">
        <f>L34-S34</f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79571498</v>
      </c>
      <c r="K37" s="81"/>
      <c r="L37" s="243">
        <v>0</v>
      </c>
      <c r="M37" s="243">
        <v>79571498</v>
      </c>
      <c r="N37" s="81"/>
      <c r="O37" s="31"/>
      <c r="P37" s="38"/>
      <c r="Q37" s="47">
        <f t="shared" ref="Q37:Q45" si="8">J37</f>
        <v>79571498</v>
      </c>
      <c r="R37" s="47">
        <f t="shared" ref="R37:R45" si="9">ROUND(Q37,0)-Q37</f>
        <v>0</v>
      </c>
      <c r="S37" s="47">
        <f t="shared" ref="S37:S45" si="10">L37</f>
        <v>0</v>
      </c>
      <c r="T37" s="47">
        <f t="shared" ref="T37:T45" si="11">ROUND(S37,0)-S37</f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74777728</v>
      </c>
      <c r="K38" s="81"/>
      <c r="L38" s="243">
        <v>0</v>
      </c>
      <c r="M38" s="243">
        <v>74777728</v>
      </c>
      <c r="N38" s="81"/>
      <c r="O38" s="31"/>
      <c r="P38" s="38"/>
      <c r="Q38" s="47">
        <f t="shared" si="8"/>
        <v>74777728</v>
      </c>
      <c r="R38" s="47">
        <f t="shared" si="9"/>
        <v>0</v>
      </c>
      <c r="S38" s="47">
        <f t="shared" si="10"/>
        <v>0</v>
      </c>
      <c r="T38" s="47">
        <f t="shared" si="11"/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9597878</v>
      </c>
      <c r="K39" s="81"/>
      <c r="L39" s="243">
        <v>0</v>
      </c>
      <c r="M39" s="243">
        <v>9597878</v>
      </c>
      <c r="N39" s="81"/>
      <c r="O39" s="31"/>
      <c r="P39" s="38"/>
      <c r="Q39" s="47">
        <f t="shared" si="8"/>
        <v>9597878</v>
      </c>
      <c r="R39" s="47">
        <f t="shared" si="9"/>
        <v>0</v>
      </c>
      <c r="S39" s="47">
        <f t="shared" si="10"/>
        <v>0</v>
      </c>
      <c r="T39" s="47">
        <f t="shared" si="11"/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344485</v>
      </c>
      <c r="K40" s="81"/>
      <c r="L40" s="243">
        <v>3704562</v>
      </c>
      <c r="M40" s="243">
        <v>4049047</v>
      </c>
      <c r="N40" s="81"/>
      <c r="O40" s="31"/>
      <c r="P40" s="38"/>
      <c r="Q40" s="47">
        <f t="shared" si="8"/>
        <v>344485</v>
      </c>
      <c r="R40" s="47">
        <f t="shared" si="9"/>
        <v>0</v>
      </c>
      <c r="S40" s="47">
        <f t="shared" si="10"/>
        <v>3704562</v>
      </c>
      <c r="T40" s="47">
        <f t="shared" si="11"/>
        <v>0</v>
      </c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230044</v>
      </c>
      <c r="K41" s="81"/>
      <c r="L41" s="243">
        <v>-3221356</v>
      </c>
      <c r="M41" s="243">
        <v>-2991312</v>
      </c>
      <c r="N41" s="81"/>
      <c r="O41" s="31"/>
      <c r="P41" s="38"/>
      <c r="Q41" s="47">
        <f t="shared" si="8"/>
        <v>230044</v>
      </c>
      <c r="R41" s="47">
        <f t="shared" si="9"/>
        <v>0</v>
      </c>
      <c r="S41" s="47">
        <f t="shared" si="10"/>
        <v>-3221356</v>
      </c>
      <c r="T41" s="47">
        <f t="shared" si="11"/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0</v>
      </c>
      <c r="K42" s="81"/>
      <c r="L42" s="243">
        <v>0</v>
      </c>
      <c r="M42" s="243">
        <v>0</v>
      </c>
      <c r="N42" s="81"/>
      <c r="O42" s="31"/>
      <c r="P42" s="38"/>
      <c r="Q42" s="47">
        <f t="shared" si="8"/>
        <v>0</v>
      </c>
      <c r="R42" s="47">
        <f t="shared" si="9"/>
        <v>0</v>
      </c>
      <c r="S42" s="47">
        <f t="shared" si="10"/>
        <v>0</v>
      </c>
      <c r="T42" s="47">
        <f t="shared" si="11"/>
        <v>0</v>
      </c>
    </row>
    <row r="43" spans="1:20" s="43" customFormat="1">
      <c r="A43" s="262" t="s">
        <v>69</v>
      </c>
      <c r="B43" s="72" t="s">
        <v>70</v>
      </c>
      <c r="C43" s="196" t="s">
        <v>313</v>
      </c>
      <c r="E43" s="254"/>
      <c r="F43" s="254"/>
      <c r="H43" s="14"/>
      <c r="I43" s="15"/>
      <c r="J43" s="243">
        <v>0</v>
      </c>
      <c r="K43" s="81"/>
      <c r="L43" s="243">
        <v>0</v>
      </c>
      <c r="M43" s="243">
        <v>0</v>
      </c>
      <c r="N43" s="81"/>
      <c r="O43" s="31"/>
      <c r="P43" s="38"/>
      <c r="Q43" s="47">
        <f t="shared" si="8"/>
        <v>0</v>
      </c>
      <c r="R43" s="47">
        <f t="shared" si="9"/>
        <v>0</v>
      </c>
      <c r="S43" s="47">
        <f t="shared" si="10"/>
        <v>0</v>
      </c>
      <c r="T43" s="47">
        <f t="shared" si="11"/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-630042</v>
      </c>
      <c r="K44" s="81"/>
      <c r="L44" s="243">
        <v>0</v>
      </c>
      <c r="M44" s="243">
        <v>-630042</v>
      </c>
      <c r="N44" s="81"/>
      <c r="O44" s="31"/>
      <c r="P44" s="38"/>
      <c r="Q44" s="47">
        <f t="shared" si="8"/>
        <v>-630042</v>
      </c>
      <c r="R44" s="47">
        <f t="shared" si="9"/>
        <v>0</v>
      </c>
      <c r="S44" s="47">
        <f t="shared" si="10"/>
        <v>0</v>
      </c>
      <c r="T44" s="47">
        <f t="shared" si="11"/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f t="shared" si="8"/>
        <v>0</v>
      </c>
      <c r="R45" s="47">
        <f t="shared" si="9"/>
        <v>0</v>
      </c>
      <c r="S45" s="47">
        <f t="shared" si="10"/>
        <v>0</v>
      </c>
      <c r="T45" s="47">
        <f t="shared" si="11"/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163891591</v>
      </c>
      <c r="K47" s="237"/>
      <c r="L47" s="239">
        <v>483206</v>
      </c>
      <c r="M47" s="239">
        <v>164374797</v>
      </c>
      <c r="N47" s="68"/>
      <c r="O47" s="31"/>
      <c r="P47" s="38"/>
      <c r="Q47" s="69">
        <f>SUM(Q37:Q45)</f>
        <v>163891591</v>
      </c>
      <c r="R47" s="69">
        <f>J47-Q47</f>
        <v>0</v>
      </c>
      <c r="S47" s="69">
        <f>SUM(S37:S45)</f>
        <v>483206</v>
      </c>
      <c r="T47" s="69">
        <f>L47-S47</f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-6220066</v>
      </c>
      <c r="K50" s="237"/>
      <c r="L50" s="239">
        <v>-2215386</v>
      </c>
      <c r="M50" s="239">
        <v>-8435452</v>
      </c>
      <c r="N50" s="68"/>
      <c r="O50" s="31"/>
      <c r="P50" s="38"/>
      <c r="Q50" s="69">
        <f>Q34+Q47</f>
        <v>-6220066.3400000334</v>
      </c>
      <c r="R50" s="69">
        <f>J50-Q50</f>
        <v>0.34000003337860107</v>
      </c>
      <c r="S50" s="69">
        <f>S34+S47</f>
        <v>-2215386</v>
      </c>
      <c r="T50" s="69">
        <f>L50-S50</f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13900039</v>
      </c>
      <c r="K52" s="81"/>
      <c r="L52" s="243">
        <v>0</v>
      </c>
      <c r="M52" s="243">
        <v>13900039</v>
      </c>
      <c r="N52" s="81"/>
      <c r="O52" s="31"/>
      <c r="P52" s="38"/>
      <c r="Q52" s="47">
        <f t="shared" ref="Q52:Q54" si="12">J52</f>
        <v>13900039</v>
      </c>
      <c r="R52" s="47">
        <f t="shared" ref="R52:R54" si="13">ROUND(Q52,0)-Q52</f>
        <v>0</v>
      </c>
      <c r="S52" s="47">
        <f t="shared" ref="S52:S54" si="14">L52</f>
        <v>0</v>
      </c>
      <c r="T52" s="47">
        <f t="shared" ref="T52:T54" si="15">ROUND(S52,0)-S52</f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7176246</v>
      </c>
      <c r="K53" s="51"/>
      <c r="L53" s="235">
        <v>0</v>
      </c>
      <c r="M53" s="235">
        <v>7176246</v>
      </c>
      <c r="N53" s="51"/>
      <c r="O53" s="31"/>
      <c r="P53" s="38"/>
      <c r="Q53" s="75">
        <f t="shared" si="12"/>
        <v>7176246</v>
      </c>
      <c r="R53" s="75">
        <f t="shared" si="13"/>
        <v>0</v>
      </c>
      <c r="S53" s="75">
        <f t="shared" si="14"/>
        <v>0</v>
      </c>
      <c r="T53" s="75">
        <f t="shared" si="15"/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f t="shared" si="12"/>
        <v>0</v>
      </c>
      <c r="R54" s="75">
        <f t="shared" si="13"/>
        <v>0</v>
      </c>
      <c r="S54" s="75">
        <f t="shared" si="14"/>
        <v>0</v>
      </c>
      <c r="T54" s="75">
        <f t="shared" si="15"/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f>J55</f>
        <v>0</v>
      </c>
      <c r="R55" s="69">
        <f>ROUND(Q55,0)-Q55</f>
        <v>0</v>
      </c>
      <c r="S55" s="75">
        <f>L55</f>
        <v>0</v>
      </c>
      <c r="T55" s="69">
        <f>ROUND(S55,0)-S55</f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21076285</v>
      </c>
      <c r="K57" s="237"/>
      <c r="L57" s="247">
        <v>0</v>
      </c>
      <c r="M57" s="247">
        <v>21076285</v>
      </c>
      <c r="N57" s="91"/>
      <c r="O57" s="31"/>
      <c r="Q57" s="69">
        <f>SUM(Q52:Q55)</f>
        <v>21076285</v>
      </c>
      <c r="R57" s="69">
        <f>J57-Q57</f>
        <v>0</v>
      </c>
      <c r="S57" s="69">
        <f>SUM(S52:S55)</f>
        <v>0</v>
      </c>
      <c r="T57" s="69">
        <f>L57-S57</f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308</v>
      </c>
      <c r="D59" s="43"/>
      <c r="E59" s="43"/>
      <c r="F59" s="254"/>
      <c r="G59" s="254"/>
      <c r="H59" s="14"/>
      <c r="I59" s="15"/>
      <c r="J59" s="247">
        <v>14856219</v>
      </c>
      <c r="K59" s="248"/>
      <c r="L59" s="247">
        <v>-2215386</v>
      </c>
      <c r="M59" s="247">
        <v>12640833</v>
      </c>
      <c r="N59" s="91"/>
      <c r="O59" s="31"/>
      <c r="Q59" s="69">
        <f>Q50+Q57</f>
        <v>14856218.659999967</v>
      </c>
      <c r="R59" s="69">
        <f>Q59-J59</f>
        <v>-0.34000003337860107</v>
      </c>
      <c r="S59" s="69">
        <f>S50+S57</f>
        <v>-2215386</v>
      </c>
      <c r="T59" s="69">
        <f>L59-S59</f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261202287</v>
      </c>
      <c r="K61" s="81"/>
      <c r="L61" s="97">
        <v>82609937</v>
      </c>
      <c r="M61" s="246">
        <v>343812224</v>
      </c>
      <c r="N61" s="97"/>
      <c r="O61" s="31"/>
      <c r="Q61" s="47">
        <f t="shared" ref="Q61:Q62" si="16">J61</f>
        <v>261202287</v>
      </c>
      <c r="R61" s="47">
        <f t="shared" ref="R61:R62" si="17">ROUND(Q61,0)-Q61</f>
        <v>0</v>
      </c>
      <c r="S61" s="47">
        <f t="shared" ref="S61:S62" si="18">L61</f>
        <v>82609937</v>
      </c>
      <c r="T61" s="47">
        <f t="shared" ref="T61:T62" si="19">ROUND(S61,0)-S61</f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f t="shared" si="16"/>
        <v>0</v>
      </c>
      <c r="R62" s="69">
        <f t="shared" si="17"/>
        <v>0</v>
      </c>
      <c r="S62" s="69">
        <f t="shared" si="18"/>
        <v>0</v>
      </c>
      <c r="T62" s="69">
        <f t="shared" si="19"/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261202287</v>
      </c>
      <c r="K64" s="248"/>
      <c r="L64" s="247">
        <v>82609937</v>
      </c>
      <c r="M64" s="247">
        <v>343812224</v>
      </c>
      <c r="N64" s="91"/>
      <c r="O64" s="31"/>
      <c r="P64" s="62"/>
      <c r="Q64" s="75">
        <f>SUM(Q61:Q62)</f>
        <v>261202287</v>
      </c>
      <c r="R64" s="47">
        <f>J64-Q64</f>
        <v>0</v>
      </c>
      <c r="S64" s="75">
        <f>SUM(S61:S62)</f>
        <v>82609937</v>
      </c>
      <c r="T64" s="47">
        <f>L64-S64</f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276058506</v>
      </c>
      <c r="K66" s="252"/>
      <c r="L66" s="251">
        <v>80394551</v>
      </c>
      <c r="M66" s="251">
        <v>356453057</v>
      </c>
      <c r="N66" s="46"/>
      <c r="O66" s="31"/>
      <c r="Q66" s="106">
        <f>Q64+Q59</f>
        <v>276058505.65999997</v>
      </c>
      <c r="R66" s="106">
        <f>J66-Q66</f>
        <v>0.34000003337860107</v>
      </c>
      <c r="S66" s="106">
        <f>S64+S59</f>
        <v>80394551</v>
      </c>
      <c r="T66" s="106">
        <f>L66-S66</f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22" priority="31" operator="notBetween">
      <formula>-0.5</formula>
      <formula>0.5</formula>
    </cfRule>
    <cfRule type="cellIs" dxfId="21" priority="32" operator="between">
      <formula>-0.5</formula>
      <formula>0.5</formula>
    </cfRule>
  </conditionalFormatting>
  <conditionalFormatting sqref="S20 S32 S34 S47 S50 S57 S59 S64 S66">
    <cfRule type="expression" dxfId="20" priority="35">
      <formula>ROUND($S20,0)&lt;&gt;$L20</formula>
    </cfRule>
    <cfRule type="expression" dxfId="19" priority="36">
      <formula>ROUND($S20,0)=$L20</formula>
    </cfRule>
  </conditionalFormatting>
  <conditionalFormatting sqref="Q20 Q32 Q34 Q47 Q50 Q59 Q57 Q64 Q66">
    <cfRule type="expression" dxfId="18" priority="37">
      <formula>ROUND($Q20,0)&lt;&gt;$J20</formula>
    </cfRule>
  </conditionalFormatting>
  <conditionalFormatting sqref="Q20 Q32 Q34 Q47 Q50 Q57 Q59 Q64 Q66">
    <cfRule type="expression" dxfId="17" priority="38">
      <formula>ROUND($Q20,0)=$J20</formula>
    </cfRule>
  </conditionalFormatting>
  <conditionalFormatting sqref="S57">
    <cfRule type="expression" dxfId="16" priority="26">
      <formula>ROUND($Q57,0)&lt;&gt;$J57</formula>
    </cfRule>
  </conditionalFormatting>
  <conditionalFormatting sqref="S57">
    <cfRule type="expression" dxfId="15" priority="25">
      <formula>ROUND($Q57,0)=$J57</formula>
    </cfRule>
  </conditionalFormatting>
  <conditionalFormatting sqref="J69 L69">
    <cfRule type="cellIs" dxfId="14" priority="14" operator="notEqual">
      <formula>0</formula>
    </cfRule>
    <cfRule type="cellIs" dxfId="13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12" priority="12">
      <formula>LEN(TRIM(F11))=0</formula>
    </cfRule>
    <cfRule type="cellIs" dxfId="11" priority="13" operator="notEqual">
      <formula>0</formula>
    </cfRule>
  </conditionalFormatting>
  <conditionalFormatting sqref="J11">
    <cfRule type="cellIs" dxfId="10" priority="11" operator="notEqual">
      <formula>J20</formula>
    </cfRule>
  </conditionalFormatting>
  <conditionalFormatting sqref="L11">
    <cfRule type="cellIs" dxfId="9" priority="10" operator="notEqual">
      <formula>L20</formula>
    </cfRule>
  </conditionalFormatting>
  <conditionalFormatting sqref="M69">
    <cfRule type="cellIs" dxfId="8" priority="8" operator="notEqual">
      <formula>0</formula>
    </cfRule>
    <cfRule type="cellIs" dxfId="7" priority="9" operator="equal">
      <formula>0</formula>
    </cfRule>
  </conditionalFormatting>
  <conditionalFormatting sqref="M24:M30 M37:M45 M62 M17:M18 M11:M15 M52:M55">
    <cfRule type="containsBlanks" dxfId="6" priority="6">
      <formula>LEN(TRIM(M11))=0</formula>
    </cfRule>
    <cfRule type="cellIs" dxfId="5" priority="7" operator="notEqual">
      <formula>0</formula>
    </cfRule>
  </conditionalFormatting>
  <conditionalFormatting sqref="M11">
    <cfRule type="cellIs" dxfId="4" priority="5" operator="notEqual">
      <formula>M20</formula>
    </cfRule>
  </conditionalFormatting>
  <conditionalFormatting sqref="J24">
    <cfRule type="containsBlanks" dxfId="3" priority="3">
      <formula>LEN(TRIM(J24))=0</formula>
    </cfRule>
    <cfRule type="cellIs" dxfId="2" priority="4" operator="notEqual">
      <formula>0</formula>
    </cfRule>
  </conditionalFormatting>
  <conditionalFormatting sqref="M61">
    <cfRule type="containsBlanks" dxfId="1" priority="1">
      <formula>LEN(TRIM(M61))=0</formula>
    </cfRule>
    <cfRule type="cellIs" dxfId="0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5.7109375" style="6" customWidth="1"/>
    <col min="8" max="8" width="6.7109375" style="6" hidden="1" customWidth="1"/>
    <col min="9" max="9" width="12.57031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6.5703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101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56493795.619999997</v>
      </c>
      <c r="G11" s="281"/>
      <c r="H11" s="45"/>
      <c r="I11" s="36"/>
      <c r="J11" s="233">
        <v>45322500</v>
      </c>
      <c r="K11" s="234"/>
      <c r="L11" s="233">
        <v>0</v>
      </c>
      <c r="M11" s="233">
        <v>45322500</v>
      </c>
      <c r="N11" s="46"/>
      <c r="O11" s="31"/>
      <c r="P11" s="38"/>
      <c r="Q11" s="47">
        <f>J11</f>
        <v>45322500</v>
      </c>
      <c r="R11" s="47">
        <f>ROUND(Q11,0)-Q11</f>
        <v>0</v>
      </c>
      <c r="S11" s="47">
        <f>L11</f>
        <v>0</v>
      </c>
      <c r="T11" s="47">
        <f>ROUND(S11,0)-S11</f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12268859</v>
      </c>
      <c r="K12" s="51"/>
      <c r="L12" s="235">
        <v>0</v>
      </c>
      <c r="M12" s="235">
        <v>12268859</v>
      </c>
      <c r="N12" s="51"/>
      <c r="O12" s="31"/>
      <c r="P12" s="38"/>
      <c r="Q12" s="47">
        <f t="shared" ref="Q12:Q18" si="0">J12</f>
        <v>12268859</v>
      </c>
      <c r="R12" s="47">
        <f t="shared" ref="R12:R18" si="1">ROUND(Q12,0)-Q12</f>
        <v>0</v>
      </c>
      <c r="S12" s="47">
        <f t="shared" ref="S12:S18" si="2">L12</f>
        <v>0</v>
      </c>
      <c r="T12" s="47">
        <f t="shared" ref="T12:T18" si="3">ROUND(S12,0)-S12</f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2727546</v>
      </c>
      <c r="K13" s="51"/>
      <c r="L13" s="235">
        <v>0</v>
      </c>
      <c r="M13" s="235">
        <v>2727546</v>
      </c>
      <c r="N13" s="51"/>
      <c r="O13" s="31"/>
      <c r="P13" s="38"/>
      <c r="Q13" s="47">
        <f t="shared" si="0"/>
        <v>2727546</v>
      </c>
      <c r="R13" s="47">
        <f t="shared" si="1"/>
        <v>0</v>
      </c>
      <c r="S13" s="47">
        <f t="shared" si="2"/>
        <v>0</v>
      </c>
      <c r="T13" s="47">
        <f t="shared" si="3"/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10425913</v>
      </c>
      <c r="K14" s="51"/>
      <c r="L14" s="235">
        <v>0</v>
      </c>
      <c r="M14" s="235">
        <v>10425913</v>
      </c>
      <c r="N14" s="51"/>
      <c r="O14" s="31"/>
      <c r="P14" s="38"/>
      <c r="Q14" s="47">
        <f t="shared" si="0"/>
        <v>10425913</v>
      </c>
      <c r="R14" s="47">
        <f t="shared" si="1"/>
        <v>0</v>
      </c>
      <c r="S14" s="47">
        <f t="shared" si="2"/>
        <v>0</v>
      </c>
      <c r="T14" s="47">
        <f t="shared" si="3"/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/>
      <c r="K15" s="51"/>
      <c r="L15" s="235">
        <v>0</v>
      </c>
      <c r="M15" s="235">
        <v>0</v>
      </c>
      <c r="N15" s="51"/>
      <c r="O15" s="31"/>
      <c r="P15" s="38"/>
      <c r="Q15" s="47">
        <f t="shared" si="0"/>
        <v>0</v>
      </c>
      <c r="R15" s="47">
        <f t="shared" si="1"/>
        <v>0</v>
      </c>
      <c r="S15" s="47">
        <f t="shared" si="2"/>
        <v>0</v>
      </c>
      <c r="T15" s="47">
        <f t="shared" si="3"/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7100574</v>
      </c>
      <c r="K17" s="51"/>
      <c r="L17" s="235">
        <v>0</v>
      </c>
      <c r="M17" s="235">
        <v>7100574</v>
      </c>
      <c r="N17" s="51"/>
      <c r="O17" s="31"/>
      <c r="P17" s="38"/>
      <c r="Q17" s="47">
        <f t="shared" si="0"/>
        <v>7100574</v>
      </c>
      <c r="R17" s="47">
        <f t="shared" si="1"/>
        <v>0</v>
      </c>
      <c r="S17" s="47">
        <f t="shared" si="2"/>
        <v>0</v>
      </c>
      <c r="T17" s="47">
        <f t="shared" si="3"/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1690642</v>
      </c>
      <c r="K18" s="51"/>
      <c r="L18" s="236">
        <v>7683626</v>
      </c>
      <c r="M18" s="236">
        <v>9374268</v>
      </c>
      <c r="N18" s="51"/>
      <c r="O18" s="31"/>
      <c r="P18" s="38"/>
      <c r="Q18" s="47">
        <f t="shared" si="0"/>
        <v>1690642</v>
      </c>
      <c r="R18" s="47">
        <f t="shared" si="1"/>
        <v>0</v>
      </c>
      <c r="S18" s="47">
        <f t="shared" si="2"/>
        <v>7683626</v>
      </c>
      <c r="T18" s="47">
        <f t="shared" si="3"/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79536034</v>
      </c>
      <c r="K20" s="240"/>
      <c r="L20" s="239">
        <v>7683626</v>
      </c>
      <c r="M20" s="239">
        <v>87219660</v>
      </c>
      <c r="N20" s="68"/>
      <c r="O20" s="31"/>
      <c r="P20" s="38"/>
      <c r="Q20" s="69">
        <f>SUM(Q11:Q18)</f>
        <v>79536034</v>
      </c>
      <c r="R20" s="69">
        <f>J20-Q20</f>
        <v>0</v>
      </c>
      <c r="S20" s="69">
        <f>SUM(S11:S18)</f>
        <v>7683626</v>
      </c>
      <c r="T20" s="69">
        <f>L20-S20</f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f t="shared" ref="Q22:Q30" si="4">J22</f>
        <v>0</v>
      </c>
      <c r="R22" s="47">
        <f t="shared" ref="R22:R30" si="5">ROUND(Q22,0)-Q22</f>
        <v>0</v>
      </c>
      <c r="S22" s="47">
        <f t="shared" ref="S22:S30" si="6">L22</f>
        <v>0</v>
      </c>
      <c r="T22" s="47">
        <f t="shared" ref="T22:T30" si="7">ROUND(S22,0)-S22</f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f t="shared" si="4"/>
        <v>0</v>
      </c>
      <c r="R23" s="47">
        <f t="shared" si="5"/>
        <v>0</v>
      </c>
      <c r="S23" s="47">
        <f t="shared" si="6"/>
        <v>0</v>
      </c>
      <c r="T23" s="47">
        <f t="shared" si="7"/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146287698</v>
      </c>
      <c r="K24" s="51"/>
      <c r="L24" s="235">
        <v>0</v>
      </c>
      <c r="M24" s="235">
        <v>146287698</v>
      </c>
      <c r="N24" s="51"/>
      <c r="O24" s="31"/>
      <c r="P24" s="38"/>
      <c r="Q24" s="47">
        <f>'[4]Accounts by GL'!O417</f>
        <v>146287697.56999999</v>
      </c>
      <c r="R24" s="47">
        <f>J24-Q24</f>
        <v>0.43000000715255737</v>
      </c>
      <c r="S24" s="47">
        <f t="shared" si="6"/>
        <v>0</v>
      </c>
      <c r="T24" s="47">
        <f t="shared" si="7"/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54705529</v>
      </c>
      <c r="K25" s="51"/>
      <c r="L25" s="235">
        <v>0</v>
      </c>
      <c r="M25" s="235">
        <v>54705529</v>
      </c>
      <c r="N25" s="51"/>
      <c r="O25" s="31"/>
      <c r="P25" s="38"/>
      <c r="Q25" s="47">
        <f t="shared" si="4"/>
        <v>54705529</v>
      </c>
      <c r="R25" s="47">
        <f t="shared" si="5"/>
        <v>0</v>
      </c>
      <c r="S25" s="47">
        <f t="shared" si="6"/>
        <v>0</v>
      </c>
      <c r="T25" s="47">
        <f t="shared" si="7"/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4577037</v>
      </c>
      <c r="K26" s="51"/>
      <c r="L26" s="235">
        <v>0</v>
      </c>
      <c r="M26" s="235">
        <v>4577037</v>
      </c>
      <c r="N26" s="51"/>
      <c r="O26" s="31"/>
      <c r="P26" s="38"/>
      <c r="Q26" s="47">
        <f t="shared" si="4"/>
        <v>4577037</v>
      </c>
      <c r="R26" s="47">
        <f t="shared" si="5"/>
        <v>0</v>
      </c>
      <c r="S26" s="47">
        <f t="shared" si="6"/>
        <v>0</v>
      </c>
      <c r="T26" s="47">
        <f t="shared" si="7"/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22096888</v>
      </c>
      <c r="K27" s="51"/>
      <c r="L27" s="235">
        <v>0</v>
      </c>
      <c r="M27" s="235">
        <v>22096888</v>
      </c>
      <c r="N27" s="51"/>
      <c r="O27" s="31"/>
      <c r="P27" s="38"/>
      <c r="Q27" s="47">
        <f t="shared" si="4"/>
        <v>22096888</v>
      </c>
      <c r="R27" s="47">
        <f t="shared" si="5"/>
        <v>0</v>
      </c>
      <c r="S27" s="47">
        <f t="shared" si="6"/>
        <v>0</v>
      </c>
      <c r="T27" s="47">
        <f t="shared" si="7"/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18201598</v>
      </c>
      <c r="K28" s="51"/>
      <c r="L28" s="235">
        <v>7277597</v>
      </c>
      <c r="M28" s="235">
        <v>25479195</v>
      </c>
      <c r="N28" s="51"/>
      <c r="O28" s="31"/>
      <c r="P28" s="38"/>
      <c r="Q28" s="47">
        <f t="shared" si="4"/>
        <v>18201598</v>
      </c>
      <c r="R28" s="47">
        <f t="shared" si="5"/>
        <v>0</v>
      </c>
      <c r="S28" s="47">
        <f t="shared" si="6"/>
        <v>7277597</v>
      </c>
      <c r="T28" s="47">
        <f t="shared" si="7"/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20522348</v>
      </c>
      <c r="K29" s="51"/>
      <c r="L29" s="235">
        <v>0</v>
      </c>
      <c r="M29" s="235">
        <v>20522348</v>
      </c>
      <c r="N29" s="51"/>
      <c r="O29" s="31"/>
      <c r="P29" s="38"/>
      <c r="Q29" s="47">
        <f t="shared" si="4"/>
        <v>20522348</v>
      </c>
      <c r="R29" s="47">
        <f t="shared" si="5"/>
        <v>0</v>
      </c>
      <c r="S29" s="47">
        <f t="shared" si="6"/>
        <v>0</v>
      </c>
      <c r="T29" s="47">
        <f t="shared" si="7"/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10194303.51</v>
      </c>
      <c r="K30" s="51"/>
      <c r="L30" s="236">
        <v>0</v>
      </c>
      <c r="M30" s="236">
        <v>10194304</v>
      </c>
      <c r="N30" s="51"/>
      <c r="O30" s="31"/>
      <c r="P30" s="38"/>
      <c r="Q30" s="47">
        <f t="shared" si="4"/>
        <v>10194303.51</v>
      </c>
      <c r="R30" s="47">
        <f t="shared" si="5"/>
        <v>0.49000000022351742</v>
      </c>
      <c r="S30" s="47">
        <f t="shared" si="6"/>
        <v>0</v>
      </c>
      <c r="T30" s="47">
        <f t="shared" si="7"/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276585402</v>
      </c>
      <c r="K32" s="237"/>
      <c r="L32" s="239">
        <v>7277597</v>
      </c>
      <c r="M32" s="239">
        <v>283862999</v>
      </c>
      <c r="N32" s="68"/>
      <c r="O32" s="31"/>
      <c r="P32" s="38"/>
      <c r="Q32" s="75">
        <f>SUM(Q22:Q30)</f>
        <v>276585401.07999998</v>
      </c>
      <c r="R32" s="69">
        <f>J32-Q32</f>
        <v>0.92000001668930054</v>
      </c>
      <c r="S32" s="69">
        <f>SUM(S22:S30)</f>
        <v>7277597</v>
      </c>
      <c r="T32" s="69">
        <f>L32-S32</f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309</v>
      </c>
      <c r="F34" s="254"/>
      <c r="G34" s="254"/>
      <c r="H34" s="14"/>
      <c r="I34" s="15"/>
      <c r="J34" s="239">
        <v>-197049368</v>
      </c>
      <c r="K34" s="240"/>
      <c r="L34" s="239">
        <v>406029</v>
      </c>
      <c r="M34" s="239">
        <v>-196643339</v>
      </c>
      <c r="N34" s="68"/>
      <c r="O34" s="31"/>
      <c r="P34" s="38"/>
      <c r="Q34" s="69">
        <f>Q20-Q32</f>
        <v>-197049367.07999998</v>
      </c>
      <c r="R34" s="69">
        <f>J34-Q34</f>
        <v>-0.92000001668930054</v>
      </c>
      <c r="S34" s="69">
        <f>S20-S32</f>
        <v>406029</v>
      </c>
      <c r="T34" s="69">
        <f>L34-S34</f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89825973</v>
      </c>
      <c r="K37" s="81"/>
      <c r="L37" s="243">
        <v>0</v>
      </c>
      <c r="M37" s="243">
        <v>89825973</v>
      </c>
      <c r="N37" s="81"/>
      <c r="O37" s="31"/>
      <c r="P37" s="38"/>
      <c r="Q37" s="47">
        <f t="shared" ref="Q37:Q45" si="8">J37</f>
        <v>89825973</v>
      </c>
      <c r="R37" s="47">
        <f t="shared" ref="R37:R45" si="9">ROUND(Q37,0)-Q37</f>
        <v>0</v>
      </c>
      <c r="S37" s="47">
        <f t="shared" ref="S37:S45" si="10">L37</f>
        <v>0</v>
      </c>
      <c r="T37" s="47">
        <f t="shared" ref="T37:T45" si="11">ROUND(S37,0)-S37</f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100927942</v>
      </c>
      <c r="K38" s="81"/>
      <c r="L38" s="243">
        <v>0</v>
      </c>
      <c r="M38" s="243">
        <v>100927942</v>
      </c>
      <c r="N38" s="81"/>
      <c r="O38" s="31"/>
      <c r="P38" s="38"/>
      <c r="Q38" s="47">
        <f t="shared" si="8"/>
        <v>100927942</v>
      </c>
      <c r="R38" s="47">
        <f t="shared" si="9"/>
        <v>0</v>
      </c>
      <c r="S38" s="47">
        <f t="shared" si="10"/>
        <v>0</v>
      </c>
      <c r="T38" s="47">
        <f t="shared" si="11"/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2293378</v>
      </c>
      <c r="K39" s="81"/>
      <c r="L39" s="243">
        <v>0</v>
      </c>
      <c r="M39" s="243">
        <v>2293378</v>
      </c>
      <c r="N39" s="81"/>
      <c r="O39" s="31"/>
      <c r="P39" s="38"/>
      <c r="Q39" s="47">
        <f t="shared" si="8"/>
        <v>2293378</v>
      </c>
      <c r="R39" s="47">
        <f t="shared" si="9"/>
        <v>0</v>
      </c>
      <c r="S39" s="47">
        <f t="shared" si="10"/>
        <v>0</v>
      </c>
      <c r="T39" s="47">
        <f t="shared" si="11"/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1331163</v>
      </c>
      <c r="K40" s="81"/>
      <c r="L40" s="243">
        <v>-4003659</v>
      </c>
      <c r="M40" s="243">
        <v>-2672496</v>
      </c>
      <c r="N40" s="81"/>
      <c r="O40" s="31"/>
      <c r="P40" s="38"/>
      <c r="Q40" s="47">
        <f t="shared" si="8"/>
        <v>1331163</v>
      </c>
      <c r="R40" s="47">
        <f t="shared" si="9"/>
        <v>0</v>
      </c>
      <c r="S40" s="47">
        <f t="shared" si="10"/>
        <v>-4003659</v>
      </c>
      <c r="T40" s="47">
        <f t="shared" si="11"/>
        <v>0</v>
      </c>
    </row>
    <row r="41" spans="1:20" s="43" customFormat="1">
      <c r="A41" s="262" t="s">
        <v>66</v>
      </c>
      <c r="B41" s="72" t="s">
        <v>64</v>
      </c>
      <c r="C41" s="196" t="s">
        <v>310</v>
      </c>
      <c r="E41" s="254"/>
      <c r="F41" s="254"/>
      <c r="H41" s="14"/>
      <c r="I41" s="15"/>
      <c r="J41" s="243">
        <v>343330</v>
      </c>
      <c r="K41" s="81"/>
      <c r="L41" s="243">
        <v>0</v>
      </c>
      <c r="M41" s="243">
        <v>343330</v>
      </c>
      <c r="N41" s="81"/>
      <c r="O41" s="31"/>
      <c r="P41" s="38"/>
      <c r="Q41" s="47">
        <f t="shared" si="8"/>
        <v>343330</v>
      </c>
      <c r="R41" s="47">
        <f t="shared" si="9"/>
        <v>0</v>
      </c>
      <c r="S41" s="47">
        <f t="shared" si="10"/>
        <v>0</v>
      </c>
      <c r="T41" s="47">
        <f t="shared" si="11"/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1166681</v>
      </c>
      <c r="K42" s="81"/>
      <c r="L42" s="243">
        <v>0</v>
      </c>
      <c r="M42" s="243">
        <v>1166681</v>
      </c>
      <c r="N42" s="81"/>
      <c r="O42" s="31"/>
      <c r="P42" s="38"/>
      <c r="Q42" s="47">
        <f t="shared" si="8"/>
        <v>1166681</v>
      </c>
      <c r="R42" s="47">
        <f t="shared" si="9"/>
        <v>0</v>
      </c>
      <c r="S42" s="47">
        <f t="shared" si="10"/>
        <v>0</v>
      </c>
      <c r="T42" s="47">
        <f t="shared" si="11"/>
        <v>0</v>
      </c>
    </row>
    <row r="43" spans="1:20" s="43" customFormat="1">
      <c r="A43" s="262" t="s">
        <v>69</v>
      </c>
      <c r="B43" s="72" t="s">
        <v>70</v>
      </c>
      <c r="C43" s="196" t="s">
        <v>311</v>
      </c>
      <c r="E43" s="254"/>
      <c r="F43" s="254"/>
      <c r="H43" s="14"/>
      <c r="I43" s="15"/>
      <c r="J43" s="243">
        <v>39753</v>
      </c>
      <c r="K43" s="81"/>
      <c r="L43" s="243">
        <v>0</v>
      </c>
      <c r="M43" s="243">
        <v>39753</v>
      </c>
      <c r="N43" s="81"/>
      <c r="O43" s="31"/>
      <c r="P43" s="38"/>
      <c r="Q43" s="47">
        <f t="shared" si="8"/>
        <v>39753</v>
      </c>
      <c r="R43" s="47">
        <f t="shared" si="9"/>
        <v>0</v>
      </c>
      <c r="S43" s="47">
        <f t="shared" si="10"/>
        <v>0</v>
      </c>
      <c r="T43" s="47">
        <f t="shared" si="11"/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-952740</v>
      </c>
      <c r="K44" s="81"/>
      <c r="L44" s="243">
        <v>0</v>
      </c>
      <c r="M44" s="243">
        <v>-952740</v>
      </c>
      <c r="N44" s="81"/>
      <c r="O44" s="31"/>
      <c r="P44" s="38"/>
      <c r="Q44" s="47">
        <f t="shared" si="8"/>
        <v>-952740</v>
      </c>
      <c r="R44" s="47">
        <f t="shared" si="9"/>
        <v>0</v>
      </c>
      <c r="S44" s="47">
        <f t="shared" si="10"/>
        <v>0</v>
      </c>
      <c r="T44" s="47">
        <f t="shared" si="11"/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f t="shared" si="8"/>
        <v>0</v>
      </c>
      <c r="R45" s="47">
        <f t="shared" si="9"/>
        <v>0</v>
      </c>
      <c r="S45" s="47">
        <f t="shared" si="10"/>
        <v>0</v>
      </c>
      <c r="T45" s="47">
        <f t="shared" si="11"/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194975480</v>
      </c>
      <c r="K47" s="237"/>
      <c r="L47" s="239">
        <v>-4003659</v>
      </c>
      <c r="M47" s="239">
        <v>190971821</v>
      </c>
      <c r="N47" s="68"/>
      <c r="O47" s="31"/>
      <c r="P47" s="38"/>
      <c r="Q47" s="69">
        <f>SUM(Q37:Q45)</f>
        <v>194975480</v>
      </c>
      <c r="R47" s="69">
        <f>J47-Q47</f>
        <v>0</v>
      </c>
      <c r="S47" s="69">
        <f>SUM(S37:S45)</f>
        <v>-4003659</v>
      </c>
      <c r="T47" s="69">
        <f>L47-S47</f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-2073888</v>
      </c>
      <c r="K50" s="237"/>
      <c r="L50" s="239">
        <v>-3597630</v>
      </c>
      <c r="M50" s="239">
        <v>-5671518</v>
      </c>
      <c r="N50" s="68"/>
      <c r="O50" s="31"/>
      <c r="P50" s="38"/>
      <c r="Q50" s="69">
        <f>Q34+Q47</f>
        <v>-2073887.0799999833</v>
      </c>
      <c r="R50" s="69">
        <f>J50-Q50</f>
        <v>-0.92000001668930054</v>
      </c>
      <c r="S50" s="69">
        <f>S34+S47</f>
        <v>-3597630</v>
      </c>
      <c r="T50" s="69">
        <f>L50-S50</f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1857495</v>
      </c>
      <c r="K52" s="81"/>
      <c r="L52" s="243">
        <v>0</v>
      </c>
      <c r="M52" s="243">
        <v>1857495</v>
      </c>
      <c r="N52" s="81"/>
      <c r="O52" s="31"/>
      <c r="P52" s="38"/>
      <c r="Q52" s="47">
        <f t="shared" ref="Q52:Q54" si="12">J52</f>
        <v>1857495</v>
      </c>
      <c r="R52" s="47">
        <f t="shared" ref="R52:R54" si="13">ROUND(Q52,0)-Q52</f>
        <v>0</v>
      </c>
      <c r="S52" s="47">
        <f t="shared" ref="S52:S54" si="14">L52</f>
        <v>0</v>
      </c>
      <c r="T52" s="47">
        <f t="shared" ref="T52:T54" si="15">ROUND(S52,0)-S52</f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12088293</v>
      </c>
      <c r="K53" s="51"/>
      <c r="L53" s="235">
        <v>0</v>
      </c>
      <c r="M53" s="235">
        <v>12088293</v>
      </c>
      <c r="N53" s="51"/>
      <c r="O53" s="31"/>
      <c r="P53" s="38"/>
      <c r="Q53" s="75">
        <f t="shared" si="12"/>
        <v>12088293</v>
      </c>
      <c r="R53" s="75">
        <f t="shared" si="13"/>
        <v>0</v>
      </c>
      <c r="S53" s="75">
        <f t="shared" si="14"/>
        <v>0</v>
      </c>
      <c r="T53" s="75">
        <f t="shared" si="15"/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17635</v>
      </c>
      <c r="K54" s="51"/>
      <c r="L54" s="246">
        <v>0</v>
      </c>
      <c r="M54" s="246">
        <v>17635</v>
      </c>
      <c r="N54" s="51"/>
      <c r="O54" s="31"/>
      <c r="Q54" s="75">
        <f t="shared" si="12"/>
        <v>17635</v>
      </c>
      <c r="R54" s="75">
        <f t="shared" si="13"/>
        <v>0</v>
      </c>
      <c r="S54" s="75">
        <f t="shared" si="14"/>
        <v>0</v>
      </c>
      <c r="T54" s="75">
        <f t="shared" si="15"/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/>
      <c r="K55" s="51"/>
      <c r="L55" s="236">
        <v>0</v>
      </c>
      <c r="M55" s="236">
        <v>0</v>
      </c>
      <c r="N55" s="51"/>
      <c r="O55" s="31"/>
      <c r="Q55" s="69">
        <f>J55</f>
        <v>0</v>
      </c>
      <c r="R55" s="69">
        <f>ROUND(Q55,0)-Q55</f>
        <v>0</v>
      </c>
      <c r="S55" s="75">
        <f>L55</f>
        <v>0</v>
      </c>
      <c r="T55" s="69">
        <f>ROUND(S55,0)-S55</f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13963423</v>
      </c>
      <c r="K57" s="237"/>
      <c r="L57" s="247">
        <v>0</v>
      </c>
      <c r="M57" s="247">
        <v>13963423</v>
      </c>
      <c r="N57" s="91"/>
      <c r="O57" s="31"/>
      <c r="Q57" s="69">
        <f>SUM(Q52:Q55)</f>
        <v>13963423</v>
      </c>
      <c r="R57" s="69">
        <f>J57-Q57</f>
        <v>0</v>
      </c>
      <c r="S57" s="69">
        <f>SUM(S52:S55)</f>
        <v>0</v>
      </c>
      <c r="T57" s="69">
        <f>L57-S57</f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308</v>
      </c>
      <c r="D59" s="43"/>
      <c r="E59" s="43"/>
      <c r="F59" s="254"/>
      <c r="G59" s="254"/>
      <c r="H59" s="14"/>
      <c r="I59" s="15"/>
      <c r="J59" s="247">
        <v>11889535</v>
      </c>
      <c r="K59" s="248"/>
      <c r="L59" s="247">
        <v>-3597630</v>
      </c>
      <c r="M59" s="247">
        <v>8291905</v>
      </c>
      <c r="N59" s="91"/>
      <c r="O59" s="31"/>
      <c r="Q59" s="69">
        <f>Q50+Q57</f>
        <v>11889535.920000017</v>
      </c>
      <c r="R59" s="69">
        <f>Q59-J59</f>
        <v>0.92000001668930054</v>
      </c>
      <c r="S59" s="69">
        <f>S50+S57</f>
        <v>-3597630</v>
      </c>
      <c r="T59" s="69">
        <f>L59-S59</f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211606421</v>
      </c>
      <c r="K61" s="81"/>
      <c r="L61" s="97">
        <v>75681769</v>
      </c>
      <c r="M61" s="246">
        <v>287288190</v>
      </c>
      <c r="N61" s="97"/>
      <c r="O61" s="31"/>
      <c r="Q61" s="47">
        <f t="shared" ref="Q61:Q62" si="16">J61</f>
        <v>211606421</v>
      </c>
      <c r="R61" s="47">
        <f t="shared" ref="R61:R62" si="17">ROUND(Q61,0)-Q61</f>
        <v>0</v>
      </c>
      <c r="S61" s="47">
        <f t="shared" ref="S61:S62" si="18">L61</f>
        <v>75681769</v>
      </c>
      <c r="T61" s="47">
        <f t="shared" ref="T61:T62" si="19">ROUND(S61,0)-S61</f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f t="shared" si="16"/>
        <v>0</v>
      </c>
      <c r="R62" s="69">
        <f t="shared" si="17"/>
        <v>0</v>
      </c>
      <c r="S62" s="69">
        <f t="shared" si="18"/>
        <v>0</v>
      </c>
      <c r="T62" s="69">
        <f t="shared" si="19"/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211606421</v>
      </c>
      <c r="K64" s="248"/>
      <c r="L64" s="247">
        <v>75681769</v>
      </c>
      <c r="M64" s="247">
        <v>287288190</v>
      </c>
      <c r="N64" s="91"/>
      <c r="O64" s="31"/>
      <c r="P64" s="62"/>
      <c r="Q64" s="75">
        <f>SUM(Q61:Q62)</f>
        <v>211606421</v>
      </c>
      <c r="R64" s="47">
        <f>J64-Q64</f>
        <v>0</v>
      </c>
      <c r="S64" s="75">
        <f>SUM(S61:S62)</f>
        <v>75681769</v>
      </c>
      <c r="T64" s="47">
        <f>L64-S64</f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223495956</v>
      </c>
      <c r="K66" s="252"/>
      <c r="L66" s="251">
        <v>72084139</v>
      </c>
      <c r="M66" s="251">
        <v>295580095</v>
      </c>
      <c r="N66" s="46"/>
      <c r="O66" s="31"/>
      <c r="Q66" s="106">
        <f>Q64+Q59</f>
        <v>223495956.92000002</v>
      </c>
      <c r="R66" s="106">
        <f>J66-Q66</f>
        <v>-0.92000001668930054</v>
      </c>
      <c r="S66" s="106">
        <f>S64+S59</f>
        <v>72084139</v>
      </c>
      <c r="T66" s="106">
        <f>L66-S66</f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580" priority="9" operator="notBetween">
      <formula>-0.5</formula>
      <formula>0.5</formula>
    </cfRule>
    <cfRule type="cellIs" dxfId="579" priority="10" operator="between">
      <formula>-0.5</formula>
      <formula>0.5</formula>
    </cfRule>
  </conditionalFormatting>
  <conditionalFormatting sqref="S20 S32 S34 S47 S50 S57 S59 S64 S66">
    <cfRule type="expression" dxfId="578" priority="13">
      <formula>ROUND($S20,0)&lt;&gt;$L20</formula>
    </cfRule>
    <cfRule type="expression" dxfId="577" priority="14">
      <formula>ROUND($S20,0)=$L20</formula>
    </cfRule>
  </conditionalFormatting>
  <conditionalFormatting sqref="Q20 Q32 Q34 Q47 Q50 Q59 Q57 Q64 Q66">
    <cfRule type="expression" dxfId="576" priority="15">
      <formula>ROUND($Q20,0)&lt;&gt;$J20</formula>
    </cfRule>
  </conditionalFormatting>
  <conditionalFormatting sqref="Q20 Q32 Q34 Q47 Q50 Q57 Q59 Q64 Q66">
    <cfRule type="expression" dxfId="575" priority="16">
      <formula>ROUND($Q20,0)=$J20</formula>
    </cfRule>
  </conditionalFormatting>
  <conditionalFormatting sqref="S57">
    <cfRule type="expression" dxfId="574" priority="8">
      <formula>ROUND($Q57,0)&lt;&gt;$J57</formula>
    </cfRule>
  </conditionalFormatting>
  <conditionalFormatting sqref="S57">
    <cfRule type="expression" dxfId="573" priority="7">
      <formula>ROUND($Q57,0)=$J57</formula>
    </cfRule>
  </conditionalFormatting>
  <conditionalFormatting sqref="J69 L69">
    <cfRule type="cellIs" dxfId="572" priority="3" operator="notEqual">
      <formula>0</formula>
    </cfRule>
    <cfRule type="cellIs" dxfId="571" priority="4" operator="equal">
      <formula>0</formula>
    </cfRule>
  </conditionalFormatting>
  <conditionalFormatting sqref="M69">
    <cfRule type="cellIs" dxfId="570" priority="1" operator="notEqual">
      <formula>0</formula>
    </cfRule>
    <cfRule type="cellIs" dxfId="569" priority="2" operator="equal">
      <formula>0</formula>
    </cfRule>
  </conditionalFormatting>
  <printOptions horizontalCentered="1"/>
  <pageMargins left="0.7" right="0.7" top="0.75" bottom="0.75" header="0.5" footer="0.5"/>
  <pageSetup scale="6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80" zoomScaleNormal="8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103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8996064</v>
      </c>
      <c r="G11" s="281"/>
      <c r="H11" s="45"/>
      <c r="I11" s="36"/>
      <c r="J11" s="233">
        <v>7070664.21</v>
      </c>
      <c r="K11" s="234"/>
      <c r="L11" s="233">
        <v>0</v>
      </c>
      <c r="M11" s="233">
        <v>7070664</v>
      </c>
      <c r="N11" s="46"/>
      <c r="O11" s="31"/>
      <c r="P11" s="38"/>
      <c r="Q11" s="47">
        <v>7070664.21</v>
      </c>
      <c r="R11" s="47">
        <v>-0.2099999999627471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2598160.77</v>
      </c>
      <c r="K12" s="51"/>
      <c r="L12" s="235">
        <v>0</v>
      </c>
      <c r="M12" s="235">
        <v>2598161</v>
      </c>
      <c r="N12" s="51"/>
      <c r="O12" s="31"/>
      <c r="P12" s="38"/>
      <c r="Q12" s="47">
        <v>2598160.77</v>
      </c>
      <c r="R12" s="47">
        <v>0.22999999998137355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69125.100000000006</v>
      </c>
      <c r="K13" s="51"/>
      <c r="L13" s="235">
        <v>0</v>
      </c>
      <c r="M13" s="235">
        <v>69125</v>
      </c>
      <c r="N13" s="51"/>
      <c r="O13" s="31"/>
      <c r="P13" s="38"/>
      <c r="Q13" s="47">
        <v>69125.100000000006</v>
      </c>
      <c r="R13" s="47">
        <v>-0.10000000000582077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91335.21</v>
      </c>
      <c r="K14" s="51"/>
      <c r="L14" s="235">
        <v>582195</v>
      </c>
      <c r="M14" s="235">
        <v>673530</v>
      </c>
      <c r="N14" s="51"/>
      <c r="O14" s="31"/>
      <c r="P14" s="38"/>
      <c r="Q14" s="47">
        <v>91335.21</v>
      </c>
      <c r="R14" s="47">
        <v>-0.21000000000640284</v>
      </c>
      <c r="S14" s="47">
        <v>582195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1194808.1100000001</v>
      </c>
      <c r="K15" s="51"/>
      <c r="L15" s="235">
        <v>0</v>
      </c>
      <c r="M15" s="235">
        <v>1194808</v>
      </c>
      <c r="N15" s="51"/>
      <c r="O15" s="31"/>
      <c r="P15" s="38"/>
      <c r="Q15" s="47">
        <v>1194808.1100000001</v>
      </c>
      <c r="R15" s="47">
        <v>-0.11000000010244548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436198.57</v>
      </c>
      <c r="K17" s="51"/>
      <c r="L17" s="235">
        <v>0</v>
      </c>
      <c r="M17" s="235">
        <v>436199</v>
      </c>
      <c r="N17" s="51"/>
      <c r="O17" s="31"/>
      <c r="P17" s="38"/>
      <c r="Q17" s="47">
        <v>436198.57</v>
      </c>
      <c r="R17" s="47">
        <v>0.42999999999301508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1261059.76</v>
      </c>
      <c r="K18" s="51"/>
      <c r="L18" s="236">
        <v>1351135</v>
      </c>
      <c r="M18" s="236">
        <v>2612195</v>
      </c>
      <c r="N18" s="51"/>
      <c r="O18" s="31"/>
      <c r="P18" s="38"/>
      <c r="Q18" s="47">
        <v>1261059.76</v>
      </c>
      <c r="R18" s="47">
        <v>0.23999999999068677</v>
      </c>
      <c r="S18" s="47">
        <v>1351135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12721352</v>
      </c>
      <c r="K20" s="240"/>
      <c r="L20" s="239">
        <v>1933330</v>
      </c>
      <c r="M20" s="239">
        <v>14654682</v>
      </c>
      <c r="N20" s="68"/>
      <c r="O20" s="31"/>
      <c r="P20" s="38"/>
      <c r="Q20" s="69">
        <v>12721351.73</v>
      </c>
      <c r="R20" s="69">
        <v>0.26999999955296516</v>
      </c>
      <c r="S20" s="69">
        <v>1933330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31051715.109999999</v>
      </c>
      <c r="K24" s="51"/>
      <c r="L24" s="235">
        <v>0</v>
      </c>
      <c r="M24" s="235">
        <v>31051715</v>
      </c>
      <c r="N24" s="51"/>
      <c r="O24" s="31"/>
      <c r="P24" s="38"/>
      <c r="Q24" s="47">
        <v>31001715.109999996</v>
      </c>
      <c r="R24" s="47">
        <v>50000.000000003725</v>
      </c>
      <c r="S24" s="47">
        <v>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10063147.59</v>
      </c>
      <c r="K25" s="51"/>
      <c r="L25" s="235">
        <v>925643</v>
      </c>
      <c r="M25" s="235">
        <v>10988791</v>
      </c>
      <c r="N25" s="51"/>
      <c r="O25" s="31"/>
      <c r="P25" s="38"/>
      <c r="Q25" s="47">
        <v>10063147.59</v>
      </c>
      <c r="R25" s="47">
        <v>0.41000000014901161</v>
      </c>
      <c r="S25" s="47">
        <v>925643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2123477.8199999998</v>
      </c>
      <c r="K26" s="51"/>
      <c r="L26" s="235">
        <v>0</v>
      </c>
      <c r="M26" s="235">
        <v>2123478</v>
      </c>
      <c r="N26" s="51"/>
      <c r="O26" s="31"/>
      <c r="P26" s="38"/>
      <c r="Q26" s="47">
        <v>2123477.8199999998</v>
      </c>
      <c r="R26" s="47">
        <v>0.18000000016763806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2514925.58</v>
      </c>
      <c r="K27" s="51"/>
      <c r="L27" s="235">
        <v>414909</v>
      </c>
      <c r="M27" s="235">
        <v>2929835</v>
      </c>
      <c r="N27" s="51"/>
      <c r="O27" s="31"/>
      <c r="P27" s="38"/>
      <c r="Q27" s="47">
        <v>2514925.58</v>
      </c>
      <c r="R27" s="47">
        <v>0.41999999992549419</v>
      </c>
      <c r="S27" s="47">
        <v>414909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3912386.71</v>
      </c>
      <c r="K28" s="51"/>
      <c r="L28" s="235">
        <v>1971473</v>
      </c>
      <c r="M28" s="235">
        <v>5883860</v>
      </c>
      <c r="N28" s="51"/>
      <c r="O28" s="31"/>
      <c r="P28" s="38"/>
      <c r="Q28" s="47">
        <v>3912386.71</v>
      </c>
      <c r="R28" s="47">
        <v>0.2900000000372529</v>
      </c>
      <c r="S28" s="47">
        <v>1971473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3651499.51</v>
      </c>
      <c r="K29" s="51"/>
      <c r="L29" s="235">
        <v>192702</v>
      </c>
      <c r="M29" s="235">
        <v>3844202</v>
      </c>
      <c r="N29" s="51"/>
      <c r="O29" s="31"/>
      <c r="P29" s="38"/>
      <c r="Q29" s="47">
        <v>3651499.51</v>
      </c>
      <c r="R29" s="47">
        <v>0.49000000022351742</v>
      </c>
      <c r="S29" s="47">
        <v>192702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3357444.77</v>
      </c>
      <c r="K30" s="51"/>
      <c r="L30" s="236">
        <v>150258</v>
      </c>
      <c r="M30" s="236">
        <v>3507703</v>
      </c>
      <c r="N30" s="51"/>
      <c r="O30" s="31"/>
      <c r="P30" s="38"/>
      <c r="Q30" s="47">
        <v>3357444.77</v>
      </c>
      <c r="R30" s="47">
        <v>0.22999999998137355</v>
      </c>
      <c r="S30" s="47">
        <v>150258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56674599</v>
      </c>
      <c r="K32" s="237"/>
      <c r="L32" s="239">
        <v>3654985</v>
      </c>
      <c r="M32" s="239">
        <v>60329584</v>
      </c>
      <c r="N32" s="68"/>
      <c r="O32" s="31"/>
      <c r="P32" s="38"/>
      <c r="Q32" s="75">
        <v>56624597.089999996</v>
      </c>
      <c r="R32" s="69">
        <v>50001.910000003874</v>
      </c>
      <c r="S32" s="69">
        <v>3654985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-43953247</v>
      </c>
      <c r="K34" s="240"/>
      <c r="L34" s="239">
        <v>-1721655</v>
      </c>
      <c r="M34" s="239">
        <v>-45674902</v>
      </c>
      <c r="N34" s="68"/>
      <c r="O34" s="31"/>
      <c r="P34" s="38"/>
      <c r="Q34" s="69">
        <v>-43903245.359999999</v>
      </c>
      <c r="R34" s="69">
        <v>-50001.640000000596</v>
      </c>
      <c r="S34" s="69">
        <v>-1721655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22396411.109999999</v>
      </c>
      <c r="K37" s="81"/>
      <c r="L37" s="243">
        <v>0</v>
      </c>
      <c r="M37" s="243">
        <v>22396411</v>
      </c>
      <c r="N37" s="81"/>
      <c r="O37" s="31"/>
      <c r="P37" s="38"/>
      <c r="Q37" s="47">
        <v>22396411.109999999</v>
      </c>
      <c r="R37" s="47">
        <v>-0.10999999940395355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17623439</v>
      </c>
      <c r="K38" s="81"/>
      <c r="L38" s="243">
        <v>0</v>
      </c>
      <c r="M38" s="243">
        <v>17623439</v>
      </c>
      <c r="N38" s="81"/>
      <c r="O38" s="31"/>
      <c r="P38" s="38"/>
      <c r="Q38" s="47">
        <v>17623439</v>
      </c>
      <c r="R38" s="47">
        <v>0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507602.96</v>
      </c>
      <c r="K39" s="81"/>
      <c r="L39" s="243">
        <v>0</v>
      </c>
      <c r="M39" s="243">
        <v>507603</v>
      </c>
      <c r="N39" s="81"/>
      <c r="O39" s="31"/>
      <c r="P39" s="38"/>
      <c r="Q39" s="47">
        <v>507602.96</v>
      </c>
      <c r="R39" s="47">
        <v>3.9999999979045242E-2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126734.11</v>
      </c>
      <c r="K40" s="81"/>
      <c r="L40" s="243">
        <v>92330</v>
      </c>
      <c r="M40" s="243">
        <v>219064</v>
      </c>
      <c r="N40" s="81"/>
      <c r="O40" s="31"/>
      <c r="P40" s="38"/>
      <c r="Q40" s="47">
        <v>126734.11</v>
      </c>
      <c r="R40" s="47">
        <v>-0.11000000000058208</v>
      </c>
      <c r="S40" s="47">
        <v>92330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312</v>
      </c>
      <c r="E41" s="254"/>
      <c r="F41" s="254"/>
      <c r="H41" s="14"/>
      <c r="I41" s="15"/>
      <c r="J41" s="243">
        <v>0</v>
      </c>
      <c r="K41" s="81"/>
      <c r="L41" s="243">
        <v>0</v>
      </c>
      <c r="M41" s="243">
        <v>0</v>
      </c>
      <c r="N41" s="81"/>
      <c r="O41" s="31"/>
      <c r="P41" s="38"/>
      <c r="Q41" s="47">
        <v>0</v>
      </c>
      <c r="R41" s="47">
        <v>0</v>
      </c>
      <c r="S41" s="47">
        <v>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168161.66</v>
      </c>
      <c r="K42" s="81"/>
      <c r="L42" s="243">
        <v>369238</v>
      </c>
      <c r="M42" s="243">
        <v>537400</v>
      </c>
      <c r="N42" s="81"/>
      <c r="O42" s="31"/>
      <c r="P42" s="38"/>
      <c r="Q42" s="47">
        <v>168161.66</v>
      </c>
      <c r="R42" s="47">
        <v>0.33999999999650754</v>
      </c>
      <c r="S42" s="47">
        <v>369238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313</v>
      </c>
      <c r="E43" s="254"/>
      <c r="F43" s="254"/>
      <c r="H43" s="14"/>
      <c r="I43" s="15"/>
      <c r="J43" s="243">
        <v>0</v>
      </c>
      <c r="K43" s="81"/>
      <c r="L43" s="243">
        <v>0</v>
      </c>
      <c r="M43" s="243">
        <v>0</v>
      </c>
      <c r="N43" s="81"/>
      <c r="O43" s="31"/>
      <c r="P43" s="38"/>
      <c r="Q43" s="47">
        <v>0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-13409.21</v>
      </c>
      <c r="K44" s="81"/>
      <c r="L44" s="243">
        <v>0</v>
      </c>
      <c r="M44" s="243">
        <v>-13409</v>
      </c>
      <c r="N44" s="81"/>
      <c r="O44" s="31"/>
      <c r="P44" s="38"/>
      <c r="Q44" s="47">
        <v>-13409.21</v>
      </c>
      <c r="R44" s="47">
        <v>0.20999999999912689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-87329</v>
      </c>
      <c r="M45" s="244">
        <v>-87329</v>
      </c>
      <c r="N45" s="81"/>
      <c r="O45" s="31"/>
      <c r="P45" s="38"/>
      <c r="Q45" s="47">
        <v>0</v>
      </c>
      <c r="R45" s="47">
        <v>0</v>
      </c>
      <c r="S45" s="47">
        <v>-87329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40808940</v>
      </c>
      <c r="K47" s="237"/>
      <c r="L47" s="239">
        <v>374239</v>
      </c>
      <c r="M47" s="239">
        <v>41183179</v>
      </c>
      <c r="N47" s="68"/>
      <c r="O47" s="31"/>
      <c r="P47" s="38"/>
      <c r="Q47" s="69">
        <v>40808939.629999995</v>
      </c>
      <c r="R47" s="69">
        <v>0.37000000476837158</v>
      </c>
      <c r="S47" s="69">
        <v>374239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-3144307</v>
      </c>
      <c r="K50" s="237"/>
      <c r="L50" s="239">
        <v>-1347416</v>
      </c>
      <c r="M50" s="239">
        <v>-4491723</v>
      </c>
      <c r="N50" s="68"/>
      <c r="O50" s="31"/>
      <c r="P50" s="38"/>
      <c r="Q50" s="69">
        <v>-3094305.7300000042</v>
      </c>
      <c r="R50" s="69">
        <v>-50001.269999995828</v>
      </c>
      <c r="S50" s="69">
        <v>-1347416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742362</v>
      </c>
      <c r="K52" s="81"/>
      <c r="L52" s="243">
        <v>0</v>
      </c>
      <c r="M52" s="243">
        <v>742362</v>
      </c>
      <c r="N52" s="81"/>
      <c r="O52" s="31"/>
      <c r="P52" s="38"/>
      <c r="Q52" s="47">
        <v>742362</v>
      </c>
      <c r="R52" s="47">
        <v>0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1848490.06</v>
      </c>
      <c r="K53" s="51"/>
      <c r="L53" s="235">
        <v>0</v>
      </c>
      <c r="M53" s="235">
        <v>1848490</v>
      </c>
      <c r="N53" s="51"/>
      <c r="O53" s="31"/>
      <c r="P53" s="38"/>
      <c r="Q53" s="75">
        <v>1848490.06</v>
      </c>
      <c r="R53" s="75">
        <v>-6.0000000055879354E-2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443467</v>
      </c>
      <c r="M54" s="246">
        <v>443467</v>
      </c>
      <c r="N54" s="51"/>
      <c r="O54" s="31"/>
      <c r="Q54" s="75">
        <v>0</v>
      </c>
      <c r="R54" s="75">
        <v>0</v>
      </c>
      <c r="S54" s="75">
        <v>443467</v>
      </c>
      <c r="T54" s="75">
        <v>0</v>
      </c>
    </row>
    <row r="55" spans="1:20">
      <c r="A55" s="224" t="s">
        <v>86</v>
      </c>
      <c r="B55" s="72" t="s">
        <v>84</v>
      </c>
      <c r="C55" s="263" t="s">
        <v>314</v>
      </c>
      <c r="D55" s="43"/>
      <c r="E55" s="254"/>
      <c r="F55" s="254"/>
      <c r="G55" s="254"/>
      <c r="H55" s="35"/>
      <c r="I55" s="15"/>
      <c r="J55" s="236">
        <v>530700</v>
      </c>
      <c r="K55" s="51"/>
      <c r="L55" s="236">
        <v>0</v>
      </c>
      <c r="M55" s="236">
        <v>530700</v>
      </c>
      <c r="N55" s="51"/>
      <c r="O55" s="31"/>
      <c r="Q55" s="69">
        <v>530700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3121552</v>
      </c>
      <c r="K57" s="237"/>
      <c r="L57" s="247">
        <v>443467</v>
      </c>
      <c r="M57" s="247">
        <v>3565019</v>
      </c>
      <c r="N57" s="91"/>
      <c r="O57" s="31"/>
      <c r="Q57" s="69">
        <v>3121552.06</v>
      </c>
      <c r="R57" s="69">
        <v>-6.0000000055879354E-2</v>
      </c>
      <c r="S57" s="69">
        <v>443467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315</v>
      </c>
      <c r="D59" s="43"/>
      <c r="E59" s="43"/>
      <c r="F59" s="254"/>
      <c r="G59" s="254"/>
      <c r="H59" s="14"/>
      <c r="I59" s="15"/>
      <c r="J59" s="247">
        <v>-22755</v>
      </c>
      <c r="K59" s="248"/>
      <c r="L59" s="247">
        <v>-903949</v>
      </c>
      <c r="M59" s="247">
        <v>-926704</v>
      </c>
      <c r="N59" s="91"/>
      <c r="O59" s="31"/>
      <c r="Q59" s="69">
        <v>27246.329999995884</v>
      </c>
      <c r="R59" s="69">
        <v>50001.329999995884</v>
      </c>
      <c r="S59" s="69">
        <v>-903949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76742093</v>
      </c>
      <c r="K61" s="81"/>
      <c r="L61" s="97">
        <v>88904474</v>
      </c>
      <c r="M61" s="246">
        <v>165646567</v>
      </c>
      <c r="N61" s="97"/>
      <c r="O61" s="31"/>
      <c r="Q61" s="47">
        <v>76742093</v>
      </c>
      <c r="R61" s="47">
        <v>0</v>
      </c>
      <c r="S61" s="47">
        <v>88904474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76742093</v>
      </c>
      <c r="K64" s="248"/>
      <c r="L64" s="247">
        <v>88904474</v>
      </c>
      <c r="M64" s="247">
        <v>165646567</v>
      </c>
      <c r="N64" s="91"/>
      <c r="O64" s="31"/>
      <c r="P64" s="62"/>
      <c r="Q64" s="75">
        <v>76742093</v>
      </c>
      <c r="R64" s="47">
        <v>0</v>
      </c>
      <c r="S64" s="75">
        <v>88904474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76719338</v>
      </c>
      <c r="K66" s="252"/>
      <c r="L66" s="251">
        <v>88000525</v>
      </c>
      <c r="M66" s="251">
        <v>164719863</v>
      </c>
      <c r="N66" s="46"/>
      <c r="O66" s="31"/>
      <c r="Q66" s="106">
        <v>76769339.329999998</v>
      </c>
      <c r="R66" s="106">
        <v>-50001.329999998212</v>
      </c>
      <c r="S66" s="106">
        <v>88000525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 t="s">
        <v>316</v>
      </c>
      <c r="K70" s="115"/>
      <c r="L70" s="114"/>
      <c r="M70" s="114"/>
      <c r="N70" s="114"/>
      <c r="O70" s="31"/>
    </row>
    <row r="71" spans="1:20">
      <c r="B71" s="72"/>
      <c r="J71" s="114" t="s">
        <v>317</v>
      </c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568" priority="9" operator="notBetween">
      <formula>-0.5</formula>
      <formula>0.5</formula>
    </cfRule>
    <cfRule type="cellIs" dxfId="567" priority="10" operator="between">
      <formula>-0.5</formula>
      <formula>0.5</formula>
    </cfRule>
  </conditionalFormatting>
  <conditionalFormatting sqref="S20 S32 S34 S47 S50 S57 S59 S64 S66">
    <cfRule type="expression" dxfId="566" priority="13">
      <formula>ROUND($S20,0)&lt;&gt;$L20</formula>
    </cfRule>
    <cfRule type="expression" dxfId="565" priority="14">
      <formula>ROUND($S20,0)=$L20</formula>
    </cfRule>
  </conditionalFormatting>
  <conditionalFormatting sqref="Q20 Q32 Q34 Q47 Q50 Q59 Q57 Q64 Q66">
    <cfRule type="expression" dxfId="564" priority="15">
      <formula>ROUND($Q20,0)&lt;&gt;$J20</formula>
    </cfRule>
  </conditionalFormatting>
  <conditionalFormatting sqref="Q20 Q32 Q34 Q47 Q50 Q57 Q59 Q64 Q66">
    <cfRule type="expression" dxfId="563" priority="16">
      <formula>ROUND($Q20,0)=$J20</formula>
    </cfRule>
  </conditionalFormatting>
  <conditionalFormatting sqref="S57">
    <cfRule type="expression" dxfId="562" priority="8">
      <formula>ROUND($Q57,0)&lt;&gt;$J57</formula>
    </cfRule>
  </conditionalFormatting>
  <conditionalFormatting sqref="S57">
    <cfRule type="expression" dxfId="561" priority="7">
      <formula>ROUND($Q57,0)=$J57</formula>
    </cfRule>
  </conditionalFormatting>
  <conditionalFormatting sqref="J69 L69">
    <cfRule type="cellIs" dxfId="560" priority="3" operator="notEqual">
      <formula>0</formula>
    </cfRule>
    <cfRule type="cellIs" dxfId="559" priority="4" operator="equal">
      <formula>0</formula>
    </cfRule>
  </conditionalFormatting>
  <conditionalFormatting sqref="M69">
    <cfRule type="cellIs" dxfId="558" priority="1" operator="notEqual">
      <formula>0</formula>
    </cfRule>
    <cfRule type="cellIs" dxfId="557" priority="2" operator="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80" zoomScaleNormal="8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102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1165417</v>
      </c>
      <c r="G11" s="281"/>
      <c r="H11" s="45"/>
      <c r="I11" s="36"/>
      <c r="J11" s="233">
        <v>2397408</v>
      </c>
      <c r="K11" s="234"/>
      <c r="L11" s="233">
        <v>0</v>
      </c>
      <c r="M11" s="233">
        <v>2397408</v>
      </c>
      <c r="N11" s="46"/>
      <c r="O11" s="31"/>
      <c r="P11" s="38"/>
      <c r="Q11" s="47">
        <v>2397408</v>
      </c>
      <c r="R11" s="47">
        <v>0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1175364</v>
      </c>
      <c r="K12" s="51"/>
      <c r="L12" s="235">
        <v>0</v>
      </c>
      <c r="M12" s="235">
        <v>1175364</v>
      </c>
      <c r="N12" s="51"/>
      <c r="O12" s="31"/>
      <c r="P12" s="38"/>
      <c r="Q12" s="47">
        <v>1175364</v>
      </c>
      <c r="R12" s="47">
        <v>0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66209</v>
      </c>
      <c r="K13" s="51"/>
      <c r="L13" s="235">
        <v>0</v>
      </c>
      <c r="M13" s="235">
        <v>66209</v>
      </c>
      <c r="N13" s="51"/>
      <c r="O13" s="31"/>
      <c r="P13" s="38"/>
      <c r="Q13" s="47">
        <v>66209</v>
      </c>
      <c r="R13" s="47">
        <v>0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243277</v>
      </c>
      <c r="K14" s="51"/>
      <c r="L14" s="235">
        <v>908577</v>
      </c>
      <c r="M14" s="235">
        <v>1151854</v>
      </c>
      <c r="N14" s="51"/>
      <c r="O14" s="31"/>
      <c r="P14" s="38"/>
      <c r="Q14" s="47">
        <v>243277</v>
      </c>
      <c r="R14" s="47">
        <v>0</v>
      </c>
      <c r="S14" s="47">
        <v>908577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85064</v>
      </c>
      <c r="K15" s="51"/>
      <c r="L15" s="235">
        <v>0</v>
      </c>
      <c r="M15" s="235">
        <v>85064</v>
      </c>
      <c r="N15" s="51"/>
      <c r="O15" s="31"/>
      <c r="P15" s="38"/>
      <c r="Q15" s="47">
        <v>85064</v>
      </c>
      <c r="R15" s="47">
        <v>0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3000</v>
      </c>
      <c r="G17" s="281"/>
      <c r="H17" s="55"/>
      <c r="I17" s="35"/>
      <c r="J17" s="235">
        <v>225519</v>
      </c>
      <c r="K17" s="51"/>
      <c r="L17" s="235">
        <v>0</v>
      </c>
      <c r="M17" s="235">
        <v>225519</v>
      </c>
      <c r="N17" s="51"/>
      <c r="O17" s="31"/>
      <c r="P17" s="38"/>
      <c r="Q17" s="47">
        <v>225519</v>
      </c>
      <c r="R17" s="47">
        <v>0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53122</v>
      </c>
      <c r="K18" s="51"/>
      <c r="L18" s="236">
        <v>31648</v>
      </c>
      <c r="M18" s="236">
        <v>84770</v>
      </c>
      <c r="N18" s="51"/>
      <c r="O18" s="31"/>
      <c r="P18" s="38"/>
      <c r="Q18" s="47">
        <v>53122</v>
      </c>
      <c r="R18" s="47">
        <v>0</v>
      </c>
      <c r="S18" s="47">
        <v>31648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4245963</v>
      </c>
      <c r="K20" s="240"/>
      <c r="L20" s="239">
        <v>940225</v>
      </c>
      <c r="M20" s="239">
        <v>5186188</v>
      </c>
      <c r="N20" s="68"/>
      <c r="O20" s="31"/>
      <c r="P20" s="38"/>
      <c r="Q20" s="69">
        <v>4245963</v>
      </c>
      <c r="R20" s="69">
        <v>0</v>
      </c>
      <c r="S20" s="69">
        <v>940225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11987921</v>
      </c>
      <c r="K24" s="51"/>
      <c r="L24" s="235">
        <v>0</v>
      </c>
      <c r="M24" s="235">
        <v>11987921</v>
      </c>
      <c r="N24" s="51"/>
      <c r="O24" s="31"/>
      <c r="P24" s="38"/>
      <c r="Q24" s="47">
        <v>11987921.060000001</v>
      </c>
      <c r="R24" s="47">
        <v>-6.0000000521540642E-2</v>
      </c>
      <c r="S24" s="47">
        <v>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3206659</v>
      </c>
      <c r="K25" s="51"/>
      <c r="L25" s="235">
        <v>748495</v>
      </c>
      <c r="M25" s="235">
        <v>3955154</v>
      </c>
      <c r="N25" s="51"/>
      <c r="O25" s="31"/>
      <c r="P25" s="38"/>
      <c r="Q25" s="47">
        <v>3206659</v>
      </c>
      <c r="R25" s="47">
        <v>0</v>
      </c>
      <c r="S25" s="47">
        <v>748495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1154632</v>
      </c>
      <c r="K26" s="51"/>
      <c r="L26" s="235">
        <v>0</v>
      </c>
      <c r="M26" s="235">
        <v>1154632</v>
      </c>
      <c r="N26" s="51"/>
      <c r="O26" s="31"/>
      <c r="P26" s="38"/>
      <c r="Q26" s="47">
        <v>1154632</v>
      </c>
      <c r="R26" s="47">
        <v>0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955440</v>
      </c>
      <c r="K27" s="51"/>
      <c r="L27" s="235">
        <v>0</v>
      </c>
      <c r="M27" s="235">
        <v>955440</v>
      </c>
      <c r="N27" s="51"/>
      <c r="O27" s="31"/>
      <c r="P27" s="38"/>
      <c r="Q27" s="47">
        <v>955440</v>
      </c>
      <c r="R27" s="47">
        <v>0</v>
      </c>
      <c r="S27" s="47">
        <v>0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1103173</v>
      </c>
      <c r="K28" s="51"/>
      <c r="L28" s="235">
        <v>602846</v>
      </c>
      <c r="M28" s="235">
        <v>1706019</v>
      </c>
      <c r="N28" s="51"/>
      <c r="O28" s="31"/>
      <c r="P28" s="38"/>
      <c r="Q28" s="47">
        <v>1103173</v>
      </c>
      <c r="R28" s="47">
        <v>0</v>
      </c>
      <c r="S28" s="47">
        <v>602846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2551392</v>
      </c>
      <c r="K29" s="51"/>
      <c r="L29" s="235">
        <v>0</v>
      </c>
      <c r="M29" s="235">
        <v>2551392</v>
      </c>
      <c r="N29" s="51"/>
      <c r="O29" s="31"/>
      <c r="P29" s="38"/>
      <c r="Q29" s="47">
        <v>2551392</v>
      </c>
      <c r="R29" s="47">
        <v>0</v>
      </c>
      <c r="S29" s="47">
        <v>0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2456447.34</v>
      </c>
      <c r="K30" s="51"/>
      <c r="L30" s="236">
        <v>0</v>
      </c>
      <c r="M30" s="236">
        <v>2456447</v>
      </c>
      <c r="N30" s="51"/>
      <c r="O30" s="31"/>
      <c r="P30" s="38"/>
      <c r="Q30" s="47">
        <v>2456447.34</v>
      </c>
      <c r="R30" s="47">
        <v>-0.33999999985098839</v>
      </c>
      <c r="S30" s="47">
        <v>0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23415664</v>
      </c>
      <c r="K32" s="237"/>
      <c r="L32" s="239">
        <v>1351341</v>
      </c>
      <c r="M32" s="239">
        <v>24767005</v>
      </c>
      <c r="N32" s="68"/>
      <c r="O32" s="31"/>
      <c r="P32" s="38"/>
      <c r="Q32" s="75">
        <v>23415664.400000002</v>
      </c>
      <c r="R32" s="69">
        <v>-0.40000000223517418</v>
      </c>
      <c r="S32" s="69">
        <v>1351341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-19169701</v>
      </c>
      <c r="K34" s="240"/>
      <c r="L34" s="239">
        <v>-411116</v>
      </c>
      <c r="M34" s="239">
        <v>-19580817</v>
      </c>
      <c r="N34" s="68"/>
      <c r="O34" s="31"/>
      <c r="P34" s="38"/>
      <c r="Q34" s="69">
        <v>-19169701.400000002</v>
      </c>
      <c r="R34" s="69">
        <v>0.40000000223517418</v>
      </c>
      <c r="S34" s="69">
        <v>-411116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11808208</v>
      </c>
      <c r="K37" s="81"/>
      <c r="L37" s="243">
        <v>0</v>
      </c>
      <c r="M37" s="243">
        <v>11808208</v>
      </c>
      <c r="N37" s="81"/>
      <c r="O37" s="31"/>
      <c r="P37" s="38"/>
      <c r="Q37" s="47">
        <v>11808208</v>
      </c>
      <c r="R37" s="47">
        <v>0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3838037</v>
      </c>
      <c r="K38" s="81"/>
      <c r="L38" s="243">
        <v>0</v>
      </c>
      <c r="M38" s="243">
        <v>3838037</v>
      </c>
      <c r="N38" s="81"/>
      <c r="O38" s="31"/>
      <c r="P38" s="38"/>
      <c r="Q38" s="47">
        <v>3838037</v>
      </c>
      <c r="R38" s="47">
        <v>0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296355</v>
      </c>
      <c r="K39" s="81"/>
      <c r="L39" s="243">
        <v>0</v>
      </c>
      <c r="M39" s="243">
        <v>296355</v>
      </c>
      <c r="N39" s="81"/>
      <c r="O39" s="31"/>
      <c r="P39" s="38"/>
      <c r="Q39" s="47">
        <v>296355</v>
      </c>
      <c r="R39" s="47">
        <v>0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22591</v>
      </c>
      <c r="K40" s="81"/>
      <c r="L40" s="243">
        <v>462396</v>
      </c>
      <c r="M40" s="243">
        <v>484987</v>
      </c>
      <c r="N40" s="81"/>
      <c r="O40" s="31"/>
      <c r="P40" s="38"/>
      <c r="Q40" s="47">
        <v>22591</v>
      </c>
      <c r="R40" s="47">
        <v>0</v>
      </c>
      <c r="S40" s="47">
        <v>462396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304</v>
      </c>
      <c r="E41" s="254"/>
      <c r="F41" s="254"/>
      <c r="H41" s="14"/>
      <c r="I41" s="15"/>
      <c r="J41" s="243">
        <v>0</v>
      </c>
      <c r="K41" s="81"/>
      <c r="L41" s="243">
        <v>-624250</v>
      </c>
      <c r="M41" s="243">
        <v>-624250</v>
      </c>
      <c r="N41" s="81"/>
      <c r="O41" s="31"/>
      <c r="P41" s="38"/>
      <c r="Q41" s="47">
        <v>0</v>
      </c>
      <c r="R41" s="47">
        <v>0</v>
      </c>
      <c r="S41" s="47">
        <v>-624250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0</v>
      </c>
      <c r="K42" s="81"/>
      <c r="L42" s="243">
        <v>0</v>
      </c>
      <c r="M42" s="243">
        <v>0</v>
      </c>
      <c r="N42" s="81"/>
      <c r="O42" s="31"/>
      <c r="P42" s="38"/>
      <c r="Q42" s="47">
        <v>0</v>
      </c>
      <c r="R42" s="47">
        <v>0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305</v>
      </c>
      <c r="E43" s="254"/>
      <c r="F43" s="254"/>
      <c r="H43" s="14"/>
      <c r="I43" s="15"/>
      <c r="J43" s="243">
        <v>-1059</v>
      </c>
      <c r="K43" s="81"/>
      <c r="L43" s="243">
        <v>0</v>
      </c>
      <c r="M43" s="243">
        <v>-1059</v>
      </c>
      <c r="N43" s="81"/>
      <c r="O43" s="31"/>
      <c r="P43" s="38"/>
      <c r="Q43" s="47">
        <v>-1059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-5905</v>
      </c>
      <c r="K44" s="81"/>
      <c r="L44" s="243">
        <v>0</v>
      </c>
      <c r="M44" s="243">
        <v>-5905</v>
      </c>
      <c r="N44" s="81"/>
      <c r="O44" s="31"/>
      <c r="P44" s="38"/>
      <c r="Q44" s="47">
        <v>-5905</v>
      </c>
      <c r="R44" s="47">
        <v>0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15958227</v>
      </c>
      <c r="K47" s="237"/>
      <c r="L47" s="239">
        <v>-161854</v>
      </c>
      <c r="M47" s="239">
        <v>15796373</v>
      </c>
      <c r="N47" s="68"/>
      <c r="O47" s="31"/>
      <c r="P47" s="38"/>
      <c r="Q47" s="69">
        <v>15958227</v>
      </c>
      <c r="R47" s="69">
        <v>0</v>
      </c>
      <c r="S47" s="69">
        <v>-161854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-3211474</v>
      </c>
      <c r="K50" s="237"/>
      <c r="L50" s="239">
        <v>-572970</v>
      </c>
      <c r="M50" s="239">
        <v>-3784444</v>
      </c>
      <c r="N50" s="68"/>
      <c r="O50" s="31"/>
      <c r="P50" s="38"/>
      <c r="Q50" s="69">
        <v>-3211474.4000000022</v>
      </c>
      <c r="R50" s="69">
        <v>0.40000000223517418</v>
      </c>
      <c r="S50" s="69">
        <v>-572970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483988</v>
      </c>
      <c r="K52" s="81"/>
      <c r="L52" s="243">
        <v>0</v>
      </c>
      <c r="M52" s="243">
        <v>483988</v>
      </c>
      <c r="N52" s="81"/>
      <c r="O52" s="31"/>
      <c r="P52" s="38"/>
      <c r="Q52" s="47">
        <v>483988</v>
      </c>
      <c r="R52" s="47">
        <v>0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393041</v>
      </c>
      <c r="K53" s="51"/>
      <c r="L53" s="235">
        <v>0</v>
      </c>
      <c r="M53" s="235">
        <v>393041</v>
      </c>
      <c r="N53" s="51"/>
      <c r="O53" s="31"/>
      <c r="P53" s="38"/>
      <c r="Q53" s="75">
        <v>393041</v>
      </c>
      <c r="R53" s="75">
        <v>0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75749</v>
      </c>
      <c r="M54" s="246">
        <v>75749</v>
      </c>
      <c r="N54" s="51"/>
      <c r="O54" s="31"/>
      <c r="Q54" s="75">
        <v>0</v>
      </c>
      <c r="R54" s="75">
        <v>0</v>
      </c>
      <c r="S54" s="75">
        <v>75749</v>
      </c>
      <c r="T54" s="75">
        <v>0</v>
      </c>
    </row>
    <row r="55" spans="1:20">
      <c r="A55" s="224" t="s">
        <v>86</v>
      </c>
      <c r="B55" s="72" t="s">
        <v>84</v>
      </c>
      <c r="C55" s="263" t="s">
        <v>318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-90000</v>
      </c>
      <c r="M55" s="236">
        <v>-90000</v>
      </c>
      <c r="N55" s="51"/>
      <c r="O55" s="31"/>
      <c r="Q55" s="69">
        <v>0</v>
      </c>
      <c r="R55" s="69">
        <v>0</v>
      </c>
      <c r="S55" s="75">
        <v>-90000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877029</v>
      </c>
      <c r="K57" s="237"/>
      <c r="L57" s="247">
        <v>-14251</v>
      </c>
      <c r="M57" s="247">
        <v>862778</v>
      </c>
      <c r="N57" s="91"/>
      <c r="O57" s="31"/>
      <c r="Q57" s="69">
        <v>877029</v>
      </c>
      <c r="R57" s="69">
        <v>0</v>
      </c>
      <c r="S57" s="69">
        <v>-14251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315</v>
      </c>
      <c r="D59" s="43"/>
      <c r="E59" s="43"/>
      <c r="F59" s="254"/>
      <c r="G59" s="254"/>
      <c r="H59" s="14"/>
      <c r="I59" s="15"/>
      <c r="J59" s="247">
        <v>-2334445</v>
      </c>
      <c r="K59" s="248"/>
      <c r="L59" s="247">
        <v>-587221</v>
      </c>
      <c r="M59" s="247">
        <v>-2921666</v>
      </c>
      <c r="N59" s="91"/>
      <c r="O59" s="31"/>
      <c r="Q59" s="69">
        <v>-2334445.4000000022</v>
      </c>
      <c r="R59" s="69">
        <v>-0.40000000223517418</v>
      </c>
      <c r="S59" s="69">
        <v>-587221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57943579</v>
      </c>
      <c r="K61" s="81"/>
      <c r="L61" s="97">
        <v>18456228</v>
      </c>
      <c r="M61" s="246">
        <v>76399807</v>
      </c>
      <c r="N61" s="97"/>
      <c r="O61" s="31"/>
      <c r="Q61" s="47">
        <v>57943579</v>
      </c>
      <c r="R61" s="47">
        <v>0</v>
      </c>
      <c r="S61" s="47">
        <v>18456228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57943579</v>
      </c>
      <c r="K64" s="248"/>
      <c r="L64" s="247">
        <v>18456228</v>
      </c>
      <c r="M64" s="247">
        <v>76399807</v>
      </c>
      <c r="N64" s="91"/>
      <c r="O64" s="31"/>
      <c r="P64" s="62"/>
      <c r="Q64" s="75">
        <v>57943579</v>
      </c>
      <c r="R64" s="47">
        <v>0</v>
      </c>
      <c r="S64" s="75">
        <v>18456228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55609134</v>
      </c>
      <c r="K66" s="252"/>
      <c r="L66" s="251">
        <v>17869007</v>
      </c>
      <c r="M66" s="251">
        <v>73478141</v>
      </c>
      <c r="N66" s="46"/>
      <c r="O66" s="31"/>
      <c r="Q66" s="106">
        <v>55609133.599999994</v>
      </c>
      <c r="R66" s="106">
        <v>0.40000000596046448</v>
      </c>
      <c r="S66" s="106">
        <v>17869007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556" priority="31" operator="notBetween">
      <formula>-0.5</formula>
      <formula>0.5</formula>
    </cfRule>
    <cfRule type="cellIs" dxfId="555" priority="32" operator="between">
      <formula>-0.5</formula>
      <formula>0.5</formula>
    </cfRule>
  </conditionalFormatting>
  <conditionalFormatting sqref="S20 S32 S34 S47 S50 S57 S59 S64 S66">
    <cfRule type="expression" dxfId="554" priority="35">
      <formula>ROUND($S20,0)&lt;&gt;$L20</formula>
    </cfRule>
    <cfRule type="expression" dxfId="553" priority="36">
      <formula>ROUND($S20,0)=$L20</formula>
    </cfRule>
  </conditionalFormatting>
  <conditionalFormatting sqref="Q20 Q32 Q34 Q47 Q50 Q59 Q57 Q64 Q66">
    <cfRule type="expression" dxfId="552" priority="37">
      <formula>ROUND($Q20,0)&lt;&gt;$J20</formula>
    </cfRule>
  </conditionalFormatting>
  <conditionalFormatting sqref="Q20 Q32 Q34 Q47 Q50 Q57 Q59 Q64 Q66">
    <cfRule type="expression" dxfId="551" priority="38">
      <formula>ROUND($Q20,0)=$J20</formula>
    </cfRule>
  </conditionalFormatting>
  <conditionalFormatting sqref="S57">
    <cfRule type="expression" dxfId="550" priority="26">
      <formula>ROUND($Q57,0)&lt;&gt;$J57</formula>
    </cfRule>
  </conditionalFormatting>
  <conditionalFormatting sqref="S57">
    <cfRule type="expression" dxfId="549" priority="25">
      <formula>ROUND($Q57,0)=$J57</formula>
    </cfRule>
  </conditionalFormatting>
  <conditionalFormatting sqref="J69 L69">
    <cfRule type="cellIs" dxfId="548" priority="14" operator="notEqual">
      <formula>0</formula>
    </cfRule>
    <cfRule type="cellIs" dxfId="547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546" priority="12">
      <formula>LEN(TRIM(F11))=0</formula>
    </cfRule>
    <cfRule type="cellIs" dxfId="545" priority="13" operator="notEqual">
      <formula>0</formula>
    </cfRule>
  </conditionalFormatting>
  <conditionalFormatting sqref="J11">
    <cfRule type="cellIs" dxfId="544" priority="11" operator="notEqual">
      <formula>J20</formula>
    </cfRule>
  </conditionalFormatting>
  <conditionalFormatting sqref="L11">
    <cfRule type="cellIs" dxfId="543" priority="10" operator="notEqual">
      <formula>L20</formula>
    </cfRule>
  </conditionalFormatting>
  <conditionalFormatting sqref="M69">
    <cfRule type="cellIs" dxfId="542" priority="8" operator="notEqual">
      <formula>0</formula>
    </cfRule>
    <cfRule type="cellIs" dxfId="541" priority="9" operator="equal">
      <formula>0</formula>
    </cfRule>
  </conditionalFormatting>
  <conditionalFormatting sqref="M24:M30 M37:M45 M62 M17:M18 M11:M15 M52:M55">
    <cfRule type="containsBlanks" dxfId="540" priority="6">
      <formula>LEN(TRIM(M11))=0</formula>
    </cfRule>
    <cfRule type="cellIs" dxfId="539" priority="7" operator="notEqual">
      <formula>0</formula>
    </cfRule>
  </conditionalFormatting>
  <conditionalFormatting sqref="M11">
    <cfRule type="cellIs" dxfId="538" priority="5" operator="notEqual">
      <formula>M20</formula>
    </cfRule>
  </conditionalFormatting>
  <conditionalFormatting sqref="J24">
    <cfRule type="containsBlanks" dxfId="537" priority="3">
      <formula>LEN(TRIM(J24))=0</formula>
    </cfRule>
    <cfRule type="cellIs" dxfId="536" priority="4" operator="notEqual">
      <formula>0</formula>
    </cfRule>
  </conditionalFormatting>
  <conditionalFormatting sqref="M61">
    <cfRule type="containsBlanks" dxfId="535" priority="1">
      <formula>LEN(TRIM(M61))=0</formula>
    </cfRule>
    <cfRule type="cellIs" dxfId="534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80" zoomScaleNormal="8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104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319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17648680</v>
      </c>
      <c r="G11" s="281"/>
      <c r="H11" s="45"/>
      <c r="I11" s="36"/>
      <c r="J11" s="233">
        <v>16930636</v>
      </c>
      <c r="K11" s="234"/>
      <c r="L11" s="233">
        <v>0</v>
      </c>
      <c r="M11" s="233">
        <v>16930636</v>
      </c>
      <c r="N11" s="46"/>
      <c r="O11" s="31"/>
      <c r="P11" s="38"/>
      <c r="Q11" s="47">
        <v>16930636</v>
      </c>
      <c r="R11" s="47">
        <v>0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3527931</v>
      </c>
      <c r="K12" s="51"/>
      <c r="L12" s="235">
        <v>0</v>
      </c>
      <c r="M12" s="235">
        <v>3527931</v>
      </c>
      <c r="N12" s="51"/>
      <c r="O12" s="31"/>
      <c r="P12" s="38"/>
      <c r="Q12" s="47">
        <v>3527931</v>
      </c>
      <c r="R12" s="47">
        <v>0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698533</v>
      </c>
      <c r="K13" s="51"/>
      <c r="L13" s="235">
        <v>367611</v>
      </c>
      <c r="M13" s="235">
        <v>1066144</v>
      </c>
      <c r="N13" s="51"/>
      <c r="O13" s="31"/>
      <c r="P13" s="38"/>
      <c r="Q13" s="47">
        <v>698533</v>
      </c>
      <c r="R13" s="47">
        <v>0</v>
      </c>
      <c r="S13" s="47">
        <v>367611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484506</v>
      </c>
      <c r="K14" s="51"/>
      <c r="L14" s="235">
        <v>0</v>
      </c>
      <c r="M14" s="235">
        <v>484506</v>
      </c>
      <c r="N14" s="51"/>
      <c r="O14" s="31"/>
      <c r="P14" s="38"/>
      <c r="Q14" s="47">
        <v>484506</v>
      </c>
      <c r="R14" s="47">
        <v>0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55697</v>
      </c>
      <c r="K15" s="51"/>
      <c r="L15" s="235">
        <v>0</v>
      </c>
      <c r="M15" s="235">
        <v>55697</v>
      </c>
      <c r="N15" s="51"/>
      <c r="O15" s="31"/>
      <c r="P15" s="38"/>
      <c r="Q15" s="47">
        <v>55697</v>
      </c>
      <c r="R15" s="47">
        <v>0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1100020</v>
      </c>
      <c r="K17" s="51"/>
      <c r="L17" s="235">
        <v>0</v>
      </c>
      <c r="M17" s="235">
        <v>1100020</v>
      </c>
      <c r="N17" s="51"/>
      <c r="O17" s="31"/>
      <c r="P17" s="38"/>
      <c r="Q17" s="47">
        <v>1100020</v>
      </c>
      <c r="R17" s="47">
        <v>0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1376397</v>
      </c>
      <c r="K18" s="51"/>
      <c r="L18" s="236">
        <v>729829</v>
      </c>
      <c r="M18" s="236">
        <v>2106226</v>
      </c>
      <c r="N18" s="51"/>
      <c r="O18" s="31"/>
      <c r="P18" s="38"/>
      <c r="Q18" s="47">
        <v>1376397</v>
      </c>
      <c r="R18" s="47">
        <v>0</v>
      </c>
      <c r="S18" s="47">
        <v>729829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24173720</v>
      </c>
      <c r="K20" s="240"/>
      <c r="L20" s="239">
        <v>1097440</v>
      </c>
      <c r="M20" s="239">
        <v>25271160</v>
      </c>
      <c r="N20" s="68"/>
      <c r="O20" s="31"/>
      <c r="P20" s="38"/>
      <c r="Q20" s="69">
        <v>24173720</v>
      </c>
      <c r="R20" s="69">
        <v>0</v>
      </c>
      <c r="S20" s="69">
        <v>1097440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68510927</v>
      </c>
      <c r="K24" s="51"/>
      <c r="L24" s="235">
        <v>340916</v>
      </c>
      <c r="M24" s="235">
        <v>68851843</v>
      </c>
      <c r="N24" s="51"/>
      <c r="O24" s="31"/>
      <c r="P24" s="38"/>
      <c r="Q24" s="47">
        <v>68510926.789999992</v>
      </c>
      <c r="R24" s="47">
        <v>0.21000000834465027</v>
      </c>
      <c r="S24" s="47">
        <v>340916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15095452</v>
      </c>
      <c r="K25" s="51"/>
      <c r="L25" s="235">
        <v>849350</v>
      </c>
      <c r="M25" s="235">
        <v>15944802</v>
      </c>
      <c r="N25" s="51"/>
      <c r="O25" s="31"/>
      <c r="P25" s="38"/>
      <c r="Q25" s="47">
        <v>15095452</v>
      </c>
      <c r="R25" s="47">
        <v>0</v>
      </c>
      <c r="S25" s="47">
        <v>849350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3888320</v>
      </c>
      <c r="K26" s="51"/>
      <c r="L26" s="235">
        <v>0</v>
      </c>
      <c r="M26" s="235">
        <v>3888320</v>
      </c>
      <c r="N26" s="51"/>
      <c r="O26" s="31"/>
      <c r="P26" s="38"/>
      <c r="Q26" s="47">
        <v>3888320</v>
      </c>
      <c r="R26" s="47">
        <v>0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3863057</v>
      </c>
      <c r="K27" s="51"/>
      <c r="L27" s="235">
        <v>30172</v>
      </c>
      <c r="M27" s="235">
        <v>3893229</v>
      </c>
      <c r="N27" s="51"/>
      <c r="O27" s="31"/>
      <c r="P27" s="38"/>
      <c r="Q27" s="47">
        <v>3863057</v>
      </c>
      <c r="R27" s="47">
        <v>0</v>
      </c>
      <c r="S27" s="47">
        <v>30172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4772456</v>
      </c>
      <c r="K28" s="51"/>
      <c r="L28" s="235">
        <v>445240</v>
      </c>
      <c r="M28" s="235">
        <v>5217696</v>
      </c>
      <c r="N28" s="51"/>
      <c r="O28" s="31"/>
      <c r="P28" s="38"/>
      <c r="Q28" s="47">
        <v>4772456</v>
      </c>
      <c r="R28" s="47">
        <v>0</v>
      </c>
      <c r="S28" s="47">
        <v>445240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9539558</v>
      </c>
      <c r="K29" s="51"/>
      <c r="L29" s="235">
        <v>3497</v>
      </c>
      <c r="M29" s="235">
        <v>9543055</v>
      </c>
      <c r="N29" s="51"/>
      <c r="O29" s="31"/>
      <c r="P29" s="38"/>
      <c r="Q29" s="47">
        <v>9539558</v>
      </c>
      <c r="R29" s="47">
        <v>0</v>
      </c>
      <c r="S29" s="47">
        <v>3497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8530022.5500000007</v>
      </c>
      <c r="K30" s="51"/>
      <c r="L30" s="236">
        <v>0</v>
      </c>
      <c r="M30" s="236">
        <v>8530023</v>
      </c>
      <c r="N30" s="51"/>
      <c r="O30" s="31"/>
      <c r="P30" s="38"/>
      <c r="Q30" s="47">
        <v>8530022.5500000007</v>
      </c>
      <c r="R30" s="47">
        <v>0.44999999925494194</v>
      </c>
      <c r="S30" s="47">
        <v>0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114199793</v>
      </c>
      <c r="K32" s="237"/>
      <c r="L32" s="239">
        <v>1669175</v>
      </c>
      <c r="M32" s="239">
        <v>115868968</v>
      </c>
      <c r="N32" s="68"/>
      <c r="O32" s="31"/>
      <c r="P32" s="38"/>
      <c r="Q32" s="75">
        <v>114199792.33999999</v>
      </c>
      <c r="R32" s="69">
        <v>0.66000001132488251</v>
      </c>
      <c r="S32" s="69">
        <v>1669175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-90026073</v>
      </c>
      <c r="K34" s="240"/>
      <c r="L34" s="239">
        <v>-571735</v>
      </c>
      <c r="M34" s="239">
        <v>-90597808</v>
      </c>
      <c r="N34" s="68"/>
      <c r="O34" s="31"/>
      <c r="P34" s="38"/>
      <c r="Q34" s="69">
        <v>-90026072.339999989</v>
      </c>
      <c r="R34" s="69">
        <v>-0.66000001132488251</v>
      </c>
      <c r="S34" s="69">
        <v>-571735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51560421</v>
      </c>
      <c r="K37" s="81"/>
      <c r="L37" s="243">
        <v>0</v>
      </c>
      <c r="M37" s="243">
        <v>51560421</v>
      </c>
      <c r="N37" s="81"/>
      <c r="O37" s="31"/>
      <c r="P37" s="38"/>
      <c r="Q37" s="47">
        <v>51560421</v>
      </c>
      <c r="R37" s="47">
        <v>0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30407887</v>
      </c>
      <c r="K38" s="81"/>
      <c r="L38" s="243">
        <v>0</v>
      </c>
      <c r="M38" s="243">
        <v>30407887</v>
      </c>
      <c r="N38" s="81"/>
      <c r="O38" s="31"/>
      <c r="P38" s="38"/>
      <c r="Q38" s="47">
        <v>30407887</v>
      </c>
      <c r="R38" s="47">
        <v>0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1871240</v>
      </c>
      <c r="K39" s="81"/>
      <c r="L39" s="243">
        <v>333502</v>
      </c>
      <c r="M39" s="243">
        <v>2204742</v>
      </c>
      <c r="N39" s="81"/>
      <c r="O39" s="31"/>
      <c r="P39" s="38"/>
      <c r="Q39" s="47">
        <v>1871240</v>
      </c>
      <c r="R39" s="47">
        <v>0</v>
      </c>
      <c r="S39" s="47">
        <v>333502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1340499</v>
      </c>
      <c r="K40" s="81"/>
      <c r="L40" s="243">
        <v>500588</v>
      </c>
      <c r="M40" s="243">
        <v>1841087</v>
      </c>
      <c r="N40" s="81"/>
      <c r="O40" s="31"/>
      <c r="P40" s="38"/>
      <c r="Q40" s="47">
        <v>1340499</v>
      </c>
      <c r="R40" s="47">
        <v>0</v>
      </c>
      <c r="S40" s="47">
        <v>500588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304</v>
      </c>
      <c r="E41" s="254"/>
      <c r="F41" s="254"/>
      <c r="H41" s="14"/>
      <c r="I41" s="15"/>
      <c r="J41" s="243">
        <v>0</v>
      </c>
      <c r="K41" s="81"/>
      <c r="L41" s="243">
        <v>-264919</v>
      </c>
      <c r="M41" s="243">
        <v>-264919</v>
      </c>
      <c r="N41" s="81"/>
      <c r="O41" s="31"/>
      <c r="P41" s="38"/>
      <c r="Q41" s="47">
        <v>0</v>
      </c>
      <c r="R41" s="47">
        <v>0</v>
      </c>
      <c r="S41" s="47">
        <v>-264919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24750</v>
      </c>
      <c r="K42" s="81"/>
      <c r="L42" s="243">
        <v>0</v>
      </c>
      <c r="M42" s="243">
        <v>24750</v>
      </c>
      <c r="N42" s="81"/>
      <c r="O42" s="31"/>
      <c r="P42" s="38"/>
      <c r="Q42" s="47">
        <v>24750</v>
      </c>
      <c r="R42" s="47">
        <v>0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313</v>
      </c>
      <c r="E43" s="254"/>
      <c r="F43" s="254"/>
      <c r="H43" s="14"/>
      <c r="I43" s="15"/>
      <c r="J43" s="243">
        <v>0</v>
      </c>
      <c r="K43" s="81"/>
      <c r="L43" s="243">
        <v>0</v>
      </c>
      <c r="M43" s="243">
        <v>0</v>
      </c>
      <c r="N43" s="81"/>
      <c r="O43" s="31"/>
      <c r="P43" s="38"/>
      <c r="Q43" s="47">
        <v>0</v>
      </c>
      <c r="R43" s="47">
        <v>0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-553629</v>
      </c>
      <c r="K44" s="81"/>
      <c r="L44" s="243">
        <v>0</v>
      </c>
      <c r="M44" s="243">
        <v>-553629</v>
      </c>
      <c r="N44" s="81"/>
      <c r="O44" s="31"/>
      <c r="P44" s="38"/>
      <c r="Q44" s="47">
        <v>-553629</v>
      </c>
      <c r="R44" s="47">
        <v>0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-54861</v>
      </c>
      <c r="K45" s="81"/>
      <c r="L45" s="244">
        <v>0</v>
      </c>
      <c r="M45" s="244">
        <v>-54861</v>
      </c>
      <c r="N45" s="81"/>
      <c r="O45" s="31"/>
      <c r="P45" s="38"/>
      <c r="Q45" s="47">
        <v>-54861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84596307</v>
      </c>
      <c r="K47" s="237"/>
      <c r="L47" s="239">
        <v>569171</v>
      </c>
      <c r="M47" s="239">
        <v>85165478</v>
      </c>
      <c r="N47" s="68"/>
      <c r="O47" s="31"/>
      <c r="P47" s="38"/>
      <c r="Q47" s="69">
        <v>84596307</v>
      </c>
      <c r="R47" s="69">
        <v>0</v>
      </c>
      <c r="S47" s="69">
        <v>569171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-5429766</v>
      </c>
      <c r="K50" s="237"/>
      <c r="L50" s="239">
        <v>-2564</v>
      </c>
      <c r="M50" s="239">
        <v>-5432330</v>
      </c>
      <c r="N50" s="68"/>
      <c r="O50" s="31"/>
      <c r="P50" s="38"/>
      <c r="Q50" s="69">
        <v>-5429765.3399999887</v>
      </c>
      <c r="R50" s="69">
        <v>-0.66000001132488251</v>
      </c>
      <c r="S50" s="69">
        <v>-2564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1482528</v>
      </c>
      <c r="K52" s="81"/>
      <c r="L52" s="243">
        <v>0</v>
      </c>
      <c r="M52" s="243">
        <v>1482528</v>
      </c>
      <c r="N52" s="81"/>
      <c r="O52" s="31"/>
      <c r="P52" s="38"/>
      <c r="Q52" s="47">
        <v>1482528</v>
      </c>
      <c r="R52" s="47">
        <v>0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3879828</v>
      </c>
      <c r="K53" s="51"/>
      <c r="L53" s="235">
        <v>0</v>
      </c>
      <c r="M53" s="235">
        <v>3879828</v>
      </c>
      <c r="N53" s="51"/>
      <c r="O53" s="31"/>
      <c r="P53" s="38"/>
      <c r="Q53" s="75">
        <v>3879828</v>
      </c>
      <c r="R53" s="75">
        <v>0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5362356</v>
      </c>
      <c r="K57" s="237"/>
      <c r="L57" s="247">
        <v>0</v>
      </c>
      <c r="M57" s="247">
        <v>5362356</v>
      </c>
      <c r="N57" s="91"/>
      <c r="O57" s="31"/>
      <c r="Q57" s="69">
        <v>5362356</v>
      </c>
      <c r="R57" s="69">
        <v>0</v>
      </c>
      <c r="S57" s="69">
        <v>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315</v>
      </c>
      <c r="D59" s="43"/>
      <c r="E59" s="43"/>
      <c r="F59" s="254"/>
      <c r="G59" s="254"/>
      <c r="H59" s="14"/>
      <c r="I59" s="15"/>
      <c r="J59" s="247">
        <v>-67410</v>
      </c>
      <c r="K59" s="248"/>
      <c r="L59" s="247">
        <v>-2564</v>
      </c>
      <c r="M59" s="247">
        <v>-69974</v>
      </c>
      <c r="N59" s="91"/>
      <c r="O59" s="31"/>
      <c r="Q59" s="69">
        <v>-67409.339999988675</v>
      </c>
      <c r="R59" s="69">
        <v>0.66000001132488251</v>
      </c>
      <c r="S59" s="69">
        <v>-2564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169428897</v>
      </c>
      <c r="K61" s="81"/>
      <c r="L61" s="97">
        <v>24951900</v>
      </c>
      <c r="M61" s="246">
        <v>194380797</v>
      </c>
      <c r="N61" s="97"/>
      <c r="O61" s="31"/>
      <c r="Q61" s="47">
        <v>169428897</v>
      </c>
      <c r="R61" s="47">
        <v>0</v>
      </c>
      <c r="S61" s="47">
        <v>24951900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169428897</v>
      </c>
      <c r="K64" s="248"/>
      <c r="L64" s="247">
        <v>24951900</v>
      </c>
      <c r="M64" s="247">
        <v>194380797</v>
      </c>
      <c r="N64" s="91"/>
      <c r="O64" s="31"/>
      <c r="P64" s="62"/>
      <c r="Q64" s="75">
        <v>169428897</v>
      </c>
      <c r="R64" s="47">
        <v>0</v>
      </c>
      <c r="S64" s="75">
        <v>24951900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169361487</v>
      </c>
      <c r="K66" s="252"/>
      <c r="L66" s="251">
        <v>24949336</v>
      </c>
      <c r="M66" s="251">
        <v>194310823</v>
      </c>
      <c r="N66" s="46"/>
      <c r="O66" s="31"/>
      <c r="Q66" s="106">
        <v>169361487.66000003</v>
      </c>
      <c r="R66" s="106">
        <v>-0.6600000262260437</v>
      </c>
      <c r="S66" s="106">
        <v>24949336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533" priority="31" operator="notBetween">
      <formula>-0.5</formula>
      <formula>0.5</formula>
    </cfRule>
    <cfRule type="cellIs" dxfId="532" priority="32" operator="between">
      <formula>-0.5</formula>
      <formula>0.5</formula>
    </cfRule>
  </conditionalFormatting>
  <conditionalFormatting sqref="S20 S32 S34 S47 S50 S57 S59 S64 S66">
    <cfRule type="expression" dxfId="531" priority="35">
      <formula>ROUND($S20,0)&lt;&gt;$L20</formula>
    </cfRule>
    <cfRule type="expression" dxfId="530" priority="36">
      <formula>ROUND($S20,0)=$L20</formula>
    </cfRule>
  </conditionalFormatting>
  <conditionalFormatting sqref="Q20 Q32 Q34 Q47 Q50 Q59 Q57 Q64 Q66">
    <cfRule type="expression" dxfId="529" priority="37">
      <formula>ROUND($Q20,0)&lt;&gt;$J20</formula>
    </cfRule>
  </conditionalFormatting>
  <conditionalFormatting sqref="Q20 Q32 Q34 Q47 Q50 Q57 Q59 Q64 Q66">
    <cfRule type="expression" dxfId="528" priority="38">
      <formula>ROUND($Q20,0)=$J20</formula>
    </cfRule>
  </conditionalFormatting>
  <conditionalFormatting sqref="S57">
    <cfRule type="expression" dxfId="527" priority="26">
      <formula>ROUND($Q57,0)&lt;&gt;$J57</formula>
    </cfRule>
  </conditionalFormatting>
  <conditionalFormatting sqref="S57">
    <cfRule type="expression" dxfId="526" priority="25">
      <formula>ROUND($Q57,0)=$J57</formula>
    </cfRule>
  </conditionalFormatting>
  <conditionalFormatting sqref="J69 L69">
    <cfRule type="cellIs" dxfId="525" priority="14" operator="notEqual">
      <formula>0</formula>
    </cfRule>
    <cfRule type="cellIs" dxfId="524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523" priority="12">
      <formula>LEN(TRIM(F11))=0</formula>
    </cfRule>
    <cfRule type="cellIs" dxfId="522" priority="13" operator="notEqual">
      <formula>0</formula>
    </cfRule>
  </conditionalFormatting>
  <conditionalFormatting sqref="J11">
    <cfRule type="cellIs" dxfId="521" priority="11" operator="notEqual">
      <formula>J20</formula>
    </cfRule>
  </conditionalFormatting>
  <conditionalFormatting sqref="L11">
    <cfRule type="cellIs" dxfId="520" priority="10" operator="notEqual">
      <formula>L20</formula>
    </cfRule>
  </conditionalFormatting>
  <conditionalFormatting sqref="M69">
    <cfRule type="cellIs" dxfId="519" priority="8" operator="notEqual">
      <formula>0</formula>
    </cfRule>
    <cfRule type="cellIs" dxfId="518" priority="9" operator="equal">
      <formula>0</formula>
    </cfRule>
  </conditionalFormatting>
  <conditionalFormatting sqref="M24:M30 M37:M45 M62 M17:M18 M11:M15 M52:M55">
    <cfRule type="containsBlanks" dxfId="517" priority="6">
      <formula>LEN(TRIM(M11))=0</formula>
    </cfRule>
    <cfRule type="cellIs" dxfId="516" priority="7" operator="notEqual">
      <formula>0</formula>
    </cfRule>
  </conditionalFormatting>
  <conditionalFormatting sqref="M11">
    <cfRule type="cellIs" dxfId="515" priority="5" operator="notEqual">
      <formula>M20</formula>
    </cfRule>
  </conditionalFormatting>
  <conditionalFormatting sqref="J24">
    <cfRule type="containsBlanks" dxfId="514" priority="3">
      <formula>LEN(TRIM(J24))=0</formula>
    </cfRule>
    <cfRule type="cellIs" dxfId="513" priority="4" operator="notEqual">
      <formula>0</formula>
    </cfRule>
  </conditionalFormatting>
  <conditionalFormatting sqref="M61">
    <cfRule type="containsBlanks" dxfId="512" priority="1">
      <formula>LEN(TRIM(M61))=0</formula>
    </cfRule>
    <cfRule type="cellIs" dxfId="511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hidden="1" customWidth="1"/>
    <col min="8" max="8" width="9.140625" style="6" hidden="1" customWidth="1"/>
    <col min="9" max="9" width="9.140625" style="11" hidden="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320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21094473.890000001</v>
      </c>
      <c r="G11" s="281"/>
      <c r="H11" s="45"/>
      <c r="I11" s="36"/>
      <c r="J11" s="233">
        <v>15186523.720000001</v>
      </c>
      <c r="K11" s="234"/>
      <c r="L11" s="233">
        <v>0</v>
      </c>
      <c r="M11" s="233">
        <v>15186524</v>
      </c>
      <c r="N11" s="46"/>
      <c r="O11" s="31"/>
      <c r="P11" s="38"/>
      <c r="Q11" s="47">
        <v>15186523.720000001</v>
      </c>
      <c r="R11" s="47">
        <v>0.27999999932944775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1119308.2</v>
      </c>
      <c r="K12" s="51"/>
      <c r="L12" s="235">
        <v>0</v>
      </c>
      <c r="M12" s="235">
        <v>1119308</v>
      </c>
      <c r="N12" s="51"/>
      <c r="O12" s="31"/>
      <c r="P12" s="38"/>
      <c r="Q12" s="47">
        <v>1119308.2</v>
      </c>
      <c r="R12" s="47">
        <v>-0.19999999995343387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0</v>
      </c>
      <c r="K13" s="51"/>
      <c r="L13" s="235">
        <v>0</v>
      </c>
      <c r="M13" s="235">
        <v>0</v>
      </c>
      <c r="N13" s="51"/>
      <c r="O13" s="31"/>
      <c r="P13" s="38"/>
      <c r="Q13" s="47">
        <v>0</v>
      </c>
      <c r="R13" s="47">
        <v>0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0</v>
      </c>
      <c r="K14" s="51"/>
      <c r="L14" s="235">
        <v>0</v>
      </c>
      <c r="M14" s="235">
        <v>0</v>
      </c>
      <c r="N14" s="51"/>
      <c r="O14" s="31"/>
      <c r="P14" s="38"/>
      <c r="Q14" s="47">
        <v>0</v>
      </c>
      <c r="R14" s="47">
        <v>0</v>
      </c>
      <c r="S14" s="47">
        <v>0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562339.92000000004</v>
      </c>
      <c r="K15" s="51"/>
      <c r="L15" s="235">
        <v>0</v>
      </c>
      <c r="M15" s="235">
        <v>562340</v>
      </c>
      <c r="N15" s="51"/>
      <c r="O15" s="31"/>
      <c r="P15" s="38"/>
      <c r="Q15" s="47">
        <v>562339.92000000004</v>
      </c>
      <c r="R15" s="47">
        <v>7.9999999958090484E-2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4424551.4400000004</v>
      </c>
      <c r="K17" s="51"/>
      <c r="L17" s="235">
        <v>0</v>
      </c>
      <c r="M17" s="235">
        <v>4424551</v>
      </c>
      <c r="N17" s="51"/>
      <c r="O17" s="31"/>
      <c r="P17" s="38"/>
      <c r="Q17" s="47">
        <v>4424551.4400000004</v>
      </c>
      <c r="R17" s="47">
        <v>-0.44000000040978193</v>
      </c>
      <c r="S17" s="47">
        <v>0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274052.83</v>
      </c>
      <c r="K18" s="51"/>
      <c r="L18" s="236">
        <v>2491097</v>
      </c>
      <c r="M18" s="236">
        <v>2765150</v>
      </c>
      <c r="N18" s="51"/>
      <c r="O18" s="31"/>
      <c r="P18" s="38"/>
      <c r="Q18" s="47">
        <v>274052.83</v>
      </c>
      <c r="R18" s="47">
        <v>0.16999999998370185</v>
      </c>
      <c r="S18" s="47">
        <v>2491097</v>
      </c>
      <c r="T18" s="47">
        <v>0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21566776</v>
      </c>
      <c r="K20" s="240"/>
      <c r="L20" s="239">
        <v>2491097</v>
      </c>
      <c r="M20" s="239">
        <v>24057873</v>
      </c>
      <c r="N20" s="68"/>
      <c r="O20" s="31"/>
      <c r="P20" s="38"/>
      <c r="Q20" s="69">
        <v>21566776.109999999</v>
      </c>
      <c r="R20" s="69">
        <v>-0.10999999940395355</v>
      </c>
      <c r="S20" s="69">
        <v>2491097</v>
      </c>
      <c r="T20" s="69">
        <v>0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57056891.310000002</v>
      </c>
      <c r="K24" s="51"/>
      <c r="L24" s="235">
        <v>0</v>
      </c>
      <c r="M24" s="235">
        <v>57056891</v>
      </c>
      <c r="N24" s="51"/>
      <c r="O24" s="31"/>
      <c r="P24" s="38"/>
      <c r="Q24" s="47">
        <v>57056891.310000002</v>
      </c>
      <c r="R24" s="47">
        <v>0</v>
      </c>
      <c r="S24" s="47">
        <v>0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7700238.8700000001</v>
      </c>
      <c r="K25" s="51"/>
      <c r="L25" s="235">
        <v>0</v>
      </c>
      <c r="M25" s="235">
        <v>7700239</v>
      </c>
      <c r="N25" s="51"/>
      <c r="O25" s="31"/>
      <c r="P25" s="38"/>
      <c r="Q25" s="47">
        <v>7700238.8700000001</v>
      </c>
      <c r="R25" s="47">
        <v>0.12999999988824129</v>
      </c>
      <c r="S25" s="47">
        <v>0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2764524.11</v>
      </c>
      <c r="K26" s="51"/>
      <c r="L26" s="235">
        <v>0</v>
      </c>
      <c r="M26" s="235">
        <v>2764524</v>
      </c>
      <c r="N26" s="51"/>
      <c r="O26" s="31"/>
      <c r="P26" s="38"/>
      <c r="Q26" s="47">
        <v>2764524.11</v>
      </c>
      <c r="R26" s="47">
        <v>-0.10999999986961484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8036553.1100000003</v>
      </c>
      <c r="K27" s="51"/>
      <c r="L27" s="235">
        <v>0</v>
      </c>
      <c r="M27" s="235">
        <v>8036553</v>
      </c>
      <c r="N27" s="51"/>
      <c r="O27" s="31"/>
      <c r="P27" s="38"/>
      <c r="Q27" s="47">
        <v>8036553.1100000003</v>
      </c>
      <c r="R27" s="47">
        <v>-0.11000000033527613</v>
      </c>
      <c r="S27" s="47">
        <v>0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5493296.6799999997</v>
      </c>
      <c r="K28" s="51"/>
      <c r="L28" s="235">
        <v>3253001</v>
      </c>
      <c r="M28" s="235">
        <v>8746298</v>
      </c>
      <c r="N28" s="51"/>
      <c r="O28" s="31"/>
      <c r="P28" s="38"/>
      <c r="Q28" s="47">
        <v>5493296.6799999997</v>
      </c>
      <c r="R28" s="47">
        <v>0.32000000029802322</v>
      </c>
      <c r="S28" s="47">
        <v>3253001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4680144.68</v>
      </c>
      <c r="K29" s="51"/>
      <c r="L29" s="235">
        <v>0</v>
      </c>
      <c r="M29" s="235">
        <v>4680145</v>
      </c>
      <c r="N29" s="51"/>
      <c r="O29" s="31"/>
      <c r="P29" s="38"/>
      <c r="Q29" s="47">
        <v>4680144.68</v>
      </c>
      <c r="R29" s="47">
        <v>0.32000000029802322</v>
      </c>
      <c r="S29" s="47">
        <v>0</v>
      </c>
      <c r="T29" s="47">
        <v>0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6253105.7599999998</v>
      </c>
      <c r="K30" s="51"/>
      <c r="L30" s="236">
        <v>0</v>
      </c>
      <c r="M30" s="236">
        <v>6253106</v>
      </c>
      <c r="N30" s="51"/>
      <c r="O30" s="31"/>
      <c r="P30" s="38"/>
      <c r="Q30" s="47">
        <v>6253105.7599999998</v>
      </c>
      <c r="R30" s="47">
        <v>0.24000000022351742</v>
      </c>
      <c r="S30" s="47">
        <v>0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91984755</v>
      </c>
      <c r="K32" s="237"/>
      <c r="L32" s="239">
        <v>3253001</v>
      </c>
      <c r="M32" s="239">
        <v>95237756</v>
      </c>
      <c r="N32" s="68"/>
      <c r="O32" s="31"/>
      <c r="P32" s="38"/>
      <c r="Q32" s="75">
        <v>91984754.520000026</v>
      </c>
      <c r="R32" s="69">
        <v>0.47999997437000275</v>
      </c>
      <c r="S32" s="69">
        <v>3253001</v>
      </c>
      <c r="T32" s="69">
        <v>0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-70417979</v>
      </c>
      <c r="K34" s="240"/>
      <c r="L34" s="239">
        <v>-761904</v>
      </c>
      <c r="M34" s="239">
        <v>-71179883</v>
      </c>
      <c r="N34" s="68"/>
      <c r="O34" s="31"/>
      <c r="P34" s="38"/>
      <c r="Q34" s="69">
        <v>-70417978.410000026</v>
      </c>
      <c r="R34" s="69">
        <v>-0.5899999737739563</v>
      </c>
      <c r="S34" s="69">
        <v>-761904</v>
      </c>
      <c r="T34" s="69">
        <v>0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36264663.810000002</v>
      </c>
      <c r="K37" s="81"/>
      <c r="L37" s="243">
        <v>0</v>
      </c>
      <c r="M37" s="243">
        <v>36264664</v>
      </c>
      <c r="N37" s="81"/>
      <c r="O37" s="31"/>
      <c r="P37" s="38"/>
      <c r="Q37" s="47">
        <v>36264663.810000002</v>
      </c>
      <c r="R37" s="47">
        <v>0.18999999761581421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23944185.440000001</v>
      </c>
      <c r="K38" s="81"/>
      <c r="L38" s="243">
        <v>0</v>
      </c>
      <c r="M38" s="243">
        <v>23944185</v>
      </c>
      <c r="N38" s="81"/>
      <c r="O38" s="31"/>
      <c r="P38" s="38"/>
      <c r="Q38" s="47">
        <v>23944185.440000001</v>
      </c>
      <c r="R38" s="47">
        <v>-0.44000000134110451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12408309.35</v>
      </c>
      <c r="K39" s="81"/>
      <c r="L39" s="243">
        <v>0</v>
      </c>
      <c r="M39" s="243">
        <v>12408309</v>
      </c>
      <c r="N39" s="81"/>
      <c r="O39" s="31"/>
      <c r="P39" s="38"/>
      <c r="Q39" s="47">
        <v>12408309.35</v>
      </c>
      <c r="R39" s="47">
        <v>-0.34999999962747097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625596</v>
      </c>
      <c r="K40" s="81"/>
      <c r="L40" s="243">
        <v>-1112030</v>
      </c>
      <c r="M40" s="243">
        <v>-486434</v>
      </c>
      <c r="N40" s="81"/>
      <c r="O40" s="31"/>
      <c r="P40" s="38"/>
      <c r="Q40" s="47">
        <v>625596</v>
      </c>
      <c r="R40" s="47">
        <v>0</v>
      </c>
      <c r="S40" s="47">
        <v>-1112030</v>
      </c>
      <c r="T40" s="47">
        <v>0</v>
      </c>
    </row>
    <row r="41" spans="1:20" s="43" customFormat="1">
      <c r="A41" s="262" t="s">
        <v>66</v>
      </c>
      <c r="B41" s="72" t="s">
        <v>64</v>
      </c>
      <c r="C41" s="196" t="s">
        <v>310</v>
      </c>
      <c r="E41" s="254"/>
      <c r="F41" s="254"/>
      <c r="H41" s="14"/>
      <c r="I41" s="15"/>
      <c r="J41" s="243">
        <v>12574.75</v>
      </c>
      <c r="K41" s="81"/>
      <c r="L41" s="243">
        <v>0</v>
      </c>
      <c r="M41" s="243">
        <v>12575</v>
      </c>
      <c r="N41" s="81"/>
      <c r="O41" s="31"/>
      <c r="P41" s="38"/>
      <c r="Q41" s="47">
        <v>12574.75</v>
      </c>
      <c r="R41" s="47">
        <v>0.25</v>
      </c>
      <c r="S41" s="47">
        <v>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708530</v>
      </c>
      <c r="K42" s="81"/>
      <c r="L42" s="243">
        <v>0</v>
      </c>
      <c r="M42" s="243">
        <v>708530</v>
      </c>
      <c r="N42" s="81"/>
      <c r="O42" s="31"/>
      <c r="P42" s="38"/>
      <c r="Q42" s="47">
        <v>708530</v>
      </c>
      <c r="R42" s="47">
        <v>0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305</v>
      </c>
      <c r="E43" s="254"/>
      <c r="F43" s="254"/>
      <c r="H43" s="14"/>
      <c r="I43" s="15"/>
      <c r="J43" s="243">
        <v>-1739.44</v>
      </c>
      <c r="K43" s="81"/>
      <c r="L43" s="243">
        <v>0</v>
      </c>
      <c r="M43" s="243">
        <v>-1739</v>
      </c>
      <c r="N43" s="81"/>
      <c r="O43" s="31"/>
      <c r="P43" s="38"/>
      <c r="Q43" s="47">
        <v>-1739.44</v>
      </c>
      <c r="R43" s="47">
        <v>0.44000000000005457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-1511098.59</v>
      </c>
      <c r="K44" s="81"/>
      <c r="L44" s="243">
        <v>0</v>
      </c>
      <c r="M44" s="243">
        <v>-1511099</v>
      </c>
      <c r="N44" s="81"/>
      <c r="O44" s="31"/>
      <c r="P44" s="38"/>
      <c r="Q44" s="47">
        <v>-1511098.59</v>
      </c>
      <c r="R44" s="47">
        <v>-0.40999999991618097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-1748221.1</v>
      </c>
      <c r="K45" s="81"/>
      <c r="L45" s="244">
        <v>0</v>
      </c>
      <c r="M45" s="244">
        <v>-1748221</v>
      </c>
      <c r="N45" s="81"/>
      <c r="O45" s="31"/>
      <c r="P45" s="38"/>
      <c r="Q45" s="47">
        <v>-1748221.1</v>
      </c>
      <c r="R45" s="47">
        <v>0.10000000009313226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70702800</v>
      </c>
      <c r="K47" s="237"/>
      <c r="L47" s="239">
        <v>-1112030</v>
      </c>
      <c r="M47" s="239">
        <v>69590770</v>
      </c>
      <c r="N47" s="68"/>
      <c r="O47" s="31"/>
      <c r="P47" s="38"/>
      <c r="Q47" s="69">
        <v>70702800.219999999</v>
      </c>
      <c r="R47" s="69">
        <v>-0.2199999988079071</v>
      </c>
      <c r="S47" s="69">
        <v>-1112030</v>
      </c>
      <c r="T47" s="69">
        <v>0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321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284821</v>
      </c>
      <c r="K50" s="237"/>
      <c r="L50" s="239">
        <v>-1873934</v>
      </c>
      <c r="M50" s="239">
        <v>-1589113</v>
      </c>
      <c r="N50" s="68"/>
      <c r="O50" s="31"/>
      <c r="P50" s="38"/>
      <c r="Q50" s="69">
        <v>284821.80999997258</v>
      </c>
      <c r="R50" s="69">
        <v>-0.8099999725818634</v>
      </c>
      <c r="S50" s="69">
        <v>-1873934</v>
      </c>
      <c r="T50" s="69">
        <v>0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997226.22</v>
      </c>
      <c r="K52" s="81"/>
      <c r="L52" s="243">
        <v>0</v>
      </c>
      <c r="M52" s="243">
        <v>997226</v>
      </c>
      <c r="N52" s="81"/>
      <c r="O52" s="31"/>
      <c r="P52" s="38"/>
      <c r="Q52" s="47">
        <v>997226.22</v>
      </c>
      <c r="R52" s="47">
        <v>-0.21999999997206032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4436977.91</v>
      </c>
      <c r="K53" s="51"/>
      <c r="L53" s="235">
        <v>0</v>
      </c>
      <c r="M53" s="235">
        <v>4436978</v>
      </c>
      <c r="N53" s="51"/>
      <c r="O53" s="31"/>
      <c r="P53" s="38"/>
      <c r="Q53" s="75">
        <v>4436977.91</v>
      </c>
      <c r="R53" s="75">
        <v>8.9999999850988388E-2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0</v>
      </c>
      <c r="M54" s="246">
        <v>0</v>
      </c>
      <c r="N54" s="51"/>
      <c r="O54" s="31"/>
      <c r="Q54" s="75">
        <v>0</v>
      </c>
      <c r="R54" s="75">
        <v>0</v>
      </c>
      <c r="S54" s="75">
        <v>0</v>
      </c>
      <c r="T54" s="75">
        <v>0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-200000</v>
      </c>
      <c r="K55" s="51"/>
      <c r="L55" s="236">
        <v>271920</v>
      </c>
      <c r="M55" s="236">
        <v>71920</v>
      </c>
      <c r="N55" s="51"/>
      <c r="O55" s="31"/>
      <c r="Q55" s="69">
        <v>-200000</v>
      </c>
      <c r="R55" s="69">
        <v>0</v>
      </c>
      <c r="S55" s="75">
        <v>271920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5234204</v>
      </c>
      <c r="K57" s="237"/>
      <c r="L57" s="247">
        <v>271920</v>
      </c>
      <c r="M57" s="247">
        <v>5506124</v>
      </c>
      <c r="N57" s="91"/>
      <c r="O57" s="31"/>
      <c r="Q57" s="69">
        <v>5234204.13</v>
      </c>
      <c r="R57" s="69">
        <v>-0.12999999988824129</v>
      </c>
      <c r="S57" s="69">
        <v>271920</v>
      </c>
      <c r="T57" s="69">
        <v>0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308</v>
      </c>
      <c r="D59" s="43"/>
      <c r="E59" s="43"/>
      <c r="F59" s="254"/>
      <c r="G59" s="254"/>
      <c r="H59" s="14"/>
      <c r="I59" s="15"/>
      <c r="J59" s="247">
        <v>5519025</v>
      </c>
      <c r="K59" s="248"/>
      <c r="L59" s="247">
        <v>-1602014</v>
      </c>
      <c r="M59" s="247">
        <v>3917011</v>
      </c>
      <c r="N59" s="91"/>
      <c r="O59" s="31"/>
      <c r="Q59" s="69">
        <v>5519025.9399999725</v>
      </c>
      <c r="R59" s="69">
        <v>0.93999997247010469</v>
      </c>
      <c r="S59" s="69">
        <v>-1602014</v>
      </c>
      <c r="T59" s="69">
        <v>0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144544714</v>
      </c>
      <c r="K61" s="81"/>
      <c r="L61" s="97">
        <v>50123517</v>
      </c>
      <c r="M61" s="246">
        <v>194668231</v>
      </c>
      <c r="N61" s="97"/>
      <c r="O61" s="31"/>
      <c r="Q61" s="47">
        <v>144544714</v>
      </c>
      <c r="R61" s="47">
        <v>0</v>
      </c>
      <c r="S61" s="47">
        <v>50123517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/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144544714</v>
      </c>
      <c r="K64" s="248"/>
      <c r="L64" s="247">
        <v>50123517</v>
      </c>
      <c r="M64" s="247">
        <v>194668231</v>
      </c>
      <c r="N64" s="91"/>
      <c r="O64" s="31"/>
      <c r="P64" s="62"/>
      <c r="Q64" s="75">
        <v>144544714</v>
      </c>
      <c r="R64" s="47">
        <v>0</v>
      </c>
      <c r="S64" s="75">
        <v>50123517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150063739</v>
      </c>
      <c r="K66" s="252"/>
      <c r="L66" s="251">
        <v>48521503</v>
      </c>
      <c r="M66" s="251">
        <v>198585242</v>
      </c>
      <c r="N66" s="46"/>
      <c r="O66" s="31"/>
      <c r="Q66" s="106">
        <v>150063739.93999997</v>
      </c>
      <c r="R66" s="106">
        <v>-0.93999996781349182</v>
      </c>
      <c r="S66" s="106">
        <v>48521503</v>
      </c>
      <c r="T66" s="106">
        <v>0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/>
      <c r="K71" s="115"/>
      <c r="L71" s="114"/>
      <c r="M71" s="114"/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510" priority="31" operator="notBetween">
      <formula>-0.5</formula>
      <formula>0.5</formula>
    </cfRule>
    <cfRule type="cellIs" dxfId="509" priority="32" operator="between">
      <formula>-0.5</formula>
      <formula>0.5</formula>
    </cfRule>
  </conditionalFormatting>
  <conditionalFormatting sqref="S20 S32 S34 S47 S50 S57 S59 S64 S66">
    <cfRule type="expression" dxfId="508" priority="35">
      <formula>ROUND($S20,0)&lt;&gt;$L20</formula>
    </cfRule>
    <cfRule type="expression" dxfId="507" priority="36">
      <formula>ROUND($S20,0)=$L20</formula>
    </cfRule>
  </conditionalFormatting>
  <conditionalFormatting sqref="Q20 Q32 Q34 Q47 Q50 Q59 Q57 Q64 Q66">
    <cfRule type="expression" dxfId="506" priority="37">
      <formula>ROUND($Q20,0)&lt;&gt;$J20</formula>
    </cfRule>
  </conditionalFormatting>
  <conditionalFormatting sqref="Q20 Q32 Q34 Q47 Q50 Q57 Q59 Q64 Q66">
    <cfRule type="expression" dxfId="505" priority="38">
      <formula>ROUND($Q20,0)=$J20</formula>
    </cfRule>
  </conditionalFormatting>
  <conditionalFormatting sqref="S57">
    <cfRule type="expression" dxfId="504" priority="26">
      <formula>ROUND($Q57,0)&lt;&gt;$J57</formula>
    </cfRule>
  </conditionalFormatting>
  <conditionalFormatting sqref="S57">
    <cfRule type="expression" dxfId="503" priority="25">
      <formula>ROUND($Q57,0)=$J57</formula>
    </cfRule>
  </conditionalFormatting>
  <conditionalFormatting sqref="J69 L69">
    <cfRule type="cellIs" dxfId="502" priority="14" operator="notEqual">
      <formula>0</formula>
    </cfRule>
    <cfRule type="cellIs" dxfId="501" priority="15" operator="equal">
      <formula>0</formula>
    </cfRule>
  </conditionalFormatting>
  <conditionalFormatting sqref="J11:J15 F11:G11 L24:L30 L37:L45 J37:J45 L62 J62 L17:L18 J25:J29 J17:J18 F17:G17 L11:L15 L52:L55 J52:J55">
    <cfRule type="containsBlanks" dxfId="500" priority="12">
      <formula>LEN(TRIM(F11))=0</formula>
    </cfRule>
    <cfRule type="cellIs" dxfId="499" priority="13" operator="notEqual">
      <formula>0</formula>
    </cfRule>
  </conditionalFormatting>
  <conditionalFormatting sqref="J11">
    <cfRule type="cellIs" dxfId="498" priority="11" operator="notEqual">
      <formula>J20</formula>
    </cfRule>
  </conditionalFormatting>
  <conditionalFormatting sqref="L11">
    <cfRule type="cellIs" dxfId="497" priority="10" operator="notEqual">
      <formula>L20</formula>
    </cfRule>
  </conditionalFormatting>
  <conditionalFormatting sqref="M69">
    <cfRule type="cellIs" dxfId="496" priority="8" operator="notEqual">
      <formula>0</formula>
    </cfRule>
    <cfRule type="cellIs" dxfId="495" priority="9" operator="equal">
      <formula>0</formula>
    </cfRule>
  </conditionalFormatting>
  <conditionalFormatting sqref="M24:M30 M37:M45 M62 M17:M18 M11:M15 M52:M55">
    <cfRule type="containsBlanks" dxfId="494" priority="6">
      <formula>LEN(TRIM(M11))=0</formula>
    </cfRule>
    <cfRule type="cellIs" dxfId="493" priority="7" operator="notEqual">
      <formula>0</formula>
    </cfRule>
  </conditionalFormatting>
  <conditionalFormatting sqref="M11">
    <cfRule type="cellIs" dxfId="492" priority="5" operator="notEqual">
      <formula>M20</formula>
    </cfRule>
  </conditionalFormatting>
  <conditionalFormatting sqref="J24">
    <cfRule type="containsBlanks" dxfId="491" priority="3">
      <formula>LEN(TRIM(J24))=0</formula>
    </cfRule>
    <cfRule type="cellIs" dxfId="490" priority="4" operator="notEqual">
      <formula>0</formula>
    </cfRule>
  </conditionalFormatting>
  <conditionalFormatting sqref="M61">
    <cfRule type="containsBlanks" dxfId="489" priority="1">
      <formula>LEN(TRIM(M61))=0</formula>
    </cfRule>
    <cfRule type="cellIs" dxfId="488" priority="2" operator="not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97"/>
  <sheetViews>
    <sheetView topLeftCell="C1" zoomScale="80" zoomScaleNormal="8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12.28515625" style="6" customWidth="1"/>
    <col min="8" max="8" width="9.140625" style="6" customWidth="1"/>
    <col min="9" max="9" width="9.140625" style="11" customWidth="1"/>
    <col min="10" max="10" width="18" style="6" customWidth="1"/>
    <col min="11" max="11" width="0.7109375" style="11" customWidth="1"/>
    <col min="12" max="13" width="16" style="6" customWidth="1"/>
    <col min="14" max="14" width="11.28515625" style="6" customWidth="1"/>
    <col min="15" max="15" width="24" style="10" hidden="1" customWidth="1"/>
    <col min="16" max="16" width="1.28515625" style="5" hidden="1" customWidth="1"/>
    <col min="17" max="17" width="15.5703125" style="5" hidden="1" customWidth="1"/>
    <col min="18" max="18" width="12.42578125" style="5" hidden="1" customWidth="1"/>
    <col min="19" max="19" width="14.85546875" style="5" hidden="1" customWidth="1"/>
    <col min="20" max="20" width="13.7109375" style="5" hidden="1" customWidth="1"/>
    <col min="21" max="16384" width="11.140625" style="6"/>
  </cols>
  <sheetData>
    <row r="1" spans="1:20">
      <c r="B1" s="2"/>
      <c r="C1" s="277" t="s">
        <v>109</v>
      </c>
      <c r="D1" s="277"/>
      <c r="E1" s="277"/>
      <c r="F1" s="277"/>
      <c r="G1" s="277"/>
      <c r="H1" s="277"/>
      <c r="I1" s="277"/>
      <c r="J1" s="277"/>
      <c r="K1" s="277"/>
      <c r="L1" s="277"/>
      <c r="M1" s="230"/>
      <c r="N1" s="3"/>
      <c r="O1" s="4"/>
    </row>
    <row r="2" spans="1:20">
      <c r="B2" s="2"/>
      <c r="C2" s="273" t="s">
        <v>0</v>
      </c>
      <c r="D2" s="273"/>
      <c r="E2" s="273"/>
      <c r="F2" s="273"/>
      <c r="G2" s="273"/>
      <c r="H2" s="273"/>
      <c r="I2" s="273"/>
      <c r="J2" s="273"/>
      <c r="K2" s="273"/>
      <c r="L2" s="273"/>
      <c r="M2" s="228"/>
      <c r="N2" s="7"/>
      <c r="O2" s="8"/>
    </row>
    <row r="3" spans="1:20" ht="12.75" customHeight="1">
      <c r="B3" s="2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231"/>
      <c r="N3" s="9" t="s">
        <v>2</v>
      </c>
      <c r="Q3" s="268" t="s">
        <v>3</v>
      </c>
      <c r="R3" s="268"/>
      <c r="S3" s="268"/>
      <c r="T3" s="268"/>
    </row>
    <row r="4" spans="1:20">
      <c r="B4" s="2"/>
      <c r="C4" s="278" t="s">
        <v>301</v>
      </c>
      <c r="D4" s="278"/>
      <c r="E4" s="278"/>
      <c r="F4" s="278"/>
      <c r="G4" s="278"/>
      <c r="H4" s="278"/>
      <c r="I4" s="278"/>
      <c r="J4" s="278"/>
      <c r="K4" s="278"/>
      <c r="L4" s="278"/>
      <c r="M4" s="232"/>
      <c r="N4" s="11" t="s">
        <v>302</v>
      </c>
      <c r="Q4" s="268"/>
      <c r="R4" s="268"/>
      <c r="S4" s="268"/>
      <c r="T4" s="268"/>
    </row>
    <row r="5" spans="1:20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8"/>
      <c r="O5" s="19"/>
      <c r="Q5" s="268"/>
      <c r="R5" s="268"/>
      <c r="S5" s="268"/>
      <c r="T5" s="268"/>
    </row>
    <row r="6" spans="1:20">
      <c r="C6" s="14"/>
      <c r="D6" s="14"/>
      <c r="E6" s="14"/>
      <c r="F6" s="14"/>
      <c r="G6" s="14"/>
      <c r="H6" s="14"/>
      <c r="I6" s="15"/>
      <c r="J6" s="232" t="s">
        <v>4</v>
      </c>
      <c r="K6" s="21"/>
      <c r="L6" s="22" t="s">
        <v>5</v>
      </c>
      <c r="M6" s="22" t="s">
        <v>6</v>
      </c>
      <c r="N6" s="23"/>
      <c r="O6" s="19"/>
      <c r="Q6" s="268"/>
      <c r="R6" s="268"/>
      <c r="S6" s="268"/>
      <c r="T6" s="268"/>
    </row>
    <row r="7" spans="1:20">
      <c r="C7" s="14"/>
      <c r="D7" s="14"/>
      <c r="E7" s="14"/>
      <c r="F7" s="14"/>
      <c r="G7" s="14"/>
      <c r="H7" s="14"/>
      <c r="I7" s="15"/>
      <c r="J7" s="24"/>
      <c r="K7" s="25"/>
      <c r="L7" s="26" t="s">
        <v>133</v>
      </c>
      <c r="M7" s="26"/>
      <c r="N7" s="27"/>
      <c r="O7" s="28" t="s">
        <v>7</v>
      </c>
      <c r="Q7" s="268"/>
      <c r="R7" s="268"/>
      <c r="S7" s="268"/>
      <c r="T7" s="268"/>
    </row>
    <row r="8" spans="1:20">
      <c r="A8" s="224"/>
      <c r="B8" s="72"/>
      <c r="C8" s="253" t="s">
        <v>8</v>
      </c>
      <c r="D8" s="254"/>
      <c r="E8" s="254"/>
      <c r="F8" s="254"/>
      <c r="G8" s="254"/>
      <c r="H8" s="14"/>
      <c r="I8" s="15"/>
      <c r="J8" s="25"/>
      <c r="K8" s="25"/>
      <c r="L8" s="25"/>
      <c r="M8" s="25"/>
      <c r="N8" s="30"/>
      <c r="O8" s="31"/>
      <c r="Q8" s="268"/>
      <c r="R8" s="268"/>
      <c r="S8" s="268"/>
      <c r="T8" s="268"/>
    </row>
    <row r="9" spans="1:20">
      <c r="A9" s="255" t="s">
        <v>9</v>
      </c>
      <c r="B9" s="256" t="s">
        <v>10</v>
      </c>
      <c r="C9" s="254" t="s">
        <v>11</v>
      </c>
      <c r="D9" s="254"/>
      <c r="E9" s="254"/>
      <c r="F9" s="254"/>
      <c r="G9" s="254"/>
      <c r="H9" s="14"/>
      <c r="I9" s="15"/>
      <c r="J9" s="17"/>
      <c r="K9" s="17"/>
      <c r="L9" s="17"/>
      <c r="M9" s="17"/>
      <c r="N9" s="18"/>
      <c r="O9" s="31"/>
      <c r="Q9" s="279" t="s">
        <v>12</v>
      </c>
      <c r="R9" s="279"/>
      <c r="S9" s="279"/>
      <c r="T9" s="279"/>
    </row>
    <row r="10" spans="1:20" s="43" customFormat="1">
      <c r="A10" s="224"/>
      <c r="B10" s="34"/>
      <c r="D10" s="196" t="s">
        <v>13</v>
      </c>
      <c r="E10" s="254"/>
      <c r="F10" s="254"/>
      <c r="G10" s="254"/>
      <c r="H10" s="14"/>
      <c r="I10" s="35"/>
      <c r="J10" s="35"/>
      <c r="K10" s="17"/>
      <c r="L10" s="35"/>
      <c r="M10" s="35"/>
      <c r="N10" s="37"/>
      <c r="O10" s="31"/>
      <c r="P10" s="38"/>
      <c r="Q10" s="39" t="s">
        <v>4</v>
      </c>
      <c r="R10" s="40" t="s">
        <v>14</v>
      </c>
      <c r="S10" s="41" t="s">
        <v>15</v>
      </c>
      <c r="T10" s="42" t="s">
        <v>14</v>
      </c>
    </row>
    <row r="11" spans="1:20" s="43" customFormat="1">
      <c r="A11" s="224" t="s">
        <v>16</v>
      </c>
      <c r="B11" s="34" t="s">
        <v>17</v>
      </c>
      <c r="D11" s="257" t="s">
        <v>18</v>
      </c>
      <c r="F11" s="281">
        <v>21995140.579999998</v>
      </c>
      <c r="G11" s="281"/>
      <c r="H11" s="45"/>
      <c r="I11" s="36"/>
      <c r="J11" s="233">
        <v>39436748.130000003</v>
      </c>
      <c r="K11" s="234"/>
      <c r="L11" s="233">
        <v>0</v>
      </c>
      <c r="M11" s="233">
        <v>39436748</v>
      </c>
      <c r="N11" s="46"/>
      <c r="O11" s="31"/>
      <c r="P11" s="38"/>
      <c r="Q11" s="47">
        <v>39436748.130000003</v>
      </c>
      <c r="R11" s="47">
        <v>-0.13000000268220901</v>
      </c>
      <c r="S11" s="47">
        <v>0</v>
      </c>
      <c r="T11" s="47">
        <v>0</v>
      </c>
    </row>
    <row r="12" spans="1:20" s="43" customFormat="1">
      <c r="A12" s="224" t="s">
        <v>19</v>
      </c>
      <c r="B12" s="34" t="s">
        <v>20</v>
      </c>
      <c r="D12" s="196" t="s">
        <v>21</v>
      </c>
      <c r="E12" s="254"/>
      <c r="F12" s="258"/>
      <c r="G12" s="81"/>
      <c r="H12" s="15"/>
      <c r="I12" s="35"/>
      <c r="J12" s="235">
        <v>6962492.3499999996</v>
      </c>
      <c r="K12" s="51"/>
      <c r="L12" s="235">
        <v>0</v>
      </c>
      <c r="M12" s="235">
        <v>6962492</v>
      </c>
      <c r="N12" s="51"/>
      <c r="O12" s="31"/>
      <c r="P12" s="38"/>
      <c r="Q12" s="47">
        <v>6962492.3499999996</v>
      </c>
      <c r="R12" s="47">
        <v>-0.34999999962747097</v>
      </c>
      <c r="S12" s="47">
        <v>0</v>
      </c>
      <c r="T12" s="47">
        <v>0</v>
      </c>
    </row>
    <row r="13" spans="1:20" s="43" customFormat="1">
      <c r="A13" s="224" t="s">
        <v>22</v>
      </c>
      <c r="B13" s="34" t="s">
        <v>20</v>
      </c>
      <c r="D13" s="196" t="s">
        <v>23</v>
      </c>
      <c r="E13" s="254"/>
      <c r="F13" s="258"/>
      <c r="G13" s="258"/>
      <c r="H13" s="14"/>
      <c r="I13" s="35"/>
      <c r="J13" s="235">
        <v>2443517.96</v>
      </c>
      <c r="K13" s="51"/>
      <c r="L13" s="235">
        <v>0</v>
      </c>
      <c r="M13" s="235">
        <v>2443518</v>
      </c>
      <c r="N13" s="51"/>
      <c r="O13" s="31"/>
      <c r="P13" s="38"/>
      <c r="Q13" s="47">
        <v>2443517.96</v>
      </c>
      <c r="R13" s="47">
        <v>4.0000000037252903E-2</v>
      </c>
      <c r="S13" s="47">
        <v>0</v>
      </c>
      <c r="T13" s="47">
        <v>0</v>
      </c>
    </row>
    <row r="14" spans="1:20" s="43" customFormat="1">
      <c r="A14" s="224" t="s">
        <v>24</v>
      </c>
      <c r="B14" s="34" t="s">
        <v>20</v>
      </c>
      <c r="D14" s="196" t="s">
        <v>25</v>
      </c>
      <c r="E14" s="254"/>
      <c r="F14" s="258"/>
      <c r="G14" s="258"/>
      <c r="H14" s="14"/>
      <c r="I14" s="35"/>
      <c r="J14" s="235">
        <v>1238784.68</v>
      </c>
      <c r="K14" s="51"/>
      <c r="L14" s="235">
        <v>69328</v>
      </c>
      <c r="M14" s="235">
        <v>1308113</v>
      </c>
      <c r="N14" s="51"/>
      <c r="O14" s="31"/>
      <c r="P14" s="38"/>
      <c r="Q14" s="47">
        <v>1238784.68</v>
      </c>
      <c r="R14" s="47">
        <v>0.32000000006519258</v>
      </c>
      <c r="S14" s="47">
        <v>69328</v>
      </c>
      <c r="T14" s="47">
        <v>0</v>
      </c>
    </row>
    <row r="15" spans="1:20" s="43" customFormat="1">
      <c r="A15" s="224" t="s">
        <v>26</v>
      </c>
      <c r="B15" s="34" t="s">
        <v>17</v>
      </c>
      <c r="D15" s="196" t="s">
        <v>27</v>
      </c>
      <c r="E15" s="254"/>
      <c r="F15" s="258"/>
      <c r="G15" s="258"/>
      <c r="H15" s="35"/>
      <c r="I15" s="35"/>
      <c r="J15" s="235">
        <v>557757</v>
      </c>
      <c r="K15" s="51"/>
      <c r="L15" s="235">
        <v>0</v>
      </c>
      <c r="M15" s="235">
        <v>557757</v>
      </c>
      <c r="N15" s="51"/>
      <c r="O15" s="31"/>
      <c r="P15" s="38"/>
      <c r="Q15" s="47">
        <v>557757</v>
      </c>
      <c r="R15" s="47">
        <v>0</v>
      </c>
      <c r="S15" s="47">
        <v>0</v>
      </c>
      <c r="T15" s="47">
        <v>0</v>
      </c>
    </row>
    <row r="16" spans="1:20" s="43" customFormat="1">
      <c r="A16" s="224"/>
      <c r="B16" s="72"/>
      <c r="D16" s="196" t="s">
        <v>28</v>
      </c>
      <c r="E16" s="254"/>
      <c r="F16" s="259"/>
      <c r="G16" s="81"/>
      <c r="H16" s="55"/>
      <c r="I16" s="35"/>
      <c r="K16" s="51"/>
      <c r="N16" s="37"/>
      <c r="O16" s="31"/>
      <c r="P16" s="38"/>
      <c r="Q16" s="47"/>
      <c r="R16" s="47"/>
      <c r="S16" s="47"/>
      <c r="T16" s="47"/>
    </row>
    <row r="17" spans="1:20" s="43" customFormat="1">
      <c r="A17" s="224" t="s">
        <v>29</v>
      </c>
      <c r="B17" s="72" t="s">
        <v>17</v>
      </c>
      <c r="D17" s="257" t="s">
        <v>18</v>
      </c>
      <c r="F17" s="281">
        <v>0</v>
      </c>
      <c r="G17" s="281"/>
      <c r="H17" s="55"/>
      <c r="I17" s="35"/>
      <c r="J17" s="235">
        <v>1435450.03</v>
      </c>
      <c r="K17" s="51"/>
      <c r="L17" s="235">
        <v>7131644</v>
      </c>
      <c r="M17" s="235">
        <v>8567094</v>
      </c>
      <c r="N17" s="51"/>
      <c r="O17" s="31"/>
      <c r="P17" s="38"/>
      <c r="Q17" s="47">
        <v>1435450.03</v>
      </c>
      <c r="R17" s="47">
        <v>-3.0000000027939677E-2</v>
      </c>
      <c r="S17" s="47">
        <v>7131644</v>
      </c>
      <c r="T17" s="47">
        <v>0</v>
      </c>
    </row>
    <row r="18" spans="1:20" s="43" customFormat="1">
      <c r="A18" s="224" t="s">
        <v>30</v>
      </c>
      <c r="B18" s="34" t="s">
        <v>31</v>
      </c>
      <c r="D18" s="260" t="s">
        <v>32</v>
      </c>
      <c r="E18" s="254"/>
      <c r="F18" s="254"/>
      <c r="G18" s="254"/>
      <c r="H18" s="14"/>
      <c r="I18" s="36"/>
      <c r="J18" s="236">
        <v>1945600.19</v>
      </c>
      <c r="K18" s="51"/>
      <c r="L18" s="236">
        <v>1094922.96</v>
      </c>
      <c r="M18" s="236">
        <v>3040523</v>
      </c>
      <c r="N18" s="51"/>
      <c r="O18" s="31"/>
      <c r="P18" s="38"/>
      <c r="Q18" s="47">
        <v>1945600.19</v>
      </c>
      <c r="R18" s="47">
        <v>-0.18999999994412065</v>
      </c>
      <c r="S18" s="47">
        <v>1094922.96</v>
      </c>
      <c r="T18" s="47">
        <v>4.0000000037252903E-2</v>
      </c>
    </row>
    <row r="19" spans="1:20" s="64" customFormat="1">
      <c r="A19" s="224"/>
      <c r="B19" s="34"/>
      <c r="C19" s="196"/>
      <c r="D19" s="196"/>
      <c r="E19" s="196"/>
      <c r="F19" s="196"/>
      <c r="G19" s="196"/>
      <c r="H19" s="59"/>
      <c r="I19" s="59"/>
      <c r="J19" s="237"/>
      <c r="K19" s="238"/>
      <c r="L19" s="238"/>
      <c r="M19" s="238"/>
      <c r="N19" s="61"/>
      <c r="O19" s="31"/>
      <c r="P19" s="62"/>
      <c r="Q19" s="63"/>
      <c r="R19" s="63"/>
      <c r="S19" s="63"/>
      <c r="T19" s="63"/>
    </row>
    <row r="20" spans="1:20" s="43" customFormat="1">
      <c r="A20" s="224" t="s">
        <v>33</v>
      </c>
      <c r="B20" s="34"/>
      <c r="D20" s="261" t="s">
        <v>34</v>
      </c>
      <c r="F20" s="254"/>
      <c r="G20" s="254"/>
      <c r="H20" s="14"/>
      <c r="I20" s="15"/>
      <c r="J20" s="239">
        <v>54020350</v>
      </c>
      <c r="K20" s="240"/>
      <c r="L20" s="239">
        <v>8295895</v>
      </c>
      <c r="M20" s="239">
        <v>62316245</v>
      </c>
      <c r="N20" s="68"/>
      <c r="O20" s="31"/>
      <c r="P20" s="38"/>
      <c r="Q20" s="69">
        <v>54020350.340000004</v>
      </c>
      <c r="R20" s="69">
        <v>-0.34000000357627869</v>
      </c>
      <c r="S20" s="69">
        <v>8295894.96</v>
      </c>
      <c r="T20" s="69">
        <v>4.0000000037252903E-2</v>
      </c>
    </row>
    <row r="21" spans="1:20" s="43" customFormat="1">
      <c r="A21" s="224"/>
      <c r="B21" s="34"/>
      <c r="C21" s="254"/>
      <c r="D21" s="254"/>
      <c r="E21" s="254"/>
      <c r="F21" s="254"/>
      <c r="G21" s="254"/>
      <c r="H21" s="14"/>
      <c r="I21" s="15"/>
      <c r="J21" s="18"/>
      <c r="K21" s="18"/>
      <c r="L21" s="18"/>
      <c r="M21" s="18"/>
      <c r="N21" s="18"/>
      <c r="O21" s="31"/>
      <c r="P21" s="38"/>
      <c r="Q21" s="47"/>
      <c r="R21" s="47"/>
      <c r="S21" s="47"/>
      <c r="T21" s="47"/>
    </row>
    <row r="22" spans="1:20" s="43" customFormat="1">
      <c r="A22" s="262"/>
      <c r="B22" s="117"/>
      <c r="C22" s="253" t="s">
        <v>35</v>
      </c>
      <c r="D22" s="254"/>
      <c r="E22" s="254"/>
      <c r="F22" s="254"/>
      <c r="G22" s="254"/>
      <c r="H22" s="14"/>
      <c r="I22" s="15"/>
      <c r="J22" s="241"/>
      <c r="K22" s="18"/>
      <c r="L22" s="241"/>
      <c r="M22" s="241"/>
      <c r="N22" s="18"/>
      <c r="O22" s="31"/>
      <c r="P22" s="38"/>
      <c r="Q22" s="47">
        <v>0</v>
      </c>
      <c r="R22" s="47">
        <v>0</v>
      </c>
      <c r="S22" s="47">
        <v>0</v>
      </c>
      <c r="T22" s="47">
        <v>0</v>
      </c>
    </row>
    <row r="23" spans="1:20" s="43" customFormat="1">
      <c r="A23" s="224"/>
      <c r="B23" s="72"/>
      <c r="C23" s="254" t="s">
        <v>36</v>
      </c>
      <c r="D23" s="254"/>
      <c r="E23" s="254"/>
      <c r="F23" s="254"/>
      <c r="H23" s="14"/>
      <c r="I23" s="15"/>
      <c r="J23" s="241"/>
      <c r="K23" s="18"/>
      <c r="L23" s="241"/>
      <c r="M23" s="241"/>
      <c r="N23" s="18"/>
      <c r="O23" s="31"/>
      <c r="P23" s="38"/>
      <c r="Q23" s="47">
        <v>0</v>
      </c>
      <c r="R23" s="47">
        <v>0</v>
      </c>
      <c r="S23" s="47">
        <v>0</v>
      </c>
      <c r="T23" s="47">
        <v>0</v>
      </c>
    </row>
    <row r="24" spans="1:20" s="43" customFormat="1">
      <c r="A24" s="262" t="s">
        <v>37</v>
      </c>
      <c r="B24" s="72" t="s">
        <v>38</v>
      </c>
      <c r="C24" s="257"/>
      <c r="D24" s="196" t="s">
        <v>39</v>
      </c>
      <c r="E24" s="254"/>
      <c r="F24" s="254"/>
      <c r="H24" s="14"/>
      <c r="I24" s="15"/>
      <c r="J24" s="235">
        <v>111225374.8</v>
      </c>
      <c r="K24" s="51"/>
      <c r="L24" s="235">
        <v>546142</v>
      </c>
      <c r="M24" s="235">
        <v>111771517</v>
      </c>
      <c r="N24" s="51"/>
      <c r="O24" s="31"/>
      <c r="P24" s="38"/>
      <c r="Q24" s="47">
        <v>111225374.78</v>
      </c>
      <c r="R24" s="47">
        <v>1.9999995827674866E-2</v>
      </c>
      <c r="S24" s="47">
        <v>546142</v>
      </c>
      <c r="T24" s="47">
        <v>0</v>
      </c>
    </row>
    <row r="25" spans="1:20" s="43" customFormat="1">
      <c r="A25" s="224" t="s">
        <v>40</v>
      </c>
      <c r="B25" s="72" t="s">
        <v>38</v>
      </c>
      <c r="C25" s="257"/>
      <c r="D25" s="196" t="s">
        <v>41</v>
      </c>
      <c r="E25" s="254"/>
      <c r="F25" s="254"/>
      <c r="H25" s="14"/>
      <c r="I25" s="15"/>
      <c r="J25" s="235">
        <v>26624029.52</v>
      </c>
      <c r="K25" s="51"/>
      <c r="L25" s="235">
        <v>832228</v>
      </c>
      <c r="M25" s="235">
        <v>27456258</v>
      </c>
      <c r="N25" s="51"/>
      <c r="O25" s="31"/>
      <c r="P25" s="38"/>
      <c r="Q25" s="47">
        <v>26624029.52</v>
      </c>
      <c r="R25" s="47">
        <v>0.48000000044703484</v>
      </c>
      <c r="S25" s="47">
        <v>832228</v>
      </c>
      <c r="T25" s="47">
        <v>0</v>
      </c>
    </row>
    <row r="26" spans="1:20" s="43" customFormat="1">
      <c r="A26" s="262" t="s">
        <v>42</v>
      </c>
      <c r="B26" s="34" t="s">
        <v>38</v>
      </c>
      <c r="C26" s="257"/>
      <c r="D26" s="196" t="s">
        <v>43</v>
      </c>
      <c r="E26" s="254"/>
      <c r="F26" s="254"/>
      <c r="H26" s="14"/>
      <c r="I26" s="15"/>
      <c r="J26" s="235">
        <v>4767944.25</v>
      </c>
      <c r="K26" s="51"/>
      <c r="L26" s="235">
        <v>0</v>
      </c>
      <c r="M26" s="235">
        <v>4767944</v>
      </c>
      <c r="N26" s="51"/>
      <c r="O26" s="31"/>
      <c r="P26" s="38"/>
      <c r="Q26" s="47">
        <v>4767944.25</v>
      </c>
      <c r="R26" s="47">
        <v>-0.25</v>
      </c>
      <c r="S26" s="47">
        <v>0</v>
      </c>
      <c r="T26" s="47">
        <v>0</v>
      </c>
    </row>
    <row r="27" spans="1:20" s="43" customFormat="1">
      <c r="A27" s="224" t="s">
        <v>44</v>
      </c>
      <c r="B27" s="72" t="s">
        <v>38</v>
      </c>
      <c r="C27" s="257"/>
      <c r="D27" s="196" t="s">
        <v>45</v>
      </c>
      <c r="E27" s="254"/>
      <c r="F27" s="254"/>
      <c r="H27" s="14"/>
      <c r="I27" s="15"/>
      <c r="J27" s="235">
        <v>10614748.439999999</v>
      </c>
      <c r="K27" s="51"/>
      <c r="L27" s="235">
        <v>7025728</v>
      </c>
      <c r="M27" s="235">
        <v>17640476</v>
      </c>
      <c r="N27" s="51"/>
      <c r="O27" s="31"/>
      <c r="P27" s="38"/>
      <c r="Q27" s="47">
        <v>10614748.439999999</v>
      </c>
      <c r="R27" s="47">
        <v>-0.43999999947845936</v>
      </c>
      <c r="S27" s="47">
        <v>7025728</v>
      </c>
      <c r="T27" s="47">
        <v>0</v>
      </c>
    </row>
    <row r="28" spans="1:20" s="43" customFormat="1">
      <c r="A28" s="262" t="s">
        <v>46</v>
      </c>
      <c r="B28" s="34" t="s">
        <v>38</v>
      </c>
      <c r="C28" s="257"/>
      <c r="D28" s="196" t="s">
        <v>47</v>
      </c>
      <c r="E28" s="254"/>
      <c r="F28" s="254"/>
      <c r="H28" s="14"/>
      <c r="I28" s="15"/>
      <c r="J28" s="235">
        <v>6060154.0099999998</v>
      </c>
      <c r="K28" s="51"/>
      <c r="L28" s="235">
        <v>1227282</v>
      </c>
      <c r="M28" s="235">
        <v>7287436</v>
      </c>
      <c r="N28" s="51"/>
      <c r="O28" s="31"/>
      <c r="P28" s="38"/>
      <c r="Q28" s="47">
        <v>6060154.0099999998</v>
      </c>
      <c r="R28" s="47">
        <v>-9.9999997764825821E-3</v>
      </c>
      <c r="S28" s="47">
        <v>1227282</v>
      </c>
      <c r="T28" s="47">
        <v>0</v>
      </c>
    </row>
    <row r="29" spans="1:20" s="43" customFormat="1">
      <c r="A29" s="224" t="s">
        <v>48</v>
      </c>
      <c r="B29" s="34" t="s">
        <v>38</v>
      </c>
      <c r="C29" s="257"/>
      <c r="D29" s="196" t="s">
        <v>49</v>
      </c>
      <c r="E29" s="254"/>
      <c r="F29" s="254"/>
      <c r="H29" s="14"/>
      <c r="I29" s="15"/>
      <c r="J29" s="235">
        <v>18454714.91</v>
      </c>
      <c r="K29" s="51"/>
      <c r="L29" s="235">
        <v>213428.9</v>
      </c>
      <c r="M29" s="235">
        <v>18668144</v>
      </c>
      <c r="N29" s="51"/>
      <c r="O29" s="31"/>
      <c r="P29" s="38"/>
      <c r="Q29" s="47">
        <v>18454714.91</v>
      </c>
      <c r="R29" s="47">
        <v>8.9999999850988388E-2</v>
      </c>
      <c r="S29" s="47">
        <v>213428.9</v>
      </c>
      <c r="T29" s="47">
        <v>0.10000000000582077</v>
      </c>
    </row>
    <row r="30" spans="1:20" s="43" customFormat="1">
      <c r="A30" s="262" t="s">
        <v>50</v>
      </c>
      <c r="B30" s="72" t="s">
        <v>51</v>
      </c>
      <c r="C30" s="257"/>
      <c r="D30" s="196" t="s">
        <v>52</v>
      </c>
      <c r="E30" s="254"/>
      <c r="F30" s="254"/>
      <c r="H30" s="14"/>
      <c r="I30" s="15"/>
      <c r="J30" s="242">
        <v>10061556.99</v>
      </c>
      <c r="K30" s="51"/>
      <c r="L30" s="236">
        <v>0</v>
      </c>
      <c r="M30" s="236">
        <v>10061557</v>
      </c>
      <c r="N30" s="51"/>
      <c r="O30" s="31"/>
      <c r="P30" s="38"/>
      <c r="Q30" s="47">
        <v>10061556.99</v>
      </c>
      <c r="R30" s="47">
        <v>9.9999997764825821E-3</v>
      </c>
      <c r="S30" s="47">
        <v>0</v>
      </c>
      <c r="T30" s="47">
        <v>0</v>
      </c>
    </row>
    <row r="31" spans="1:20" s="43" customFormat="1">
      <c r="A31" s="224"/>
      <c r="B31" s="72"/>
      <c r="C31" s="257"/>
      <c r="D31" s="196"/>
      <c r="E31" s="254"/>
      <c r="F31" s="254"/>
      <c r="H31" s="14"/>
      <c r="I31" s="15"/>
      <c r="J31" s="74"/>
      <c r="K31" s="74"/>
      <c r="L31" s="74"/>
      <c r="M31" s="74"/>
      <c r="N31" s="74"/>
      <c r="O31" s="31"/>
      <c r="P31" s="38"/>
      <c r="Q31" s="63"/>
      <c r="R31" s="63"/>
      <c r="S31" s="63"/>
      <c r="T31" s="63"/>
    </row>
    <row r="32" spans="1:20" s="43" customFormat="1">
      <c r="A32" s="224" t="s">
        <v>53</v>
      </c>
      <c r="B32" s="72"/>
      <c r="C32" s="254"/>
      <c r="D32" s="261" t="s">
        <v>54</v>
      </c>
      <c r="F32" s="254"/>
      <c r="G32" s="254"/>
      <c r="H32" s="14"/>
      <c r="I32" s="15"/>
      <c r="J32" s="239">
        <v>187808523</v>
      </c>
      <c r="K32" s="237"/>
      <c r="L32" s="239">
        <v>9844809</v>
      </c>
      <c r="M32" s="239">
        <v>197653332</v>
      </c>
      <c r="N32" s="68"/>
      <c r="O32" s="31"/>
      <c r="P32" s="38"/>
      <c r="Q32" s="75">
        <v>187808522.90000001</v>
      </c>
      <c r="R32" s="69">
        <v>9.9999994039535522E-2</v>
      </c>
      <c r="S32" s="69">
        <v>9844808.9000000004</v>
      </c>
      <c r="T32" s="69">
        <v>9.999999962747097E-2</v>
      </c>
    </row>
    <row r="33" spans="1:20" s="43" customFormat="1">
      <c r="A33" s="262"/>
      <c r="B33" s="72"/>
      <c r="C33" s="257"/>
      <c r="D33" s="263"/>
      <c r="E33" s="254"/>
      <c r="F33" s="254"/>
      <c r="H33" s="14"/>
      <c r="I33" s="15"/>
      <c r="J33" s="237"/>
      <c r="K33" s="237"/>
      <c r="L33" s="237"/>
      <c r="M33" s="237"/>
      <c r="N33" s="77"/>
      <c r="O33" s="31"/>
      <c r="P33" s="38"/>
      <c r="Q33" s="63"/>
      <c r="R33" s="47"/>
      <c r="S33" s="47"/>
      <c r="T33" s="47"/>
    </row>
    <row r="34" spans="1:20" s="43" customFormat="1">
      <c r="A34" s="224"/>
      <c r="B34" s="72"/>
      <c r="C34" s="254"/>
      <c r="D34" s="261" t="s">
        <v>303</v>
      </c>
      <c r="F34" s="254"/>
      <c r="G34" s="254"/>
      <c r="H34" s="14"/>
      <c r="I34" s="15"/>
      <c r="J34" s="239">
        <v>-133788173</v>
      </c>
      <c r="K34" s="240"/>
      <c r="L34" s="239">
        <v>-1548914</v>
      </c>
      <c r="M34" s="239">
        <v>-135337087</v>
      </c>
      <c r="N34" s="68"/>
      <c r="O34" s="31"/>
      <c r="P34" s="38"/>
      <c r="Q34" s="69">
        <v>-133788172.56</v>
      </c>
      <c r="R34" s="69">
        <v>-0.43999999761581421</v>
      </c>
      <c r="S34" s="69">
        <v>-1548913.9400000004</v>
      </c>
      <c r="T34" s="69">
        <v>-5.9999999590218067E-2</v>
      </c>
    </row>
    <row r="35" spans="1:20" s="43" customFormat="1">
      <c r="A35" s="262"/>
      <c r="B35" s="72"/>
      <c r="C35" s="254"/>
      <c r="D35" s="254"/>
      <c r="E35" s="254"/>
      <c r="F35" s="254"/>
      <c r="G35" s="254"/>
      <c r="H35" s="14"/>
      <c r="I35" s="15"/>
      <c r="J35" s="79"/>
      <c r="K35" s="79"/>
      <c r="L35" s="79"/>
      <c r="M35" s="79"/>
      <c r="N35" s="79"/>
      <c r="O35" s="31"/>
      <c r="P35" s="38"/>
      <c r="Q35" s="47"/>
      <c r="R35" s="47"/>
      <c r="S35" s="47"/>
      <c r="T35" s="47"/>
    </row>
    <row r="36" spans="1:20" s="43" customFormat="1">
      <c r="A36" s="224"/>
      <c r="B36" s="72"/>
      <c r="C36" s="253" t="s">
        <v>55</v>
      </c>
      <c r="E36" s="254"/>
      <c r="F36" s="254"/>
      <c r="G36" s="254"/>
      <c r="H36" s="14"/>
      <c r="I36" s="15"/>
      <c r="J36" s="241"/>
      <c r="K36" s="18"/>
      <c r="L36" s="241"/>
      <c r="M36" s="241"/>
      <c r="N36" s="18"/>
      <c r="O36" s="31"/>
      <c r="P36" s="38"/>
      <c r="Q36" s="47"/>
      <c r="R36" s="47"/>
      <c r="S36" s="47"/>
      <c r="T36" s="47"/>
    </row>
    <row r="37" spans="1:20" s="43" customFormat="1">
      <c r="A37" s="262" t="s">
        <v>56</v>
      </c>
      <c r="B37" s="72" t="s">
        <v>57</v>
      </c>
      <c r="C37" s="196" t="s">
        <v>58</v>
      </c>
      <c r="E37" s="254"/>
      <c r="F37" s="254"/>
      <c r="H37" s="14"/>
      <c r="I37" s="15"/>
      <c r="J37" s="243">
        <v>78590658.450000003</v>
      </c>
      <c r="K37" s="81"/>
      <c r="L37" s="243">
        <v>0</v>
      </c>
      <c r="M37" s="243">
        <v>78590658</v>
      </c>
      <c r="N37" s="81"/>
      <c r="O37" s="31"/>
      <c r="P37" s="38"/>
      <c r="Q37" s="47">
        <v>78590658.450000003</v>
      </c>
      <c r="R37" s="47">
        <v>-0.45000000298023224</v>
      </c>
      <c r="S37" s="47">
        <v>0</v>
      </c>
      <c r="T37" s="47">
        <v>0</v>
      </c>
    </row>
    <row r="38" spans="1:20" s="43" customFormat="1">
      <c r="A38" s="224" t="s">
        <v>59</v>
      </c>
      <c r="B38" s="72" t="s">
        <v>20</v>
      </c>
      <c r="C38" s="196" t="s">
        <v>60</v>
      </c>
      <c r="E38" s="254"/>
      <c r="F38" s="254"/>
      <c r="H38" s="14"/>
      <c r="I38" s="15"/>
      <c r="J38" s="243">
        <v>45701974.719999999</v>
      </c>
      <c r="K38" s="81"/>
      <c r="L38" s="243">
        <v>0</v>
      </c>
      <c r="M38" s="243">
        <v>45701975</v>
      </c>
      <c r="N38" s="81"/>
      <c r="O38" s="31"/>
      <c r="P38" s="38"/>
      <c r="Q38" s="47">
        <v>45701974.719999999</v>
      </c>
      <c r="R38" s="47">
        <v>0.2800000011920929</v>
      </c>
      <c r="S38" s="47">
        <v>0</v>
      </c>
      <c r="T38" s="47">
        <v>0</v>
      </c>
    </row>
    <row r="39" spans="1:20" s="43" customFormat="1">
      <c r="A39" s="262" t="s">
        <v>61</v>
      </c>
      <c r="B39" s="72" t="s">
        <v>20</v>
      </c>
      <c r="C39" s="196" t="s">
        <v>62</v>
      </c>
      <c r="E39" s="254"/>
      <c r="F39" s="254"/>
      <c r="H39" s="14"/>
      <c r="I39" s="15"/>
      <c r="J39" s="243">
        <v>0</v>
      </c>
      <c r="K39" s="81"/>
      <c r="L39" s="243">
        <v>0</v>
      </c>
      <c r="M39" s="243">
        <v>0</v>
      </c>
      <c r="N39" s="81"/>
      <c r="O39" s="31"/>
      <c r="P39" s="38"/>
      <c r="Q39" s="47">
        <v>0</v>
      </c>
      <c r="R39" s="47">
        <v>0</v>
      </c>
      <c r="S39" s="47">
        <v>0</v>
      </c>
      <c r="T39" s="47">
        <v>0</v>
      </c>
    </row>
    <row r="40" spans="1:20" s="43" customFormat="1">
      <c r="A40" s="224" t="s">
        <v>63</v>
      </c>
      <c r="B40" s="72" t="s">
        <v>64</v>
      </c>
      <c r="C40" s="196" t="s">
        <v>65</v>
      </c>
      <c r="E40" s="254"/>
      <c r="F40" s="254"/>
      <c r="H40" s="14"/>
      <c r="I40" s="15"/>
      <c r="J40" s="243">
        <v>331307</v>
      </c>
      <c r="K40" s="81"/>
      <c r="L40" s="243">
        <v>-73974.8</v>
      </c>
      <c r="M40" s="243">
        <v>257332</v>
      </c>
      <c r="N40" s="81"/>
      <c r="O40" s="31"/>
      <c r="P40" s="38"/>
      <c r="Q40" s="47">
        <v>331307</v>
      </c>
      <c r="R40" s="47">
        <v>0</v>
      </c>
      <c r="S40" s="47">
        <v>-73974.8</v>
      </c>
      <c r="T40" s="47">
        <v>-0.19999999999708962</v>
      </c>
    </row>
    <row r="41" spans="1:20" s="43" customFormat="1">
      <c r="A41" s="262" t="s">
        <v>66</v>
      </c>
      <c r="B41" s="72" t="s">
        <v>64</v>
      </c>
      <c r="C41" s="196" t="s">
        <v>310</v>
      </c>
      <c r="E41" s="254"/>
      <c r="F41" s="254"/>
      <c r="H41" s="14"/>
      <c r="I41" s="15"/>
      <c r="J41" s="243">
        <v>1339035.58</v>
      </c>
      <c r="K41" s="81"/>
      <c r="L41" s="243">
        <v>0</v>
      </c>
      <c r="M41" s="243">
        <v>1339036</v>
      </c>
      <c r="N41" s="81"/>
      <c r="O41" s="31"/>
      <c r="P41" s="38"/>
      <c r="Q41" s="47">
        <v>1339035.58</v>
      </c>
      <c r="R41" s="47">
        <v>0.41999999992549419</v>
      </c>
      <c r="S41" s="47">
        <v>0</v>
      </c>
      <c r="T41" s="47">
        <v>0</v>
      </c>
    </row>
    <row r="42" spans="1:20" s="43" customFormat="1">
      <c r="A42" s="224" t="s">
        <v>67</v>
      </c>
      <c r="B42" s="72" t="s">
        <v>31</v>
      </c>
      <c r="C42" s="196" t="s">
        <v>68</v>
      </c>
      <c r="E42" s="254"/>
      <c r="F42" s="254"/>
      <c r="H42" s="14"/>
      <c r="I42" s="15"/>
      <c r="J42" s="243">
        <v>16534.099999999999</v>
      </c>
      <c r="K42" s="81"/>
      <c r="L42" s="243">
        <v>0</v>
      </c>
      <c r="M42" s="243">
        <v>16534</v>
      </c>
      <c r="N42" s="81"/>
      <c r="O42" s="31"/>
      <c r="P42" s="38"/>
      <c r="Q42" s="47">
        <v>16534.099999999999</v>
      </c>
      <c r="R42" s="47">
        <v>-9.9999999998544808E-2</v>
      </c>
      <c r="S42" s="47">
        <v>0</v>
      </c>
      <c r="T42" s="47">
        <v>0</v>
      </c>
    </row>
    <row r="43" spans="1:20" s="43" customFormat="1">
      <c r="A43" s="262" t="s">
        <v>69</v>
      </c>
      <c r="B43" s="72" t="s">
        <v>70</v>
      </c>
      <c r="C43" s="196" t="s">
        <v>305</v>
      </c>
      <c r="E43" s="254"/>
      <c r="F43" s="254"/>
      <c r="H43" s="14"/>
      <c r="I43" s="15"/>
      <c r="J43" s="243">
        <v>-16615.810000000001</v>
      </c>
      <c r="K43" s="81"/>
      <c r="L43" s="243">
        <v>0</v>
      </c>
      <c r="M43" s="243">
        <v>-16616</v>
      </c>
      <c r="N43" s="81"/>
      <c r="O43" s="31"/>
      <c r="P43" s="38"/>
      <c r="Q43" s="47">
        <v>-16615.810000000001</v>
      </c>
      <c r="R43" s="47">
        <v>-0.18999999999869033</v>
      </c>
      <c r="S43" s="47">
        <v>0</v>
      </c>
      <c r="T43" s="47">
        <v>0</v>
      </c>
    </row>
    <row r="44" spans="1:20" s="43" customFormat="1">
      <c r="A44" s="224" t="s">
        <v>71</v>
      </c>
      <c r="B44" s="72" t="s">
        <v>38</v>
      </c>
      <c r="C44" s="196" t="s">
        <v>72</v>
      </c>
      <c r="H44" s="35"/>
      <c r="I44" s="35"/>
      <c r="J44" s="243">
        <v>-115721.28</v>
      </c>
      <c r="K44" s="81"/>
      <c r="L44" s="243">
        <v>0</v>
      </c>
      <c r="M44" s="243">
        <v>-115721</v>
      </c>
      <c r="N44" s="81"/>
      <c r="O44" s="31"/>
      <c r="P44" s="38"/>
      <c r="Q44" s="47">
        <v>-115721.28</v>
      </c>
      <c r="R44" s="47">
        <v>0.27999999999883585</v>
      </c>
      <c r="S44" s="47">
        <v>0</v>
      </c>
      <c r="T44" s="47">
        <v>0</v>
      </c>
    </row>
    <row r="45" spans="1:20" s="43" customFormat="1">
      <c r="A45" s="262" t="s">
        <v>73</v>
      </c>
      <c r="B45" s="72" t="s">
        <v>38</v>
      </c>
      <c r="C45" s="196" t="s">
        <v>74</v>
      </c>
      <c r="E45" s="254"/>
      <c r="F45" s="254"/>
      <c r="H45" s="14"/>
      <c r="I45" s="15"/>
      <c r="J45" s="244">
        <v>0</v>
      </c>
      <c r="K45" s="81"/>
      <c r="L45" s="244">
        <v>0</v>
      </c>
      <c r="M45" s="244">
        <v>0</v>
      </c>
      <c r="N45" s="81"/>
      <c r="O45" s="31"/>
      <c r="P45" s="38"/>
      <c r="Q45" s="47">
        <v>0</v>
      </c>
      <c r="R45" s="47">
        <v>0</v>
      </c>
      <c r="S45" s="47">
        <v>0</v>
      </c>
      <c r="T45" s="47">
        <v>0</v>
      </c>
    </row>
    <row r="46" spans="1:20" s="43" customFormat="1">
      <c r="A46" s="224"/>
      <c r="B46" s="72"/>
      <c r="H46" s="35"/>
      <c r="I46" s="35"/>
      <c r="J46" s="245"/>
      <c r="K46" s="85"/>
      <c r="L46" s="245"/>
      <c r="M46" s="245"/>
      <c r="N46" s="85"/>
      <c r="O46" s="31"/>
      <c r="P46" s="38"/>
      <c r="Q46" s="63"/>
      <c r="R46" s="63"/>
      <c r="S46" s="63"/>
      <c r="T46" s="63"/>
    </row>
    <row r="47" spans="1:20" s="43" customFormat="1">
      <c r="A47" s="224" t="s">
        <v>75</v>
      </c>
      <c r="B47" s="72"/>
      <c r="C47" s="253" t="s">
        <v>76</v>
      </c>
      <c r="E47" s="254"/>
      <c r="F47" s="254"/>
      <c r="G47" s="254"/>
      <c r="H47" s="14"/>
      <c r="I47" s="15"/>
      <c r="J47" s="239">
        <v>125847173</v>
      </c>
      <c r="K47" s="237"/>
      <c r="L47" s="239">
        <v>-73975</v>
      </c>
      <c r="M47" s="239">
        <v>125773198</v>
      </c>
      <c r="N47" s="68"/>
      <c r="O47" s="31"/>
      <c r="P47" s="38"/>
      <c r="Q47" s="69">
        <v>125847172.75999999</v>
      </c>
      <c r="R47" s="69">
        <v>0.24000000953674316</v>
      </c>
      <c r="S47" s="69">
        <v>-73974.8</v>
      </c>
      <c r="T47" s="69">
        <v>-0.19999999999708962</v>
      </c>
    </row>
    <row r="48" spans="1:20" s="37" customFormat="1">
      <c r="A48" s="224"/>
      <c r="B48" s="72"/>
      <c r="C48" s="264"/>
      <c r="E48" s="265"/>
      <c r="F48" s="265"/>
      <c r="G48" s="265"/>
      <c r="H48" s="15"/>
      <c r="I48" s="15"/>
      <c r="J48" s="237"/>
      <c r="K48" s="237"/>
      <c r="L48" s="237"/>
      <c r="M48" s="237"/>
      <c r="N48" s="77"/>
      <c r="O48" s="31"/>
      <c r="P48" s="88"/>
      <c r="Q48" s="47"/>
      <c r="R48" s="47"/>
      <c r="S48" s="47"/>
      <c r="T48" s="47"/>
    </row>
    <row r="49" spans="1:20" s="43" customFormat="1">
      <c r="A49" s="224"/>
      <c r="B49" s="72"/>
      <c r="C49" s="261" t="s">
        <v>306</v>
      </c>
      <c r="F49" s="254"/>
      <c r="G49" s="254"/>
      <c r="H49" s="14"/>
      <c r="I49" s="15"/>
      <c r="N49" s="37"/>
      <c r="O49" s="31"/>
      <c r="P49" s="38"/>
      <c r="Q49" s="75"/>
      <c r="R49" s="47"/>
      <c r="S49" s="47"/>
      <c r="T49" s="47"/>
    </row>
    <row r="50" spans="1:20" s="43" customFormat="1">
      <c r="A50" s="224"/>
      <c r="B50" s="72"/>
      <c r="C50" s="254"/>
      <c r="D50" s="253" t="s">
        <v>77</v>
      </c>
      <c r="E50" s="254"/>
      <c r="F50" s="254"/>
      <c r="G50" s="254"/>
      <c r="H50" s="14"/>
      <c r="I50" s="15"/>
      <c r="J50" s="239">
        <v>-7941000</v>
      </c>
      <c r="K50" s="237"/>
      <c r="L50" s="239">
        <v>-1622889</v>
      </c>
      <c r="M50" s="239">
        <v>-9563889</v>
      </c>
      <c r="N50" s="68"/>
      <c r="O50" s="31"/>
      <c r="P50" s="38"/>
      <c r="Q50" s="69">
        <v>-7940999.8000000119</v>
      </c>
      <c r="R50" s="69">
        <v>-0.19999998807907104</v>
      </c>
      <c r="S50" s="69">
        <v>-1622888.7400000005</v>
      </c>
      <c r="T50" s="69">
        <v>-0.25999999954365194</v>
      </c>
    </row>
    <row r="51" spans="1:20" s="43" customFormat="1">
      <c r="A51" s="224"/>
      <c r="B51" s="72"/>
      <c r="C51" s="254"/>
      <c r="D51" s="253"/>
      <c r="E51" s="254"/>
      <c r="F51" s="254"/>
      <c r="G51" s="254"/>
      <c r="H51" s="14"/>
      <c r="I51" s="15"/>
      <c r="J51" s="18"/>
      <c r="K51" s="18"/>
      <c r="L51" s="18"/>
      <c r="M51" s="18"/>
      <c r="N51" s="18"/>
      <c r="O51" s="31"/>
      <c r="P51" s="38"/>
      <c r="Q51" s="47"/>
      <c r="R51" s="47"/>
      <c r="S51" s="47"/>
      <c r="T51" s="47"/>
    </row>
    <row r="52" spans="1:20" s="43" customFormat="1">
      <c r="A52" s="224" t="s">
        <v>78</v>
      </c>
      <c r="B52" s="72" t="s">
        <v>57</v>
      </c>
      <c r="C52" s="196" t="s">
        <v>79</v>
      </c>
      <c r="E52" s="254"/>
      <c r="F52" s="254"/>
      <c r="G52" s="254"/>
      <c r="H52" s="35"/>
      <c r="I52" s="15"/>
      <c r="J52" s="243">
        <v>3257449.81</v>
      </c>
      <c r="K52" s="81"/>
      <c r="L52" s="243">
        <v>0</v>
      </c>
      <c r="M52" s="243">
        <v>3257450</v>
      </c>
      <c r="N52" s="81"/>
      <c r="O52" s="31"/>
      <c r="P52" s="38"/>
      <c r="Q52" s="47">
        <v>3257449.81</v>
      </c>
      <c r="R52" s="47">
        <v>0.18999999994412065</v>
      </c>
      <c r="S52" s="47">
        <v>0</v>
      </c>
      <c r="T52" s="47">
        <v>0</v>
      </c>
    </row>
    <row r="53" spans="1:20" s="43" customFormat="1">
      <c r="A53" s="224" t="s">
        <v>80</v>
      </c>
      <c r="B53" s="72" t="s">
        <v>81</v>
      </c>
      <c r="C53" s="196" t="s">
        <v>82</v>
      </c>
      <c r="E53" s="254"/>
      <c r="F53" s="254"/>
      <c r="G53" s="254"/>
      <c r="H53" s="35"/>
      <c r="I53" s="15"/>
      <c r="J53" s="235">
        <v>4835540.29</v>
      </c>
      <c r="K53" s="51"/>
      <c r="L53" s="235">
        <v>0</v>
      </c>
      <c r="M53" s="235">
        <v>4835540</v>
      </c>
      <c r="N53" s="51"/>
      <c r="O53" s="31"/>
      <c r="P53" s="38"/>
      <c r="Q53" s="75">
        <v>4835540.29</v>
      </c>
      <c r="R53" s="75">
        <v>-0.2900000000372529</v>
      </c>
      <c r="S53" s="75">
        <v>0</v>
      </c>
      <c r="T53" s="75">
        <v>0</v>
      </c>
    </row>
    <row r="54" spans="1:20">
      <c r="A54" s="224" t="s">
        <v>83</v>
      </c>
      <c r="B54" s="72" t="s">
        <v>84</v>
      </c>
      <c r="C54" s="254" t="s">
        <v>85</v>
      </c>
      <c r="D54" s="43"/>
      <c r="E54" s="254"/>
      <c r="F54" s="254"/>
      <c r="G54" s="254"/>
      <c r="H54" s="35"/>
      <c r="I54" s="15"/>
      <c r="J54" s="246">
        <v>0</v>
      </c>
      <c r="K54" s="51"/>
      <c r="L54" s="246">
        <v>192796.7</v>
      </c>
      <c r="M54" s="246">
        <v>192797</v>
      </c>
      <c r="N54" s="51"/>
      <c r="O54" s="31"/>
      <c r="Q54" s="75">
        <v>0</v>
      </c>
      <c r="R54" s="75">
        <v>0</v>
      </c>
      <c r="S54" s="75">
        <v>192796.7</v>
      </c>
      <c r="T54" s="75">
        <v>0.29999999998835847</v>
      </c>
    </row>
    <row r="55" spans="1:20">
      <c r="A55" s="224" t="s">
        <v>86</v>
      </c>
      <c r="B55" s="72" t="s">
        <v>84</v>
      </c>
      <c r="C55" s="263" t="s">
        <v>307</v>
      </c>
      <c r="D55" s="43"/>
      <c r="E55" s="254"/>
      <c r="F55" s="254"/>
      <c r="G55" s="254"/>
      <c r="H55" s="35"/>
      <c r="I55" s="15"/>
      <c r="J55" s="236">
        <v>0</v>
      </c>
      <c r="K55" s="51"/>
      <c r="L55" s="236">
        <v>0</v>
      </c>
      <c r="M55" s="236">
        <v>0</v>
      </c>
      <c r="N55" s="51"/>
      <c r="O55" s="31"/>
      <c r="Q55" s="69">
        <v>0</v>
      </c>
      <c r="R55" s="69">
        <v>0</v>
      </c>
      <c r="S55" s="75">
        <v>0</v>
      </c>
      <c r="T55" s="69">
        <v>0</v>
      </c>
    </row>
    <row r="56" spans="1:20">
      <c r="A56" s="224"/>
      <c r="B56" s="72"/>
      <c r="C56" s="43"/>
      <c r="D56" s="43"/>
      <c r="E56" s="254"/>
      <c r="F56" s="254"/>
      <c r="G56" s="254"/>
      <c r="H56" s="14"/>
      <c r="I56" s="15"/>
      <c r="J56" s="245"/>
      <c r="K56" s="85"/>
      <c r="L56" s="245"/>
      <c r="M56" s="245"/>
      <c r="N56" s="85"/>
      <c r="O56" s="31"/>
      <c r="Q56" s="47"/>
      <c r="R56" s="47"/>
      <c r="S56" s="63"/>
      <c r="T56" s="47"/>
    </row>
    <row r="57" spans="1:20">
      <c r="A57" s="262" t="s">
        <v>87</v>
      </c>
      <c r="B57" s="72"/>
      <c r="C57" s="253" t="s">
        <v>88</v>
      </c>
      <c r="D57" s="43"/>
      <c r="E57" s="43"/>
      <c r="F57" s="254"/>
      <c r="G57" s="254"/>
      <c r="H57" s="14"/>
      <c r="I57" s="15"/>
      <c r="J57" s="247">
        <v>8092990</v>
      </c>
      <c r="K57" s="237"/>
      <c r="L57" s="247">
        <v>192797</v>
      </c>
      <c r="M57" s="247">
        <v>8285787</v>
      </c>
      <c r="N57" s="91"/>
      <c r="O57" s="31"/>
      <c r="Q57" s="69">
        <v>8092990.0999999996</v>
      </c>
      <c r="R57" s="69">
        <v>-9.999999962747097E-2</v>
      </c>
      <c r="S57" s="69">
        <v>192796.7</v>
      </c>
      <c r="T57" s="69">
        <v>0.29999999998835847</v>
      </c>
    </row>
    <row r="58" spans="1:20">
      <c r="A58" s="224"/>
      <c r="B58" s="72"/>
      <c r="C58" s="253"/>
      <c r="D58" s="43"/>
      <c r="E58" s="43"/>
      <c r="F58" s="254"/>
      <c r="G58" s="254"/>
      <c r="H58" s="14"/>
      <c r="I58" s="15"/>
      <c r="J58" s="237"/>
      <c r="K58" s="237"/>
      <c r="L58" s="237"/>
      <c r="M58" s="237"/>
      <c r="N58" s="77"/>
      <c r="O58" s="31"/>
      <c r="Q58" s="47"/>
      <c r="R58" s="47"/>
      <c r="S58" s="47"/>
      <c r="T58" s="47"/>
    </row>
    <row r="59" spans="1:20">
      <c r="A59" s="262"/>
      <c r="B59" s="72"/>
      <c r="C59" s="261" t="s">
        <v>308</v>
      </c>
      <c r="D59" s="43"/>
      <c r="E59" s="43"/>
      <c r="F59" s="254"/>
      <c r="G59" s="254"/>
      <c r="H59" s="14"/>
      <c r="I59" s="15"/>
      <c r="J59" s="247">
        <v>151990</v>
      </c>
      <c r="K59" s="248"/>
      <c r="L59" s="247">
        <v>-1430092</v>
      </c>
      <c r="M59" s="247">
        <v>-1278102</v>
      </c>
      <c r="N59" s="91"/>
      <c r="O59" s="31"/>
      <c r="Q59" s="69">
        <v>151990.29999998771</v>
      </c>
      <c r="R59" s="69">
        <v>0.29999998770654202</v>
      </c>
      <c r="S59" s="69">
        <v>-1430092.0400000005</v>
      </c>
      <c r="T59" s="69">
        <v>4.000000050291419E-2</v>
      </c>
    </row>
    <row r="60" spans="1:20">
      <c r="A60" s="224"/>
      <c r="B60" s="72"/>
      <c r="C60" s="266"/>
      <c r="D60" s="43"/>
      <c r="E60" s="43"/>
      <c r="F60" s="254"/>
      <c r="G60" s="254"/>
      <c r="H60" s="14"/>
      <c r="I60" s="15"/>
      <c r="J60" s="95"/>
      <c r="K60" s="95"/>
      <c r="L60" s="95"/>
      <c r="M60" s="95"/>
      <c r="N60" s="95"/>
      <c r="O60" s="31"/>
      <c r="Q60" s="47"/>
      <c r="R60" s="47"/>
      <c r="S60" s="47"/>
      <c r="T60" s="47"/>
    </row>
    <row r="61" spans="1:20">
      <c r="A61" s="224" t="s">
        <v>89</v>
      </c>
      <c r="B61" s="72"/>
      <c r="C61" s="254" t="s">
        <v>90</v>
      </c>
      <c r="D61" s="43"/>
      <c r="E61" s="254"/>
      <c r="F61" s="254"/>
      <c r="G61" s="254"/>
      <c r="H61" s="14"/>
      <c r="I61" s="15"/>
      <c r="J61" s="97">
        <v>221495639</v>
      </c>
      <c r="K61" s="81"/>
      <c r="L61" s="97">
        <v>46322941</v>
      </c>
      <c r="M61" s="246">
        <v>267818580</v>
      </c>
      <c r="N61" s="97"/>
      <c r="O61" s="31"/>
      <c r="Q61" s="47">
        <v>221495639</v>
      </c>
      <c r="R61" s="47">
        <v>0</v>
      </c>
      <c r="S61" s="47">
        <v>46322941</v>
      </c>
      <c r="T61" s="47">
        <v>0</v>
      </c>
    </row>
    <row r="62" spans="1:20">
      <c r="A62" s="224" t="s">
        <v>91</v>
      </c>
      <c r="B62" s="72" t="s">
        <v>92</v>
      </c>
      <c r="C62" s="254" t="s">
        <v>93</v>
      </c>
      <c r="D62" s="43"/>
      <c r="E62" s="254"/>
      <c r="F62" s="254"/>
      <c r="G62" s="254"/>
      <c r="H62" s="14"/>
      <c r="I62" s="15"/>
      <c r="J62" s="244">
        <v>0</v>
      </c>
      <c r="K62" s="81"/>
      <c r="L62" s="244"/>
      <c r="M62" s="244">
        <v>0</v>
      </c>
      <c r="N62" s="81"/>
      <c r="O62" s="31"/>
      <c r="Q62" s="69">
        <v>0</v>
      </c>
      <c r="R62" s="69">
        <v>0</v>
      </c>
      <c r="S62" s="69">
        <v>0</v>
      </c>
      <c r="T62" s="69">
        <v>0</v>
      </c>
    </row>
    <row r="63" spans="1:20" s="64" customFormat="1">
      <c r="A63" s="224"/>
      <c r="B63" s="72"/>
      <c r="C63" s="196"/>
      <c r="D63" s="196"/>
      <c r="E63" s="196"/>
      <c r="F63" s="196"/>
      <c r="G63" s="196"/>
      <c r="H63" s="98"/>
      <c r="I63" s="36"/>
      <c r="J63" s="248"/>
      <c r="K63" s="249"/>
      <c r="L63" s="249"/>
      <c r="M63" s="249"/>
      <c r="N63" s="100"/>
      <c r="O63" s="31"/>
      <c r="P63" s="62"/>
      <c r="Q63" s="47"/>
      <c r="R63" s="47"/>
      <c r="S63" s="47"/>
      <c r="T63" s="47"/>
    </row>
    <row r="64" spans="1:20" s="64" customFormat="1">
      <c r="A64" s="262"/>
      <c r="B64" s="72"/>
      <c r="C64" s="195" t="s">
        <v>94</v>
      </c>
      <c r="D64" s="196"/>
      <c r="E64" s="196"/>
      <c r="F64" s="196"/>
      <c r="G64" s="196"/>
      <c r="H64" s="60"/>
      <c r="I64" s="60"/>
      <c r="J64" s="247">
        <v>221495639</v>
      </c>
      <c r="K64" s="248"/>
      <c r="L64" s="247">
        <v>46322941</v>
      </c>
      <c r="M64" s="247">
        <v>267818580</v>
      </c>
      <c r="N64" s="91"/>
      <c r="O64" s="31"/>
      <c r="P64" s="62"/>
      <c r="Q64" s="75">
        <v>221495639</v>
      </c>
      <c r="R64" s="47">
        <v>0</v>
      </c>
      <c r="S64" s="75">
        <v>46322941</v>
      </c>
      <c r="T64" s="47">
        <v>0</v>
      </c>
    </row>
    <row r="65" spans="1:20" s="64" customFormat="1">
      <c r="A65" s="224"/>
      <c r="B65" s="72"/>
      <c r="C65" s="196"/>
      <c r="D65" s="196"/>
      <c r="E65" s="196"/>
      <c r="F65" s="196"/>
      <c r="G65" s="196"/>
      <c r="H65" s="102"/>
      <c r="I65" s="36"/>
      <c r="J65" s="250"/>
      <c r="K65" s="238"/>
      <c r="L65" s="238"/>
      <c r="M65" s="238"/>
      <c r="N65" s="61"/>
      <c r="O65" s="31"/>
      <c r="P65" s="62"/>
      <c r="Q65" s="47"/>
      <c r="R65" s="47"/>
      <c r="S65" s="47"/>
      <c r="T65" s="47"/>
    </row>
    <row r="66" spans="1:20" ht="13.5" thickBot="1">
      <c r="A66" s="224"/>
      <c r="B66" s="72"/>
      <c r="C66" s="253" t="s">
        <v>95</v>
      </c>
      <c r="D66" s="43"/>
      <c r="E66" s="254"/>
      <c r="F66" s="254"/>
      <c r="G66" s="254"/>
      <c r="H66" s="14"/>
      <c r="I66" s="103"/>
      <c r="J66" s="251">
        <v>221647629</v>
      </c>
      <c r="K66" s="252"/>
      <c r="L66" s="251">
        <v>44892849</v>
      </c>
      <c r="M66" s="251">
        <v>266540478</v>
      </c>
      <c r="N66" s="46"/>
      <c r="O66" s="31"/>
      <c r="Q66" s="106">
        <v>221647629.29999998</v>
      </c>
      <c r="R66" s="106">
        <v>-0.29999998211860657</v>
      </c>
      <c r="S66" s="106">
        <v>44892848.960000001</v>
      </c>
      <c r="T66" s="106">
        <v>3.9999999105930328E-2</v>
      </c>
    </row>
    <row r="67" spans="1:20" ht="13.5" thickTop="1">
      <c r="A67" s="262"/>
      <c r="B67" s="72"/>
      <c r="C67" s="254"/>
      <c r="D67" s="254"/>
      <c r="E67" s="254"/>
      <c r="F67" s="254"/>
      <c r="G67" s="254"/>
      <c r="H67" s="14"/>
      <c r="I67" s="15"/>
      <c r="J67" s="107"/>
      <c r="K67" s="15"/>
      <c r="L67" s="107"/>
      <c r="M67" s="107"/>
      <c r="N67" s="108"/>
    </row>
    <row r="68" spans="1:20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37"/>
    </row>
    <row r="69" spans="1:20">
      <c r="B69" s="72"/>
      <c r="I69" s="6"/>
      <c r="J69" s="109">
        <v>0</v>
      </c>
      <c r="K69" s="110"/>
      <c r="L69" s="111">
        <v>0</v>
      </c>
      <c r="M69" s="111">
        <v>0</v>
      </c>
      <c r="N69" s="112"/>
    </row>
    <row r="70" spans="1:20">
      <c r="B70" s="72"/>
      <c r="I70" s="113" t="s">
        <v>97</v>
      </c>
      <c r="J70" s="114"/>
      <c r="K70" s="115"/>
      <c r="L70" s="114"/>
      <c r="M70" s="114"/>
      <c r="N70" s="114"/>
      <c r="O70" s="31"/>
    </row>
    <row r="71" spans="1:20">
      <c r="B71" s="72"/>
      <c r="J71" s="114">
        <v>221647629</v>
      </c>
      <c r="K71" s="115"/>
      <c r="L71" s="114">
        <v>44892849</v>
      </c>
      <c r="M71" s="114">
        <v>266540478</v>
      </c>
      <c r="N71" s="114"/>
      <c r="O71" s="31"/>
    </row>
    <row r="72" spans="1:20">
      <c r="B72" s="72"/>
      <c r="J72" s="114"/>
      <c r="K72" s="115"/>
      <c r="L72" s="116"/>
      <c r="M72" s="116"/>
      <c r="N72" s="116"/>
      <c r="O72" s="31"/>
    </row>
    <row r="73" spans="1:20">
      <c r="B73" s="72"/>
      <c r="J73" s="114"/>
      <c r="K73" s="115"/>
      <c r="L73" s="114"/>
      <c r="M73" s="114"/>
      <c r="N73" s="114"/>
      <c r="O73" s="31"/>
    </row>
    <row r="74" spans="1:20">
      <c r="B74" s="72"/>
      <c r="J74" s="114"/>
      <c r="K74" s="115"/>
      <c r="L74" s="114"/>
      <c r="M74" s="114"/>
      <c r="N74" s="114"/>
      <c r="O74" s="31"/>
    </row>
    <row r="75" spans="1:20">
      <c r="B75" s="72"/>
      <c r="J75" s="114"/>
      <c r="K75" s="115"/>
      <c r="L75" s="114"/>
      <c r="M75" s="114"/>
      <c r="N75" s="114"/>
      <c r="O75" s="31"/>
    </row>
    <row r="76" spans="1:20">
      <c r="A76" s="12"/>
      <c r="B76" s="117"/>
      <c r="J76" s="114"/>
      <c r="K76" s="115"/>
      <c r="L76" s="114"/>
      <c r="M76" s="114"/>
      <c r="N76" s="114"/>
      <c r="O76" s="31"/>
    </row>
    <row r="77" spans="1:20">
      <c r="B77" s="72"/>
      <c r="J77" s="114"/>
      <c r="K77" s="115"/>
      <c r="L77" s="114"/>
      <c r="M77" s="114"/>
      <c r="N77" s="114"/>
      <c r="O77" s="31"/>
    </row>
    <row r="78" spans="1:20">
      <c r="A78" s="12"/>
      <c r="B78" s="117"/>
      <c r="J78" s="114"/>
      <c r="K78" s="115"/>
      <c r="L78" s="114"/>
      <c r="M78" s="114"/>
      <c r="N78" s="114"/>
      <c r="O78" s="31"/>
    </row>
    <row r="79" spans="1:20">
      <c r="B79" s="72"/>
      <c r="J79" s="114"/>
      <c r="K79" s="115"/>
      <c r="L79" s="114"/>
      <c r="M79" s="114"/>
      <c r="N79" s="114"/>
      <c r="O79" s="31"/>
    </row>
    <row r="80" spans="1:20">
      <c r="A80" s="12"/>
      <c r="B80" s="117"/>
      <c r="J80" s="114"/>
      <c r="K80" s="115"/>
      <c r="L80" s="114"/>
      <c r="M80" s="114"/>
      <c r="N80" s="114"/>
      <c r="O80" s="31"/>
    </row>
    <row r="81" spans="1:15">
      <c r="B81" s="72"/>
      <c r="J81" s="114"/>
      <c r="K81" s="115"/>
      <c r="L81" s="114"/>
      <c r="M81" s="114"/>
      <c r="N81" s="114"/>
      <c r="O81" s="31"/>
    </row>
    <row r="82" spans="1:15">
      <c r="B82" s="72"/>
      <c r="J82" s="114"/>
      <c r="K82" s="115"/>
      <c r="L82" s="114"/>
      <c r="M82" s="114"/>
      <c r="N82" s="114"/>
      <c r="O82" s="31"/>
    </row>
    <row r="83" spans="1:15">
      <c r="B83" s="72"/>
      <c r="J83" s="114"/>
      <c r="K83" s="115"/>
      <c r="L83" s="114"/>
      <c r="M83" s="114"/>
      <c r="N83" s="114"/>
      <c r="O83" s="31"/>
    </row>
    <row r="84" spans="1:15">
      <c r="B84" s="72"/>
      <c r="J84" s="114"/>
      <c r="K84" s="115"/>
      <c r="L84" s="114"/>
      <c r="M84" s="114"/>
      <c r="N84" s="114"/>
      <c r="O84" s="31"/>
    </row>
    <row r="85" spans="1:15">
      <c r="B85" s="72"/>
      <c r="J85" s="114"/>
      <c r="K85" s="115"/>
      <c r="L85" s="114"/>
      <c r="M85" s="114"/>
      <c r="N85" s="114"/>
      <c r="O85" s="31"/>
    </row>
    <row r="86" spans="1:15">
      <c r="B86" s="72"/>
      <c r="J86" s="114"/>
      <c r="K86" s="115"/>
      <c r="L86" s="114"/>
      <c r="M86" s="114"/>
      <c r="N86" s="114"/>
      <c r="O86" s="31"/>
    </row>
    <row r="87" spans="1:15">
      <c r="B87" s="72"/>
      <c r="J87" s="114"/>
      <c r="K87" s="115"/>
      <c r="L87" s="114"/>
      <c r="M87" s="114"/>
      <c r="N87" s="114"/>
      <c r="O87" s="31"/>
    </row>
    <row r="88" spans="1:15">
      <c r="B88" s="72"/>
      <c r="J88" s="114"/>
      <c r="K88" s="115"/>
      <c r="L88" s="114"/>
      <c r="M88" s="114"/>
      <c r="N88" s="114"/>
      <c r="O88" s="31"/>
    </row>
    <row r="89" spans="1:15">
      <c r="B89" s="72"/>
      <c r="J89" s="114"/>
      <c r="K89" s="115"/>
      <c r="L89" s="114"/>
      <c r="M89" s="114"/>
      <c r="N89" s="114"/>
      <c r="O89" s="31"/>
    </row>
    <row r="90" spans="1:15">
      <c r="B90" s="72"/>
      <c r="J90" s="114"/>
      <c r="K90" s="115"/>
      <c r="L90" s="114"/>
      <c r="M90" s="114"/>
      <c r="N90" s="114"/>
      <c r="O90" s="31"/>
    </row>
    <row r="91" spans="1:15">
      <c r="B91" s="72"/>
      <c r="J91" s="114"/>
      <c r="K91" s="115"/>
      <c r="L91" s="114"/>
      <c r="M91" s="114"/>
      <c r="N91" s="114"/>
      <c r="O91" s="31"/>
    </row>
    <row r="92" spans="1:15">
      <c r="B92" s="72"/>
      <c r="J92" s="114"/>
      <c r="K92" s="115"/>
      <c r="L92" s="114"/>
      <c r="M92" s="114"/>
      <c r="N92" s="114"/>
      <c r="O92" s="31"/>
    </row>
    <row r="93" spans="1:15">
      <c r="B93" s="72"/>
      <c r="J93" s="114"/>
      <c r="K93" s="115"/>
      <c r="L93" s="114"/>
      <c r="M93" s="114"/>
      <c r="N93" s="114"/>
      <c r="O93" s="31"/>
    </row>
    <row r="94" spans="1:15">
      <c r="A94" s="12"/>
      <c r="B94" s="117"/>
      <c r="J94" s="114"/>
      <c r="K94" s="115"/>
      <c r="L94" s="114"/>
      <c r="M94" s="114"/>
      <c r="N94" s="114"/>
      <c r="O94" s="31"/>
    </row>
    <row r="95" spans="1:15">
      <c r="B95" s="72"/>
    </row>
    <row r="96" spans="1:15">
      <c r="A96" s="12"/>
      <c r="B96" s="117"/>
    </row>
    <row r="97" spans="2:2">
      <c r="B97" s="72"/>
    </row>
  </sheetData>
  <sheetProtection formatColumns="0" formatRows="0"/>
  <conditionalFormatting sqref="T20 R20 R32 T32 T34 R34 R47 T47 T50 R50 R59 T59 T57 R57 R64 T64 T66 R66">
    <cfRule type="cellIs" dxfId="487" priority="9" operator="notBetween">
      <formula>-0.5</formula>
      <formula>0.5</formula>
    </cfRule>
    <cfRule type="cellIs" dxfId="486" priority="10" operator="between">
      <formula>-0.5</formula>
      <formula>0.5</formula>
    </cfRule>
  </conditionalFormatting>
  <conditionalFormatting sqref="S20 S32 S34 S47 S50 S57 S59 S64 S66">
    <cfRule type="expression" dxfId="485" priority="13">
      <formula>ROUND($S20,0)&lt;&gt;$L20</formula>
    </cfRule>
    <cfRule type="expression" dxfId="484" priority="14">
      <formula>ROUND($S20,0)=$L20</formula>
    </cfRule>
  </conditionalFormatting>
  <conditionalFormatting sqref="Q20 Q32 Q34 Q47 Q50 Q59 Q57 Q64 Q66">
    <cfRule type="expression" dxfId="483" priority="15">
      <formula>ROUND($Q20,0)&lt;&gt;$J20</formula>
    </cfRule>
  </conditionalFormatting>
  <conditionalFormatting sqref="Q20 Q32 Q34 Q47 Q50 Q57 Q59 Q64 Q66">
    <cfRule type="expression" dxfId="482" priority="16">
      <formula>ROUND($Q20,0)=$J20</formula>
    </cfRule>
  </conditionalFormatting>
  <conditionalFormatting sqref="S57">
    <cfRule type="expression" dxfId="481" priority="8">
      <formula>ROUND($Q57,0)&lt;&gt;$J57</formula>
    </cfRule>
  </conditionalFormatting>
  <conditionalFormatting sqref="S57">
    <cfRule type="expression" dxfId="480" priority="7">
      <formula>ROUND($Q57,0)=$J57</formula>
    </cfRule>
  </conditionalFormatting>
  <conditionalFormatting sqref="J69 L69">
    <cfRule type="cellIs" dxfId="479" priority="3" operator="notEqual">
      <formula>0</formula>
    </cfRule>
    <cfRule type="cellIs" dxfId="478" priority="4" operator="equal">
      <formula>0</formula>
    </cfRule>
  </conditionalFormatting>
  <conditionalFormatting sqref="M69">
    <cfRule type="cellIs" dxfId="477" priority="1" operator="notEqual">
      <formula>0</formula>
    </cfRule>
    <cfRule type="cellIs" dxfId="476" priority="2" operator="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 SNP</vt:lpstr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SOUTHFLORIDA</vt:lpstr>
      <vt:lpstr>TALLAHASSEE</vt:lpstr>
      <vt:lpstr>VALENCIA</vt:lpstr>
      <vt:lpstr>FCS!Print_Area</vt:lpstr>
      <vt:lpstr>'FCS SNP'!Print_Area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2015-12-23T19:48:17Z</cp:lastPrinted>
  <dcterms:created xsi:type="dcterms:W3CDTF">2014-12-18T21:45:41Z</dcterms:created>
  <dcterms:modified xsi:type="dcterms:W3CDTF">2020-02-13T15:21:14Z</dcterms:modified>
</cp:coreProperties>
</file>