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120" yWindow="30" windowWidth="20730" windowHeight="1176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state="hidden" r:id="rId30"/>
  </sheets>
  <externalReferences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1">EASTERNFL!#REF!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M530" i="34" l="1"/>
  <c r="O530" i="34" s="1"/>
  <c r="L529" i="34"/>
  <c r="L531" i="34" s="1"/>
  <c r="L561" i="34" s="1"/>
  <c r="D529" i="34"/>
  <c r="D531" i="34" s="1"/>
  <c r="D561" i="34" s="1"/>
  <c r="M525" i="34"/>
  <c r="O525" i="34" s="1"/>
  <c r="M523" i="34"/>
  <c r="O523" i="34" s="1"/>
  <c r="M521" i="34"/>
  <c r="O521" i="34" s="1"/>
  <c r="H529" i="34"/>
  <c r="H531" i="34" s="1"/>
  <c r="H561" i="34" s="1"/>
  <c r="M519" i="34"/>
  <c r="O519" i="34" s="1"/>
  <c r="N529" i="34"/>
  <c r="N531" i="34" s="1"/>
  <c r="N561" i="34" s="1"/>
  <c r="J529" i="34"/>
  <c r="J531" i="34" s="1"/>
  <c r="J561" i="34" s="1"/>
  <c r="I529" i="34"/>
  <c r="I531" i="34" s="1"/>
  <c r="I561" i="34" s="1"/>
  <c r="F529" i="34"/>
  <c r="F531" i="34" s="1"/>
  <c r="F561" i="34" s="1"/>
  <c r="E529" i="34"/>
  <c r="E531" i="34" s="1"/>
  <c r="E561" i="34" s="1"/>
  <c r="M505" i="34"/>
  <c r="O505" i="34" s="1"/>
  <c r="M503" i="34"/>
  <c r="O503" i="34" s="1"/>
  <c r="M501" i="34"/>
  <c r="O501" i="34" s="1"/>
  <c r="M499" i="34"/>
  <c r="O499" i="34" s="1"/>
  <c r="M497" i="34"/>
  <c r="O497" i="34" s="1"/>
  <c r="M495" i="34"/>
  <c r="O495" i="34" s="1"/>
  <c r="M493" i="34"/>
  <c r="O493" i="34" s="1"/>
  <c r="M491" i="34"/>
  <c r="O491" i="34" s="1"/>
  <c r="N507" i="34"/>
  <c r="L507" i="34"/>
  <c r="J507" i="34"/>
  <c r="I507" i="34"/>
  <c r="H507" i="34"/>
  <c r="F507" i="34"/>
  <c r="E507" i="34"/>
  <c r="M489" i="34"/>
  <c r="O489" i="34" s="1"/>
  <c r="M482" i="34"/>
  <c r="O482" i="34" s="1"/>
  <c r="M480" i="34"/>
  <c r="O480" i="34" s="1"/>
  <c r="M478" i="34"/>
  <c r="O478" i="34" s="1"/>
  <c r="M476" i="34"/>
  <c r="O476" i="34" s="1"/>
  <c r="M474" i="34"/>
  <c r="O474" i="34" s="1"/>
  <c r="M472" i="34"/>
  <c r="O472" i="34" s="1"/>
  <c r="M468" i="34"/>
  <c r="O468" i="34" s="1"/>
  <c r="M462" i="34"/>
  <c r="O462" i="34" s="1"/>
  <c r="M459" i="34"/>
  <c r="O459" i="34" s="1"/>
  <c r="M458" i="34"/>
  <c r="O458" i="34" s="1"/>
  <c r="M455" i="34"/>
  <c r="O455" i="34" s="1"/>
  <c r="M454" i="34"/>
  <c r="O454" i="34" s="1"/>
  <c r="M451" i="34"/>
  <c r="O451" i="34" s="1"/>
  <c r="M450" i="34"/>
  <c r="O450" i="34" s="1"/>
  <c r="M447" i="34"/>
  <c r="O447" i="34" s="1"/>
  <c r="M446" i="34"/>
  <c r="O446" i="34" s="1"/>
  <c r="M443" i="34"/>
  <c r="O443" i="34" s="1"/>
  <c r="M442" i="34"/>
  <c r="O442" i="34" s="1"/>
  <c r="M439" i="34"/>
  <c r="O439" i="34" s="1"/>
  <c r="M438" i="34"/>
  <c r="O438" i="34" s="1"/>
  <c r="M435" i="34"/>
  <c r="O435" i="34" s="1"/>
  <c r="M434" i="34"/>
  <c r="O434" i="34" s="1"/>
  <c r="M431" i="34"/>
  <c r="O431" i="34" s="1"/>
  <c r="M430" i="34"/>
  <c r="O430" i="34" s="1"/>
  <c r="M427" i="34"/>
  <c r="O427" i="34" s="1"/>
  <c r="M426" i="34"/>
  <c r="O426" i="34" s="1"/>
  <c r="M423" i="34"/>
  <c r="O423" i="34" s="1"/>
  <c r="M422" i="34"/>
  <c r="O422" i="34" s="1"/>
  <c r="I485" i="34"/>
  <c r="E485" i="34"/>
  <c r="M415" i="34"/>
  <c r="O415" i="34" s="1"/>
  <c r="M414" i="34"/>
  <c r="O414" i="34" s="1"/>
  <c r="M411" i="34"/>
  <c r="O411" i="34" s="1"/>
  <c r="M410" i="34"/>
  <c r="O410" i="34" s="1"/>
  <c r="M407" i="34"/>
  <c r="O407" i="34" s="1"/>
  <c r="M406" i="34"/>
  <c r="O406" i="34" s="1"/>
  <c r="M403" i="34"/>
  <c r="O403" i="34" s="1"/>
  <c r="M402" i="34"/>
  <c r="O402" i="34" s="1"/>
  <c r="M399" i="34"/>
  <c r="O399" i="34" s="1"/>
  <c r="M398" i="34"/>
  <c r="O398" i="34" s="1"/>
  <c r="M395" i="34"/>
  <c r="O395" i="34" s="1"/>
  <c r="M394" i="34"/>
  <c r="O394" i="34" s="1"/>
  <c r="M391" i="34"/>
  <c r="O391" i="34" s="1"/>
  <c r="M390" i="34"/>
  <c r="O390" i="34" s="1"/>
  <c r="M387" i="34"/>
  <c r="O387" i="34" s="1"/>
  <c r="M386" i="34"/>
  <c r="O386" i="34" s="1"/>
  <c r="M383" i="34"/>
  <c r="O383" i="34" s="1"/>
  <c r="M382" i="34"/>
  <c r="O382" i="34" s="1"/>
  <c r="M379" i="34"/>
  <c r="O379" i="34" s="1"/>
  <c r="M378" i="34"/>
  <c r="O378" i="34" s="1"/>
  <c r="M375" i="34"/>
  <c r="O375" i="34" s="1"/>
  <c r="M374" i="34"/>
  <c r="O374" i="34" s="1"/>
  <c r="M371" i="34"/>
  <c r="O371" i="34" s="1"/>
  <c r="M370" i="34"/>
  <c r="O370" i="34" s="1"/>
  <c r="N417" i="34"/>
  <c r="L417" i="34"/>
  <c r="J417" i="34"/>
  <c r="I417" i="34"/>
  <c r="H417" i="34"/>
  <c r="F417" i="34"/>
  <c r="E417" i="34"/>
  <c r="D417" i="34"/>
  <c r="I362" i="34"/>
  <c r="M358" i="34"/>
  <c r="O358" i="34" s="1"/>
  <c r="M357" i="34"/>
  <c r="O357" i="34" s="1"/>
  <c r="M354" i="34"/>
  <c r="O354" i="34" s="1"/>
  <c r="M353" i="34"/>
  <c r="O353" i="34" s="1"/>
  <c r="K362" i="34"/>
  <c r="M350" i="34"/>
  <c r="O350" i="34" s="1"/>
  <c r="M349" i="34"/>
  <c r="O349" i="34" s="1"/>
  <c r="M348" i="34"/>
  <c r="O348" i="34" s="1"/>
  <c r="M347" i="34"/>
  <c r="O347" i="34" s="1"/>
  <c r="M346" i="34"/>
  <c r="O346" i="34" s="1"/>
  <c r="M345" i="34"/>
  <c r="O345" i="34" s="1"/>
  <c r="M344" i="34"/>
  <c r="O344" i="34" s="1"/>
  <c r="M343" i="34"/>
  <c r="O343" i="34" s="1"/>
  <c r="M342" i="34"/>
  <c r="O342" i="34" s="1"/>
  <c r="N362" i="34"/>
  <c r="L362" i="34"/>
  <c r="J362" i="34"/>
  <c r="H362" i="34"/>
  <c r="F362" i="34"/>
  <c r="E362" i="34"/>
  <c r="D362" i="34"/>
  <c r="K337" i="34"/>
  <c r="G337" i="34"/>
  <c r="M335" i="34"/>
  <c r="O335" i="34" s="1"/>
  <c r="M334" i="34"/>
  <c r="O334" i="34" s="1"/>
  <c r="M333" i="34"/>
  <c r="O333" i="34" s="1"/>
  <c r="N337" i="34"/>
  <c r="L337" i="34"/>
  <c r="J337" i="34"/>
  <c r="H337" i="34"/>
  <c r="F337" i="34"/>
  <c r="D337" i="34"/>
  <c r="K328" i="34"/>
  <c r="I328" i="34"/>
  <c r="N328" i="34"/>
  <c r="L328" i="34"/>
  <c r="J328" i="34"/>
  <c r="H328" i="34"/>
  <c r="G328" i="34"/>
  <c r="F328" i="34"/>
  <c r="E328" i="34"/>
  <c r="D328" i="34"/>
  <c r="K324" i="34"/>
  <c r="M322" i="34"/>
  <c r="O322" i="34" s="1"/>
  <c r="M321" i="34"/>
  <c r="O321" i="34" s="1"/>
  <c r="M320" i="34"/>
  <c r="O320" i="34" s="1"/>
  <c r="M319" i="34"/>
  <c r="O319" i="34" s="1"/>
  <c r="M318" i="34"/>
  <c r="O318" i="34" s="1"/>
  <c r="M317" i="34"/>
  <c r="O317" i="34" s="1"/>
  <c r="M316" i="34"/>
  <c r="O316" i="34" s="1"/>
  <c r="M315" i="34"/>
  <c r="O315" i="34" s="1"/>
  <c r="M314" i="34"/>
  <c r="O314" i="34" s="1"/>
  <c r="M313" i="34"/>
  <c r="O313" i="34" s="1"/>
  <c r="M312" i="34"/>
  <c r="O312" i="34" s="1"/>
  <c r="M311" i="34"/>
  <c r="O311" i="34" s="1"/>
  <c r="N324" i="34"/>
  <c r="L324" i="34"/>
  <c r="J324" i="34"/>
  <c r="I324" i="34"/>
  <c r="H324" i="34"/>
  <c r="G324" i="34"/>
  <c r="F324" i="34"/>
  <c r="E324" i="34"/>
  <c r="D324" i="34"/>
  <c r="K306" i="34"/>
  <c r="M304" i="34"/>
  <c r="O304" i="34" s="1"/>
  <c r="M303" i="34"/>
  <c r="O303" i="34" s="1"/>
  <c r="M302" i="34"/>
  <c r="O302" i="34" s="1"/>
  <c r="M301" i="34"/>
  <c r="O301" i="34" s="1"/>
  <c r="M300" i="34"/>
  <c r="O300" i="34" s="1"/>
  <c r="M299" i="34"/>
  <c r="O299" i="34" s="1"/>
  <c r="N306" i="34"/>
  <c r="L306" i="34"/>
  <c r="J306" i="34"/>
  <c r="I306" i="34"/>
  <c r="H306" i="34"/>
  <c r="G306" i="34"/>
  <c r="F306" i="34"/>
  <c r="E306" i="34"/>
  <c r="D306" i="34"/>
  <c r="E294" i="34"/>
  <c r="M291" i="34"/>
  <c r="O291" i="34" s="1"/>
  <c r="M290" i="34"/>
  <c r="O290" i="34" s="1"/>
  <c r="M287" i="34"/>
  <c r="O287" i="34" s="1"/>
  <c r="N294" i="34"/>
  <c r="L294" i="34"/>
  <c r="J294" i="34"/>
  <c r="I294" i="34"/>
  <c r="H294" i="34"/>
  <c r="F294" i="34"/>
  <c r="M286" i="34"/>
  <c r="D294" i="34"/>
  <c r="M280" i="34"/>
  <c r="O280" i="34" s="1"/>
  <c r="M277" i="34"/>
  <c r="O277" i="34" s="1"/>
  <c r="M276" i="34"/>
  <c r="O276" i="34" s="1"/>
  <c r="M273" i="34"/>
  <c r="O273" i="34" s="1"/>
  <c r="M272" i="34"/>
  <c r="O272" i="34" s="1"/>
  <c r="M269" i="34"/>
  <c r="O269" i="34" s="1"/>
  <c r="M268" i="34"/>
  <c r="O268" i="34" s="1"/>
  <c r="M265" i="34"/>
  <c r="O265" i="34" s="1"/>
  <c r="M264" i="34"/>
  <c r="O264" i="34" s="1"/>
  <c r="M261" i="34"/>
  <c r="O261" i="34" s="1"/>
  <c r="M260" i="34"/>
  <c r="O260" i="34" s="1"/>
  <c r="M257" i="34"/>
  <c r="O257" i="34" s="1"/>
  <c r="M256" i="34"/>
  <c r="O256" i="34" s="1"/>
  <c r="M255" i="34"/>
  <c r="O255" i="34" s="1"/>
  <c r="N282" i="34"/>
  <c r="L282" i="34"/>
  <c r="J282" i="34"/>
  <c r="I282" i="34"/>
  <c r="H282" i="34"/>
  <c r="F282" i="34"/>
  <c r="E282" i="34"/>
  <c r="D282" i="34"/>
  <c r="M247" i="34"/>
  <c r="O247" i="34" s="1"/>
  <c r="M245" i="34"/>
  <c r="O245" i="34" s="1"/>
  <c r="M243" i="34"/>
  <c r="O243" i="34" s="1"/>
  <c r="M241" i="34"/>
  <c r="O241" i="34" s="1"/>
  <c r="M239" i="34"/>
  <c r="O239" i="34" s="1"/>
  <c r="K249" i="34"/>
  <c r="M237" i="34"/>
  <c r="O237" i="34" s="1"/>
  <c r="N249" i="34"/>
  <c r="L249" i="34"/>
  <c r="J249" i="34"/>
  <c r="I249" i="34"/>
  <c r="H249" i="34"/>
  <c r="F249" i="34"/>
  <c r="E249" i="34"/>
  <c r="M228" i="34"/>
  <c r="O228" i="34" s="1"/>
  <c r="M226" i="34"/>
  <c r="O226" i="34" s="1"/>
  <c r="M224" i="34"/>
  <c r="O224" i="34" s="1"/>
  <c r="M222" i="34"/>
  <c r="O222" i="34" s="1"/>
  <c r="M220" i="34"/>
  <c r="O220" i="34" s="1"/>
  <c r="M218" i="34"/>
  <c r="O218" i="34" s="1"/>
  <c r="M216" i="34"/>
  <c r="O216" i="34" s="1"/>
  <c r="M214" i="34"/>
  <c r="O214" i="34" s="1"/>
  <c r="M212" i="34"/>
  <c r="O212" i="34" s="1"/>
  <c r="M210" i="34"/>
  <c r="O210" i="34" s="1"/>
  <c r="M208" i="34"/>
  <c r="O208" i="34" s="1"/>
  <c r="M206" i="34"/>
  <c r="O206" i="34" s="1"/>
  <c r="M204" i="34"/>
  <c r="O204" i="34" s="1"/>
  <c r="M202" i="34"/>
  <c r="O202" i="34" s="1"/>
  <c r="M200" i="34"/>
  <c r="O200" i="34" s="1"/>
  <c r="M198" i="34"/>
  <c r="O198" i="34" s="1"/>
  <c r="M196" i="34"/>
  <c r="O196" i="34" s="1"/>
  <c r="N230" i="34"/>
  <c r="L230" i="34"/>
  <c r="J230" i="34"/>
  <c r="I230" i="34"/>
  <c r="H230" i="34"/>
  <c r="F230" i="34"/>
  <c r="E230" i="34"/>
  <c r="M188" i="34"/>
  <c r="O188" i="34" s="1"/>
  <c r="M186" i="34"/>
  <c r="O186" i="34" s="1"/>
  <c r="M184" i="34"/>
  <c r="O184" i="34" s="1"/>
  <c r="M182" i="34"/>
  <c r="O182" i="34" s="1"/>
  <c r="M180" i="34"/>
  <c r="O180" i="34" s="1"/>
  <c r="M178" i="34"/>
  <c r="O178" i="34" s="1"/>
  <c r="H191" i="34"/>
  <c r="H232" i="34" s="1"/>
  <c r="M176" i="34"/>
  <c r="O176" i="34" s="1"/>
  <c r="N191" i="34"/>
  <c r="J191" i="34"/>
  <c r="I191" i="34"/>
  <c r="F191" i="34"/>
  <c r="E191" i="34"/>
  <c r="M174" i="34"/>
  <c r="O174" i="34" s="1"/>
  <c r="M167" i="34"/>
  <c r="O167" i="34" s="1"/>
  <c r="M165" i="34"/>
  <c r="O165" i="34" s="1"/>
  <c r="M163" i="34"/>
  <c r="O163" i="34" s="1"/>
  <c r="M161" i="34"/>
  <c r="O161" i="34" s="1"/>
  <c r="M160" i="34"/>
  <c r="O160" i="34" s="1"/>
  <c r="M159" i="34"/>
  <c r="O159" i="34" s="1"/>
  <c r="M158" i="34"/>
  <c r="O158" i="34" s="1"/>
  <c r="M157" i="34"/>
  <c r="O157" i="34" s="1"/>
  <c r="M156" i="34"/>
  <c r="O156" i="34" s="1"/>
  <c r="M155" i="34"/>
  <c r="O155" i="34" s="1"/>
  <c r="M154" i="34"/>
  <c r="O154" i="34" s="1"/>
  <c r="M153" i="34"/>
  <c r="O153" i="34" s="1"/>
  <c r="M152" i="34"/>
  <c r="O152" i="34" s="1"/>
  <c r="M151" i="34"/>
  <c r="O151" i="34" s="1"/>
  <c r="L170" i="34"/>
  <c r="M150" i="34"/>
  <c r="O150" i="34" s="1"/>
  <c r="N170" i="34"/>
  <c r="K170" i="34"/>
  <c r="J170" i="34"/>
  <c r="I170" i="34"/>
  <c r="F170" i="34"/>
  <c r="E170" i="34"/>
  <c r="M149" i="34"/>
  <c r="M143" i="34"/>
  <c r="O143" i="34" s="1"/>
  <c r="M142" i="34"/>
  <c r="O142" i="34" s="1"/>
  <c r="M140" i="34"/>
  <c r="O140" i="34" s="1"/>
  <c r="M139" i="34"/>
  <c r="O139" i="34" s="1"/>
  <c r="M138" i="34"/>
  <c r="O138" i="34" s="1"/>
  <c r="M137" i="34"/>
  <c r="O137" i="34" s="1"/>
  <c r="M136" i="34"/>
  <c r="O136" i="34" s="1"/>
  <c r="M135" i="34"/>
  <c r="O135" i="34" s="1"/>
  <c r="M134" i="34"/>
  <c r="O134" i="34" s="1"/>
  <c r="M133" i="34"/>
  <c r="O133" i="34" s="1"/>
  <c r="M132" i="34"/>
  <c r="O132" i="34" s="1"/>
  <c r="M131" i="34"/>
  <c r="O131" i="34" s="1"/>
  <c r="M130" i="34"/>
  <c r="O130" i="34" s="1"/>
  <c r="M129" i="34"/>
  <c r="O129" i="34" s="1"/>
  <c r="M128" i="34"/>
  <c r="O128" i="34" s="1"/>
  <c r="M127" i="34"/>
  <c r="O127" i="34" s="1"/>
  <c r="M126" i="34"/>
  <c r="O126" i="34" s="1"/>
  <c r="M125" i="34"/>
  <c r="O125" i="34" s="1"/>
  <c r="M124" i="34"/>
  <c r="O124" i="34" s="1"/>
  <c r="M123" i="34"/>
  <c r="O123" i="34" s="1"/>
  <c r="M122" i="34"/>
  <c r="O122" i="34" s="1"/>
  <c r="M121" i="34"/>
  <c r="O121" i="34" s="1"/>
  <c r="M120" i="34"/>
  <c r="O120" i="34" s="1"/>
  <c r="M119" i="34"/>
  <c r="O119" i="34" s="1"/>
  <c r="M118" i="34"/>
  <c r="O118" i="34" s="1"/>
  <c r="M117" i="34"/>
  <c r="O117" i="34" s="1"/>
  <c r="M116" i="34"/>
  <c r="O116" i="34" s="1"/>
  <c r="M115" i="34"/>
  <c r="O115" i="34" s="1"/>
  <c r="M114" i="34"/>
  <c r="O114" i="34" s="1"/>
  <c r="M113" i="34"/>
  <c r="O113" i="34" s="1"/>
  <c r="M112" i="34"/>
  <c r="O112" i="34" s="1"/>
  <c r="M111" i="34"/>
  <c r="O111" i="34" s="1"/>
  <c r="M110" i="34"/>
  <c r="O110" i="34" s="1"/>
  <c r="M109" i="34"/>
  <c r="O109" i="34" s="1"/>
  <c r="M108" i="34"/>
  <c r="O108" i="34" s="1"/>
  <c r="M107" i="34"/>
  <c r="O107" i="34" s="1"/>
  <c r="M106" i="34"/>
  <c r="O106" i="34" s="1"/>
  <c r="M105" i="34"/>
  <c r="O105" i="34" s="1"/>
  <c r="M104" i="34"/>
  <c r="O104" i="34" s="1"/>
  <c r="M103" i="34"/>
  <c r="O103" i="34" s="1"/>
  <c r="M102" i="34"/>
  <c r="O102" i="34" s="1"/>
  <c r="M101" i="34"/>
  <c r="O101" i="34" s="1"/>
  <c r="M100" i="34"/>
  <c r="O100" i="34" s="1"/>
  <c r="M99" i="34"/>
  <c r="O99" i="34" s="1"/>
  <c r="M98" i="34"/>
  <c r="O98" i="34" s="1"/>
  <c r="M97" i="34"/>
  <c r="O97" i="34" s="1"/>
  <c r="M96" i="34"/>
  <c r="O96" i="34" s="1"/>
  <c r="M95" i="34"/>
  <c r="O95" i="34" s="1"/>
  <c r="M94" i="34"/>
  <c r="O94" i="34" s="1"/>
  <c r="M93" i="34"/>
  <c r="O93" i="34" s="1"/>
  <c r="M92" i="34"/>
  <c r="O92" i="34" s="1"/>
  <c r="M91" i="34"/>
  <c r="O91" i="34" s="1"/>
  <c r="N145" i="34"/>
  <c r="N559" i="34" s="1"/>
  <c r="L145" i="34"/>
  <c r="L559" i="34" s="1"/>
  <c r="K145" i="34"/>
  <c r="K559" i="34" s="1"/>
  <c r="J145" i="34"/>
  <c r="J559" i="34" s="1"/>
  <c r="I145" i="34"/>
  <c r="I559" i="34" s="1"/>
  <c r="H145" i="34"/>
  <c r="H559" i="34" s="1"/>
  <c r="G145" i="34"/>
  <c r="G559" i="34" s="1"/>
  <c r="E145" i="34"/>
  <c r="E559" i="34" s="1"/>
  <c r="M90" i="34"/>
  <c r="M84" i="34"/>
  <c r="O84" i="34" s="1"/>
  <c r="M83" i="34"/>
  <c r="O83" i="34" s="1"/>
  <c r="M82" i="34"/>
  <c r="O82" i="34" s="1"/>
  <c r="M81" i="34"/>
  <c r="O81" i="34" s="1"/>
  <c r="M80" i="34"/>
  <c r="O80" i="34" s="1"/>
  <c r="M79" i="34"/>
  <c r="O79" i="34" s="1"/>
  <c r="M78" i="34"/>
  <c r="O78" i="34" s="1"/>
  <c r="M77" i="34"/>
  <c r="O77" i="34" s="1"/>
  <c r="M76" i="34"/>
  <c r="O76" i="34" s="1"/>
  <c r="M75" i="34"/>
  <c r="O75" i="34" s="1"/>
  <c r="M74" i="34"/>
  <c r="O74" i="34" s="1"/>
  <c r="M73" i="34"/>
  <c r="O73" i="34" s="1"/>
  <c r="M72" i="34"/>
  <c r="O72" i="34" s="1"/>
  <c r="M71" i="34"/>
  <c r="O71" i="34" s="1"/>
  <c r="M70" i="34"/>
  <c r="O70" i="34" s="1"/>
  <c r="M69" i="34"/>
  <c r="O69" i="34" s="1"/>
  <c r="M68" i="34"/>
  <c r="O68" i="34" s="1"/>
  <c r="M67" i="34"/>
  <c r="O67" i="34" s="1"/>
  <c r="M66" i="34"/>
  <c r="O66" i="34" s="1"/>
  <c r="M65" i="34"/>
  <c r="O65" i="34" s="1"/>
  <c r="M64" i="34"/>
  <c r="O64" i="34" s="1"/>
  <c r="M63" i="34"/>
  <c r="O63" i="34" s="1"/>
  <c r="M62" i="34"/>
  <c r="O62" i="34" s="1"/>
  <c r="M61" i="34"/>
  <c r="O61" i="34" s="1"/>
  <c r="M60" i="34"/>
  <c r="O60" i="34" s="1"/>
  <c r="M59" i="34"/>
  <c r="O59" i="34" s="1"/>
  <c r="M58" i="34"/>
  <c r="O58" i="34" s="1"/>
  <c r="M57" i="34"/>
  <c r="O57" i="34" s="1"/>
  <c r="M56" i="34"/>
  <c r="O56" i="34" s="1"/>
  <c r="M55" i="34"/>
  <c r="O55" i="34" s="1"/>
  <c r="M54" i="34"/>
  <c r="O54" i="34" s="1"/>
  <c r="M53" i="34"/>
  <c r="O53" i="34" s="1"/>
  <c r="M52" i="34"/>
  <c r="O52" i="34" s="1"/>
  <c r="M51" i="34"/>
  <c r="O51" i="34" s="1"/>
  <c r="M50" i="34"/>
  <c r="O50" i="34" s="1"/>
  <c r="M49" i="34"/>
  <c r="O49" i="34" s="1"/>
  <c r="M48" i="34"/>
  <c r="O48" i="34" s="1"/>
  <c r="M47" i="34"/>
  <c r="O47" i="34" s="1"/>
  <c r="M46" i="34"/>
  <c r="O46" i="34" s="1"/>
  <c r="M45" i="34"/>
  <c r="O45" i="34" s="1"/>
  <c r="M44" i="34"/>
  <c r="O44" i="34" s="1"/>
  <c r="M43" i="34"/>
  <c r="O43" i="34" s="1"/>
  <c r="M42" i="34"/>
  <c r="O42" i="34" s="1"/>
  <c r="M41" i="34"/>
  <c r="O41" i="34" s="1"/>
  <c r="M40" i="34"/>
  <c r="O40" i="34" s="1"/>
  <c r="M39" i="34"/>
  <c r="O39" i="34" s="1"/>
  <c r="M38" i="34"/>
  <c r="O38" i="34" s="1"/>
  <c r="M37" i="34"/>
  <c r="O37" i="34" s="1"/>
  <c r="M36" i="34"/>
  <c r="O36" i="34" s="1"/>
  <c r="M35" i="34"/>
  <c r="O35" i="34" s="1"/>
  <c r="M34" i="34"/>
  <c r="O34" i="34" s="1"/>
  <c r="M33" i="34"/>
  <c r="O33" i="34" s="1"/>
  <c r="M32" i="34"/>
  <c r="O32" i="34" s="1"/>
  <c r="M31" i="34"/>
  <c r="O31" i="34" s="1"/>
  <c r="M30" i="34"/>
  <c r="O30" i="34" s="1"/>
  <c r="M29" i="34"/>
  <c r="O29" i="34" s="1"/>
  <c r="M28" i="34"/>
  <c r="O28" i="34" s="1"/>
  <c r="M27" i="34"/>
  <c r="O27" i="34" s="1"/>
  <c r="M26" i="34"/>
  <c r="O26" i="34" s="1"/>
  <c r="M25" i="34"/>
  <c r="O25" i="34" s="1"/>
  <c r="M24" i="34"/>
  <c r="O24" i="34" s="1"/>
  <c r="M23" i="34"/>
  <c r="O23" i="34" s="1"/>
  <c r="M22" i="34"/>
  <c r="O22" i="34" s="1"/>
  <c r="M21" i="34"/>
  <c r="O21" i="34" s="1"/>
  <c r="M20" i="34"/>
  <c r="O20" i="34" s="1"/>
  <c r="M19" i="34"/>
  <c r="O19" i="34" s="1"/>
  <c r="M18" i="34"/>
  <c r="O18" i="34" s="1"/>
  <c r="M17" i="34"/>
  <c r="O17" i="34" s="1"/>
  <c r="M16" i="34"/>
  <c r="O16" i="34" s="1"/>
  <c r="M15" i="34"/>
  <c r="O15" i="34" s="1"/>
  <c r="M14" i="34"/>
  <c r="O14" i="34" s="1"/>
  <c r="M13" i="34"/>
  <c r="O13" i="34" s="1"/>
  <c r="M12" i="34"/>
  <c r="O12" i="34" s="1"/>
  <c r="M11" i="34"/>
  <c r="O11" i="34" s="1"/>
  <c r="M10" i="34"/>
  <c r="O10" i="34" s="1"/>
  <c r="M9" i="34"/>
  <c r="O9" i="34" s="1"/>
  <c r="N86" i="34"/>
  <c r="L86" i="34"/>
  <c r="K86" i="34"/>
  <c r="J86" i="34"/>
  <c r="I86" i="34"/>
  <c r="H86" i="34"/>
  <c r="G86" i="34"/>
  <c r="F86" i="34"/>
  <c r="E86" i="34"/>
  <c r="D86" i="34"/>
  <c r="N232" i="34" l="1"/>
  <c r="F232" i="34"/>
  <c r="E509" i="34"/>
  <c r="I232" i="34"/>
  <c r="I509" i="34"/>
  <c r="F364" i="34"/>
  <c r="H364" i="34"/>
  <c r="E232" i="34"/>
  <c r="J232" i="34"/>
  <c r="J364" i="34" s="1"/>
  <c r="F557" i="34"/>
  <c r="G557" i="34"/>
  <c r="K557" i="34"/>
  <c r="J557" i="34"/>
  <c r="J563" i="34" s="1"/>
  <c r="H557" i="34"/>
  <c r="H563" i="34" s="1"/>
  <c r="M145" i="34"/>
  <c r="O90" i="34"/>
  <c r="D557" i="34"/>
  <c r="L557" i="34"/>
  <c r="L563" i="34" s="1"/>
  <c r="E557" i="34"/>
  <c r="E563" i="34" s="1"/>
  <c r="I557" i="34"/>
  <c r="I563" i="34" s="1"/>
  <c r="N557" i="34"/>
  <c r="N563" i="34" s="1"/>
  <c r="M8" i="34"/>
  <c r="O149" i="34"/>
  <c r="H170" i="34"/>
  <c r="L191" i="34"/>
  <c r="L232" i="34" s="1"/>
  <c r="L364" i="34" s="1"/>
  <c r="G230" i="34"/>
  <c r="K230" i="34"/>
  <c r="G249" i="34"/>
  <c r="F145" i="34"/>
  <c r="F559" i="34" s="1"/>
  <c r="D145" i="34"/>
  <c r="D559" i="34" s="1"/>
  <c r="O286" i="34"/>
  <c r="D170" i="34"/>
  <c r="M194" i="34"/>
  <c r="D230" i="34"/>
  <c r="M141" i="34"/>
  <c r="O141" i="34" s="1"/>
  <c r="G170" i="34"/>
  <c r="G191" i="34"/>
  <c r="G232" i="34" s="1"/>
  <c r="K191" i="34"/>
  <c r="M164" i="34"/>
  <c r="O164" i="34" s="1"/>
  <c r="M168" i="34"/>
  <c r="O168" i="34" s="1"/>
  <c r="M175" i="34"/>
  <c r="O175" i="34" s="1"/>
  <c r="M179" i="34"/>
  <c r="O179" i="34" s="1"/>
  <c r="M183" i="34"/>
  <c r="O183" i="34" s="1"/>
  <c r="M187" i="34"/>
  <c r="O187" i="34" s="1"/>
  <c r="M197" i="34"/>
  <c r="O197" i="34" s="1"/>
  <c r="M201" i="34"/>
  <c r="O201" i="34" s="1"/>
  <c r="M205" i="34"/>
  <c r="O205" i="34" s="1"/>
  <c r="M209" i="34"/>
  <c r="O209" i="34" s="1"/>
  <c r="M213" i="34"/>
  <c r="O213" i="34" s="1"/>
  <c r="M217" i="34"/>
  <c r="O217" i="34" s="1"/>
  <c r="M221" i="34"/>
  <c r="O221" i="34" s="1"/>
  <c r="M225" i="34"/>
  <c r="O225" i="34" s="1"/>
  <c r="M238" i="34"/>
  <c r="O238" i="34" s="1"/>
  <c r="M242" i="34"/>
  <c r="O242" i="34" s="1"/>
  <c r="M246" i="34"/>
  <c r="O246" i="34" s="1"/>
  <c r="G282" i="34"/>
  <c r="K282" i="34"/>
  <c r="M254" i="34"/>
  <c r="O254" i="34" s="1"/>
  <c r="M259" i="34"/>
  <c r="O259" i="34" s="1"/>
  <c r="M263" i="34"/>
  <c r="O263" i="34" s="1"/>
  <c r="M267" i="34"/>
  <c r="O267" i="34" s="1"/>
  <c r="M271" i="34"/>
  <c r="O271" i="34" s="1"/>
  <c r="M275" i="34"/>
  <c r="O275" i="34" s="1"/>
  <c r="M279" i="34"/>
  <c r="O279" i="34" s="1"/>
  <c r="M289" i="34"/>
  <c r="O289" i="34" s="1"/>
  <c r="M326" i="34"/>
  <c r="D191" i="34"/>
  <c r="D232" i="34" s="1"/>
  <c r="M258" i="34"/>
  <c r="O258" i="34" s="1"/>
  <c r="M262" i="34"/>
  <c r="O262" i="34" s="1"/>
  <c r="M266" i="34"/>
  <c r="O266" i="34" s="1"/>
  <c r="M270" i="34"/>
  <c r="O270" i="34" s="1"/>
  <c r="M274" i="34"/>
  <c r="O274" i="34" s="1"/>
  <c r="M278" i="34"/>
  <c r="O278" i="34" s="1"/>
  <c r="G294" i="34"/>
  <c r="K294" i="34"/>
  <c r="M288" i="34"/>
  <c r="O288" i="34" s="1"/>
  <c r="M292" i="34"/>
  <c r="O292" i="34" s="1"/>
  <c r="E337" i="34"/>
  <c r="I337" i="34"/>
  <c r="I364" i="34" s="1"/>
  <c r="M332" i="34"/>
  <c r="M162" i="34"/>
  <c r="O162" i="34" s="1"/>
  <c r="M166" i="34"/>
  <c r="O166" i="34" s="1"/>
  <c r="N364" i="34"/>
  <c r="M177" i="34"/>
  <c r="O177" i="34" s="1"/>
  <c r="M181" i="34"/>
  <c r="O181" i="34" s="1"/>
  <c r="M185" i="34"/>
  <c r="O185" i="34" s="1"/>
  <c r="M189" i="34"/>
  <c r="O189" i="34" s="1"/>
  <c r="M195" i="34"/>
  <c r="O195" i="34" s="1"/>
  <c r="M199" i="34"/>
  <c r="O199" i="34" s="1"/>
  <c r="M203" i="34"/>
  <c r="O203" i="34" s="1"/>
  <c r="M207" i="34"/>
  <c r="O207" i="34" s="1"/>
  <c r="M211" i="34"/>
  <c r="O211" i="34" s="1"/>
  <c r="M215" i="34"/>
  <c r="O215" i="34" s="1"/>
  <c r="M219" i="34"/>
  <c r="O219" i="34" s="1"/>
  <c r="M223" i="34"/>
  <c r="O223" i="34" s="1"/>
  <c r="M227" i="34"/>
  <c r="O227" i="34" s="1"/>
  <c r="M236" i="34"/>
  <c r="M240" i="34"/>
  <c r="O240" i="34" s="1"/>
  <c r="M244" i="34"/>
  <c r="O244" i="34" s="1"/>
  <c r="M298" i="34"/>
  <c r="M310" i="34"/>
  <c r="G362" i="34"/>
  <c r="M351" i="34"/>
  <c r="O351" i="34" s="1"/>
  <c r="M355" i="34"/>
  <c r="O355" i="34" s="1"/>
  <c r="M359" i="34"/>
  <c r="O359" i="34" s="1"/>
  <c r="M372" i="34"/>
  <c r="O372" i="34" s="1"/>
  <c r="M376" i="34"/>
  <c r="O376" i="34" s="1"/>
  <c r="M380" i="34"/>
  <c r="O380" i="34" s="1"/>
  <c r="M384" i="34"/>
  <c r="O384" i="34" s="1"/>
  <c r="M388" i="34"/>
  <c r="O388" i="34" s="1"/>
  <c r="M392" i="34"/>
  <c r="O392" i="34" s="1"/>
  <c r="M396" i="34"/>
  <c r="O396" i="34" s="1"/>
  <c r="M400" i="34"/>
  <c r="O400" i="34" s="1"/>
  <c r="M404" i="34"/>
  <c r="O404" i="34" s="1"/>
  <c r="K507" i="34"/>
  <c r="D249" i="34"/>
  <c r="M341" i="34"/>
  <c r="G417" i="34"/>
  <c r="K417" i="34"/>
  <c r="M464" i="34"/>
  <c r="O464" i="34" s="1"/>
  <c r="D485" i="34"/>
  <c r="H485" i="34"/>
  <c r="L485" i="34"/>
  <c r="L509" i="34" s="1"/>
  <c r="M253" i="34"/>
  <c r="M352" i="34"/>
  <c r="O352" i="34" s="1"/>
  <c r="M356" i="34"/>
  <c r="O356" i="34" s="1"/>
  <c r="M360" i="34"/>
  <c r="O360" i="34" s="1"/>
  <c r="M369" i="34"/>
  <c r="O369" i="34" s="1"/>
  <c r="M373" i="34"/>
  <c r="O373" i="34" s="1"/>
  <c r="M377" i="34"/>
  <c r="O377" i="34" s="1"/>
  <c r="M381" i="34"/>
  <c r="O381" i="34" s="1"/>
  <c r="M385" i="34"/>
  <c r="O385" i="34" s="1"/>
  <c r="M389" i="34"/>
  <c r="O389" i="34" s="1"/>
  <c r="M393" i="34"/>
  <c r="O393" i="34" s="1"/>
  <c r="M397" i="34"/>
  <c r="O397" i="34" s="1"/>
  <c r="M401" i="34"/>
  <c r="O401" i="34" s="1"/>
  <c r="M405" i="34"/>
  <c r="O405" i="34" s="1"/>
  <c r="G485" i="34"/>
  <c r="K485" i="34"/>
  <c r="M368" i="34"/>
  <c r="M408" i="34"/>
  <c r="O408" i="34" s="1"/>
  <c r="M412" i="34"/>
  <c r="O412" i="34" s="1"/>
  <c r="M424" i="34"/>
  <c r="O424" i="34" s="1"/>
  <c r="M428" i="34"/>
  <c r="O428" i="34" s="1"/>
  <c r="M432" i="34"/>
  <c r="O432" i="34" s="1"/>
  <c r="M436" i="34"/>
  <c r="O436" i="34" s="1"/>
  <c r="M440" i="34"/>
  <c r="O440" i="34" s="1"/>
  <c r="M444" i="34"/>
  <c r="O444" i="34" s="1"/>
  <c r="M448" i="34"/>
  <c r="O448" i="34" s="1"/>
  <c r="M452" i="34"/>
  <c r="O452" i="34" s="1"/>
  <c r="M456" i="34"/>
  <c r="O456" i="34" s="1"/>
  <c r="M460" i="34"/>
  <c r="O460" i="34" s="1"/>
  <c r="H509" i="34"/>
  <c r="M409" i="34"/>
  <c r="O409" i="34" s="1"/>
  <c r="M413" i="34"/>
  <c r="O413" i="34" s="1"/>
  <c r="M425" i="34"/>
  <c r="O425" i="34" s="1"/>
  <c r="M429" i="34"/>
  <c r="O429" i="34" s="1"/>
  <c r="M433" i="34"/>
  <c r="O433" i="34" s="1"/>
  <c r="M437" i="34"/>
  <c r="O437" i="34" s="1"/>
  <c r="M441" i="34"/>
  <c r="O441" i="34" s="1"/>
  <c r="M445" i="34"/>
  <c r="O445" i="34" s="1"/>
  <c r="M449" i="34"/>
  <c r="O449" i="34" s="1"/>
  <c r="M453" i="34"/>
  <c r="O453" i="34" s="1"/>
  <c r="M457" i="34"/>
  <c r="O457" i="34" s="1"/>
  <c r="M461" i="34"/>
  <c r="O461" i="34" s="1"/>
  <c r="G507" i="34"/>
  <c r="G529" i="34"/>
  <c r="G531" i="34" s="1"/>
  <c r="G561" i="34" s="1"/>
  <c r="K529" i="34"/>
  <c r="K531" i="34" s="1"/>
  <c r="K561" i="34" s="1"/>
  <c r="M463" i="34"/>
  <c r="O463" i="34" s="1"/>
  <c r="M467" i="34"/>
  <c r="O467" i="34" s="1"/>
  <c r="M471" i="34"/>
  <c r="O471" i="34" s="1"/>
  <c r="M475" i="34"/>
  <c r="O475" i="34" s="1"/>
  <c r="M479" i="34"/>
  <c r="O479" i="34" s="1"/>
  <c r="M483" i="34"/>
  <c r="O483" i="34" s="1"/>
  <c r="M490" i="34"/>
  <c r="O490" i="34" s="1"/>
  <c r="M494" i="34"/>
  <c r="O494" i="34" s="1"/>
  <c r="M498" i="34"/>
  <c r="O498" i="34" s="1"/>
  <c r="M502" i="34"/>
  <c r="O502" i="34" s="1"/>
  <c r="D507" i="34"/>
  <c r="D509" i="34" s="1"/>
  <c r="M520" i="34"/>
  <c r="O520" i="34" s="1"/>
  <c r="M524" i="34"/>
  <c r="O524" i="34" s="1"/>
  <c r="M528" i="34"/>
  <c r="O528" i="34" s="1"/>
  <c r="M421" i="34"/>
  <c r="M466" i="34"/>
  <c r="O466" i="34" s="1"/>
  <c r="M470" i="34"/>
  <c r="O470" i="34" s="1"/>
  <c r="M527" i="34"/>
  <c r="O527" i="34" s="1"/>
  <c r="F485" i="34"/>
  <c r="F509" i="34" s="1"/>
  <c r="J485" i="34"/>
  <c r="J509" i="34" s="1"/>
  <c r="N485" i="34"/>
  <c r="N509" i="34" s="1"/>
  <c r="M465" i="34"/>
  <c r="O465" i="34" s="1"/>
  <c r="M469" i="34"/>
  <c r="O469" i="34" s="1"/>
  <c r="M473" i="34"/>
  <c r="O473" i="34" s="1"/>
  <c r="M477" i="34"/>
  <c r="O477" i="34" s="1"/>
  <c r="M481" i="34"/>
  <c r="O481" i="34" s="1"/>
  <c r="M492" i="34"/>
  <c r="O492" i="34" s="1"/>
  <c r="M496" i="34"/>
  <c r="O496" i="34" s="1"/>
  <c r="M500" i="34"/>
  <c r="O500" i="34" s="1"/>
  <c r="M504" i="34"/>
  <c r="O504" i="34" s="1"/>
  <c r="M518" i="34"/>
  <c r="M522" i="34"/>
  <c r="O522" i="34" s="1"/>
  <c r="M526" i="34"/>
  <c r="O526" i="34" s="1"/>
  <c r="D563" i="34" l="1"/>
  <c r="H510" i="34"/>
  <c r="H565" i="34"/>
  <c r="G364" i="34"/>
  <c r="D364" i="34"/>
  <c r="D538" i="34" s="1"/>
  <c r="E364" i="34"/>
  <c r="E510" i="34" s="1"/>
  <c r="L565" i="34"/>
  <c r="F563" i="34"/>
  <c r="I510" i="34"/>
  <c r="I565" i="34"/>
  <c r="J510" i="34"/>
  <c r="J565" i="34"/>
  <c r="F565" i="34"/>
  <c r="F510" i="34"/>
  <c r="M529" i="34"/>
  <c r="O518" i="34"/>
  <c r="M337" i="34"/>
  <c r="O337" i="34" s="1"/>
  <c r="O332" i="34"/>
  <c r="M230" i="34"/>
  <c r="O230" i="34" s="1"/>
  <c r="O194" i="34"/>
  <c r="M507" i="34"/>
  <c r="O507" i="34" s="1"/>
  <c r="M417" i="34"/>
  <c r="O368" i="34"/>
  <c r="M282" i="34"/>
  <c r="O282" i="34" s="1"/>
  <c r="O253" i="34"/>
  <c r="M324" i="34"/>
  <c r="O324" i="34" s="1"/>
  <c r="O310" i="34"/>
  <c r="M249" i="34"/>
  <c r="O249" i="34" s="1"/>
  <c r="O236" i="34"/>
  <c r="M328" i="34"/>
  <c r="O326" i="34"/>
  <c r="O328" i="34" s="1"/>
  <c r="K232" i="34"/>
  <c r="K364" i="34" s="1"/>
  <c r="D534" i="34"/>
  <c r="D537" i="34" s="1"/>
  <c r="D548" i="34"/>
  <c r="L510" i="34"/>
  <c r="O8" i="34"/>
  <c r="M86" i="34"/>
  <c r="G563" i="34"/>
  <c r="K509" i="34"/>
  <c r="M559" i="34"/>
  <c r="O145" i="34"/>
  <c r="O559" i="34" s="1"/>
  <c r="G509" i="34"/>
  <c r="G565" i="34" s="1"/>
  <c r="N510" i="34"/>
  <c r="M294" i="34"/>
  <c r="O294" i="34" s="1"/>
  <c r="K563" i="34"/>
  <c r="M306" i="34"/>
  <c r="O306" i="34" s="1"/>
  <c r="O298" i="34"/>
  <c r="M485" i="34"/>
  <c r="O485" i="34" s="1"/>
  <c r="O421" i="34"/>
  <c r="M362" i="34"/>
  <c r="O362" i="34" s="1"/>
  <c r="O341" i="34"/>
  <c r="M191" i="34"/>
  <c r="M170" i="34"/>
  <c r="O170" i="34" s="1"/>
  <c r="N565" i="34"/>
  <c r="G510" i="34" l="1"/>
  <c r="D565" i="34"/>
  <c r="D510" i="34"/>
  <c r="E565" i="34"/>
  <c r="D539" i="34"/>
  <c r="D541" i="34" s="1"/>
  <c r="K510" i="34"/>
  <c r="K565" i="34"/>
  <c r="M531" i="34"/>
  <c r="O529" i="34"/>
  <c r="D552" i="34"/>
  <c r="D550" i="34"/>
  <c r="M509" i="34"/>
  <c r="O509" i="34" s="1"/>
  <c r="O417" i="34"/>
  <c r="M557" i="34"/>
  <c r="O86" i="34"/>
  <c r="M232" i="34"/>
  <c r="O191" i="34"/>
  <c r="M364" i="34" l="1"/>
  <c r="O232" i="34"/>
  <c r="O364" i="34" s="1"/>
  <c r="O510" i="34" s="1"/>
  <c r="O557" i="34"/>
  <c r="M561" i="34"/>
  <c r="M563" i="34" s="1"/>
  <c r="O531" i="34"/>
  <c r="O561" i="34" s="1"/>
  <c r="M510" i="34" l="1"/>
  <c r="M565" i="34"/>
  <c r="O563" i="34"/>
  <c r="O565" i="34"/>
  <c r="D23" i="2" l="1"/>
  <c r="C23" i="2"/>
  <c r="B23" i="2"/>
  <c r="D22" i="21" l="1" a="1"/>
  <c r="D22" i="21" s="1"/>
  <c r="C20" i="21"/>
  <c r="C22" i="21" s="1" a="1"/>
  <c r="C22" i="21" s="1"/>
  <c r="E19" i="21" a="1"/>
  <c r="E19" i="21" s="1"/>
  <c r="E18" i="21" a="1"/>
  <c r="E18" i="21" s="1"/>
  <c r="E17" i="21" a="1"/>
  <c r="E17" i="21" s="1"/>
  <c r="E16" i="21" a="1"/>
  <c r="E16" i="21" s="1"/>
  <c r="E15" i="21" a="1"/>
  <c r="E15" i="21" s="1"/>
  <c r="E14" i="21" a="1"/>
  <c r="E14" i="21" s="1"/>
  <c r="B14" i="21"/>
  <c r="B22" i="21" s="1" a="1"/>
  <c r="B22" i="21" s="1"/>
  <c r="E12" i="21" a="1"/>
  <c r="E12" i="21" s="1"/>
  <c r="E11" i="21"/>
  <c r="E11" i="21" a="1"/>
  <c r="E10" i="21" a="1"/>
  <c r="E10" i="21" s="1"/>
  <c r="B25" i="21" l="1"/>
  <c r="E20" i="21" a="1"/>
  <c r="E20" i="21" s="1"/>
  <c r="E22" i="21" l="1" a="1"/>
  <c r="E22" i="21" s="1"/>
  <c r="F16" i="21" l="1"/>
  <c r="F11" i="21"/>
  <c r="F18" i="21"/>
  <c r="F17" i="21"/>
  <c r="F10" i="21"/>
  <c r="F14" i="21"/>
  <c r="F12" i="21"/>
  <c r="F19" i="21"/>
  <c r="F15" i="21"/>
  <c r="F20" i="21"/>
  <c r="F22" i="21" l="1"/>
  <c r="E20" i="15" l="1" a="1"/>
  <c r="E20" i="15" s="1"/>
  <c r="E19" i="15" a="1"/>
  <c r="E19" i="15" s="1"/>
  <c r="D18" i="15"/>
  <c r="D22" i="15" s="1" a="1"/>
  <c r="D22" i="15" s="1"/>
  <c r="C17" i="15"/>
  <c r="C22" i="15" s="1" a="1"/>
  <c r="C22" i="15" s="1"/>
  <c r="C26" i="15" s="1"/>
  <c r="E16" i="15" a="1"/>
  <c r="E16" i="15" s="1"/>
  <c r="E15" i="15" a="1"/>
  <c r="E15" i="15" s="1"/>
  <c r="E14" i="15" a="1"/>
  <c r="E14" i="15" s="1"/>
  <c r="E12" i="15" a="1"/>
  <c r="E12" i="15" s="1"/>
  <c r="E11" i="15"/>
  <c r="E11" i="15" a="1"/>
  <c r="B10" i="15"/>
  <c r="B22" i="15" s="1" a="1"/>
  <c r="B22" i="15" s="1"/>
  <c r="E10" i="15" l="1" a="1"/>
  <c r="E10" i="15" s="1"/>
  <c r="E17" i="15" a="1"/>
  <c r="E17" i="15" s="1"/>
  <c r="E22" i="15" s="1" a="1"/>
  <c r="E22" i="15" s="1"/>
  <c r="E18" i="15" a="1"/>
  <c r="E18" i="15" s="1"/>
  <c r="F11" i="15" l="1"/>
  <c r="F15" i="15"/>
  <c r="F14" i="15"/>
  <c r="F19" i="15"/>
  <c r="F12" i="15"/>
  <c r="F10" i="15"/>
  <c r="F16" i="15"/>
  <c r="F20" i="15"/>
  <c r="F17" i="15"/>
  <c r="F18" i="15"/>
  <c r="F22" i="15" l="1"/>
  <c r="E20" i="3" l="1" a="1"/>
  <c r="E20" i="3" s="1"/>
  <c r="E19" i="3" a="1"/>
  <c r="E19" i="3" s="1"/>
  <c r="E18" i="3" a="1"/>
  <c r="E18" i="3" s="1"/>
  <c r="E17" i="3" a="1"/>
  <c r="E17" i="3" s="1"/>
  <c r="B16" i="3"/>
  <c r="E16" i="3" s="1" a="1"/>
  <c r="E16" i="3" s="1"/>
  <c r="E15" i="3" a="1"/>
  <c r="E15" i="3" s="1"/>
  <c r="C15" i="3"/>
  <c r="B15" i="3"/>
  <c r="C14" i="3"/>
  <c r="B14" i="3"/>
  <c r="E13" i="3" a="1"/>
  <c r="E13" i="3" s="1"/>
  <c r="E12" i="3" a="1"/>
  <c r="E12" i="3" s="1"/>
  <c r="E11" i="3" a="1"/>
  <c r="E11" i="3" s="1"/>
  <c r="D10" i="3"/>
  <c r="D22" i="3" s="1" a="1"/>
  <c r="D22" i="3" s="1"/>
  <c r="C10" i="3"/>
  <c r="C22" i="3" s="1" a="1"/>
  <c r="C22" i="3" s="1"/>
  <c r="B10" i="3"/>
  <c r="E10" i="3" s="1" a="1"/>
  <c r="E10" i="3" s="1"/>
  <c r="E14" i="3" l="1" a="1"/>
  <c r="E14" i="3" s="1"/>
  <c r="E22" i="3" a="1"/>
  <c r="E22" i="3" s="1"/>
  <c r="F12" i="3" s="1"/>
  <c r="B22" i="3" a="1"/>
  <c r="B22" i="3" s="1"/>
  <c r="F18" i="3" l="1"/>
  <c r="F17" i="3"/>
  <c r="F20" i="3"/>
  <c r="F19" i="3"/>
  <c r="F10" i="3"/>
  <c r="F15" i="3"/>
  <c r="F16" i="3"/>
  <c r="F11" i="3"/>
  <c r="F14" i="3"/>
  <c r="F22" i="3" l="1"/>
  <c r="D22" i="28" a="1"/>
  <c r="D22" i="28" s="1"/>
  <c r="C22" i="28" a="1"/>
  <c r="C22" i="28" s="1"/>
  <c r="B22" i="28" a="1"/>
  <c r="B22" i="28" s="1"/>
  <c r="E20" i="28"/>
  <c r="E20" i="28" a="1"/>
  <c r="E19" i="28" a="1"/>
  <c r="E19" i="28" s="1"/>
  <c r="E18" i="28" a="1"/>
  <c r="E18" i="28" s="1"/>
  <c r="E17" i="28" a="1"/>
  <c r="E17" i="28" s="1"/>
  <c r="E16" i="28"/>
  <c r="E16" i="28" a="1"/>
  <c r="B15" i="28"/>
  <c r="E15" i="28" s="1" a="1"/>
  <c r="E15" i="28" s="1"/>
  <c r="E14" i="28" a="1"/>
  <c r="E14" i="28" s="1"/>
  <c r="E12" i="28" a="1"/>
  <c r="E12" i="28" s="1"/>
  <c r="E11" i="28" a="1"/>
  <c r="E11" i="28" s="1"/>
  <c r="E10" i="28" a="1"/>
  <c r="E10" i="28" s="1"/>
  <c r="E22" i="28" l="1" a="1"/>
  <c r="E22" i="28" s="1"/>
  <c r="F10" i="28" s="1"/>
  <c r="F17" i="28" l="1"/>
  <c r="F19" i="28"/>
  <c r="F16" i="28"/>
  <c r="F18" i="28"/>
  <c r="F14" i="28"/>
  <c r="F20" i="28"/>
  <c r="F15" i="28"/>
  <c r="F12" i="28"/>
  <c r="F11" i="28"/>
  <c r="F22" i="28" l="1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C14" i="2"/>
  <c r="D14" i="2"/>
  <c r="B14" i="2"/>
  <c r="B11" i="2"/>
  <c r="C11" i="2"/>
  <c r="D11" i="2"/>
  <c r="B12" i="2"/>
  <c r="C12" i="2"/>
  <c r="D12" i="2"/>
  <c r="C10" i="2"/>
  <c r="D10" i="2"/>
  <c r="B10" i="2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roger.strickland</author>
    <author>claire.cotton-watkins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Q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3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1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2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4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1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2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3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4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5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6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7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8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9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0" authorId="2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<sst xmlns="http://schemas.openxmlformats.org/spreadsheetml/2006/main" count="2260" uniqueCount="1361">
  <si>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</si>
  <si>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</si>
  <si>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</si>
  <si>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</si>
  <si>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</si>
  <si>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</si>
  <si>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</si>
  <si>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</si>
  <si>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</si>
  <si>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</si>
  <si>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</si>
  <si>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</si>
  <si>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</si>
  <si>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</si>
  <si>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</si>
  <si>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</si>
  <si>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</si>
  <si>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</si>
  <si>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</si>
  <si>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</si>
  <si>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</si>
  <si>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</si>
  <si>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</si>
  <si>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</si>
  <si>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</si>
  <si>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</si>
  <si>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</si>
  <si>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</si>
  <si>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For the 2015-16 Fiscal Year</t>
  </si>
  <si>
    <t>2016.v03</t>
  </si>
  <si>
    <t>2016.v02</t>
  </si>
  <si>
    <t>BROWARD COLLEGE</t>
  </si>
  <si>
    <t>COLLEGE OF CENTRAL FLORIDA</t>
  </si>
  <si>
    <t>CHIPOLA COLLEGE</t>
  </si>
  <si>
    <t>DAYTONA STATE COLLEGE</t>
  </si>
  <si>
    <t>2016.v03a</t>
  </si>
  <si>
    <t>FLORIDA SOUTHWESTERN STATE COLLEGE</t>
  </si>
  <si>
    <t>FLORIDA STATE COLLEGE AT JACKSONVILLE</t>
  </si>
  <si>
    <t>FLORIDA KEYS COMMUNITY COLLEGE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</si>
  <si>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</si>
  <si>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</si>
  <si>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</si>
  <si>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</si>
  <si>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</si>
  <si>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</si>
  <si>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NORTH FLORIDA COMMUNITY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</si>
  <si>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</si>
  <si>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</si>
  <si>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</si>
  <si>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</si>
  <si>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</si>
  <si>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</si>
  <si>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</si>
  <si>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</si>
  <si>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</si>
  <si>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</si>
  <si>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Instructions Regarding Conditional Formatting in Data Entry Cells</t>
  </si>
  <si>
    <t>SEE INSTRUCTIONS IN COLUMN Q BEFORE ENTERING DATA</t>
  </si>
  <si>
    <t>NOTE: AS AN ANALYTICAL TOOL FOR AFR PREPARERS, cells are formatted to change color (to pink with red text) if any of the following conditions occur:</t>
  </si>
  <si>
    <t>GL Code</t>
  </si>
  <si>
    <t>(1) Current Funds - Unrestricted</t>
  </si>
  <si>
    <t>(2) Current Funds - Restricted</t>
  </si>
  <si>
    <t>(3) Auxiliary Funds</t>
  </si>
  <si>
    <t>(4) Loan &amp; Endowment Funds</t>
  </si>
  <si>
    <t>(5) Scholarship Funds</t>
  </si>
  <si>
    <t>(6) Agency Funds</t>
  </si>
  <si>
    <t>(7) Unexpended Plant Funds</t>
  </si>
  <si>
    <t>(8) Debt Service Funds</t>
  </si>
  <si>
    <t>(9) Invested in Plant Funds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</si>
  <si>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</si>
  <si>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</si>
  <si>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</si>
  <si>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</si>
  <si>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</si>
  <si>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</si>
  <si>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</si>
  <si>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</si>
  <si>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</si>
  <si>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</si>
  <si>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</si>
  <si>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</si>
  <si>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</si>
  <si>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r>
      <t>Investments - Cash Equivalent</t>
    </r>
    <r>
      <rPr>
        <b/>
        <sz val="9"/>
        <color rgb="FFFF0000"/>
        <rFont val="Arial"/>
        <family val="2"/>
      </rPr>
      <t xml:space="preserve"> (SBA)</t>
    </r>
  </si>
  <si>
    <t>10210</t>
  </si>
  <si>
    <r>
      <t xml:space="preserve">Investments - Cash Equivalent </t>
    </r>
    <r>
      <rPr>
        <b/>
        <sz val="9"/>
        <color rgb="FFFF0000"/>
        <rFont val="Arial"/>
        <family val="2"/>
      </rPr>
      <t>(SPIA)</t>
    </r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</si>
  <si>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</si>
  <si>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</si>
  <si>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</si>
  <si>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</si>
  <si>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</si>
  <si>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</si>
  <si>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</si>
  <si>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</si>
  <si>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</si>
  <si>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</si>
  <si>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</si>
  <si>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</si>
  <si>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</si>
  <si>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</si>
  <si>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r>
      <t xml:space="preserve">If a material balance is highlighted in pink and is appropriately recorded due to unique circumstances at your college, </t>
    </r>
    <r>
      <rPr>
        <b/>
        <u/>
        <sz val="9"/>
        <color rgb="FF002060"/>
        <rFont val="Arial"/>
        <family val="2"/>
      </rPr>
      <t>use the notes column to provide a brief explanation.</t>
    </r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</si>
  <si>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</si>
  <si>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</si>
  <si>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</si>
  <si>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</si>
  <si>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</si>
  <si>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</si>
  <si>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</si>
  <si>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</si>
  <si>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</si>
  <si>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r>
      <rPr>
        <b/>
        <i/>
        <u/>
        <sz val="9"/>
        <color rgb="FF002060"/>
        <rFont val="Arial"/>
        <family val="2"/>
      </rPr>
      <t>DO NOT</t>
    </r>
    <r>
      <rPr>
        <sz val="9"/>
        <color rgb="FF002060"/>
        <rFont val="Arial"/>
        <family val="2"/>
      </rPr>
      <t xml:space="preserve"> alter correct balances because of highlighting</t>
    </r>
    <r>
      <rPr>
        <sz val="9"/>
        <rFont val="Arial"/>
        <family val="2"/>
      </rPr>
      <t xml:space="preserve">, contact the College Budget Office at (850) 245-9140 or </t>
    </r>
    <r>
      <rPr>
        <u/>
        <sz val="9"/>
        <color rgb="FF0070C0"/>
        <rFont val="Arial"/>
        <family val="2"/>
      </rPr>
      <t>Jamaal.Dickens@fldoe.org</t>
    </r>
    <r>
      <rPr>
        <sz val="9"/>
        <rFont val="Arial"/>
        <family val="2"/>
      </rPr>
      <t xml:space="preserve"> if you have any questions. </t>
    </r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</si>
  <si>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</si>
  <si>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</si>
  <si>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</si>
  <si>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</si>
  <si>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</si>
  <si>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</si>
  <si>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</si>
  <si>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</si>
  <si>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</si>
  <si>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</si>
  <si>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</si>
  <si>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</si>
  <si>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</si>
  <si>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</si>
  <si>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</si>
  <si>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</si>
  <si>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</si>
  <si>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</si>
  <si>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</si>
  <si>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</si>
  <si>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</si>
  <si>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</si>
  <si>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</si>
  <si>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</si>
  <si>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</si>
  <si>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A170</t>
  </si>
  <si>
    <t>Other Assets</t>
  </si>
  <si>
    <t>14600</t>
  </si>
  <si>
    <t>A180</t>
  </si>
  <si>
    <t>Deposits Receivable - Other</t>
  </si>
  <si>
    <t>15000</t>
  </si>
  <si>
    <t>A190</t>
  </si>
  <si>
    <t>Deposits Receivable - Energy Consortium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</si>
  <si>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</si>
  <si>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</si>
  <si>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</si>
  <si>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</si>
  <si>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</si>
  <si>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</si>
  <si>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</si>
  <si>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</si>
  <si>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Investments Current - SBA Debt Service</t>
  </si>
  <si>
    <t>16110</t>
  </si>
  <si>
    <t>Investments - Non-current</t>
  </si>
  <si>
    <t>16200</t>
  </si>
  <si>
    <t>Investments - Non-current SBA Fund B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</si>
  <si>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</si>
  <si>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</si>
  <si>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</si>
  <si>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</si>
  <si>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</si>
  <si>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</si>
  <si>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</si>
  <si>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</si>
  <si>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</si>
  <si>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</si>
  <si>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</si>
  <si>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</si>
  <si>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</si>
  <si>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</si>
  <si>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</si>
  <si>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</si>
  <si>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</si>
  <si>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</si>
  <si>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</si>
  <si>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</si>
  <si>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</si>
  <si>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</si>
  <si>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</si>
  <si>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</si>
  <si>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</si>
  <si>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</si>
  <si>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</si>
  <si>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</si>
  <si>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</si>
  <si>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</si>
  <si>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</si>
  <si>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</si>
  <si>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</si>
  <si>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</si>
  <si>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</si>
  <si>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</si>
  <si>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</si>
  <si>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</si>
  <si>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</si>
  <si>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</si>
  <si>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</si>
  <si>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</si>
  <si>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</si>
  <si>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</si>
  <si>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</si>
  <si>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</si>
  <si>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</si>
  <si>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</si>
  <si>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</si>
  <si>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</si>
  <si>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</si>
  <si>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</si>
  <si>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</si>
  <si>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</si>
  <si>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</si>
  <si>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</si>
  <si>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</si>
  <si>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</si>
  <si>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</si>
  <si>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</si>
  <si>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</si>
  <si>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</si>
  <si>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</si>
  <si>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</si>
  <si>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</si>
  <si>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</si>
  <si>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</si>
  <si>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</si>
  <si>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</si>
  <si>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</si>
  <si>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</si>
  <si>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</si>
  <si>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</si>
  <si>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</si>
  <si>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</si>
  <si>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</si>
  <si>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</si>
  <si>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</si>
  <si>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</si>
  <si>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</si>
  <si>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</si>
  <si>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</si>
  <si>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</si>
  <si>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</si>
  <si>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</si>
  <si>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</si>
  <si>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</si>
  <si>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</si>
  <si>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</si>
  <si>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</si>
  <si>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</si>
  <si>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</si>
  <si>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</si>
  <si>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</si>
  <si>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</si>
  <si>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</si>
  <si>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</si>
  <si>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</si>
  <si>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</si>
  <si>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</si>
  <si>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</si>
  <si>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</si>
  <si>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</si>
  <si>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</si>
  <si>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</si>
  <si>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</si>
  <si>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</si>
  <si>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</si>
  <si>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</si>
  <si>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</si>
  <si>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</si>
  <si>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</si>
  <si>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</si>
  <si>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</si>
  <si>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</si>
  <si>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</si>
  <si>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</si>
  <si>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</si>
  <si>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</si>
  <si>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</si>
  <si>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</si>
  <si>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</si>
  <si>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</si>
  <si>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</si>
  <si>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</si>
  <si>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</si>
  <si>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</si>
  <si>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</si>
  <si>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</si>
  <si>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</si>
  <si>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</si>
  <si>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</si>
  <si>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</si>
  <si>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</si>
  <si>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</si>
  <si>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</t>
  </si>
  <si>
    <t>19900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</si>
  <si>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</si>
  <si>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</si>
  <si>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</si>
  <si>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</si>
  <si>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</si>
  <si>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</si>
  <si>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</si>
  <si>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</t>
  </si>
  <si>
    <t>21100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</si>
  <si>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</si>
  <si>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</si>
  <si>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</si>
  <si>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</si>
  <si>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</si>
  <si>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</si>
  <si>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</si>
  <si>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</si>
  <si>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</si>
  <si>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</si>
  <si>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</si>
  <si>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</si>
  <si>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</si>
  <si>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</si>
  <si>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</si>
  <si>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</si>
  <si>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</si>
  <si>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</si>
  <si>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</si>
  <si>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</si>
  <si>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</si>
  <si>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</si>
  <si>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</si>
  <si>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</si>
  <si>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</si>
  <si>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</si>
  <si>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</si>
  <si>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</si>
  <si>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</si>
  <si>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</si>
  <si>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</si>
  <si>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</si>
  <si>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</si>
  <si>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</si>
  <si>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</si>
  <si>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Liability for OPEB - Non-current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</si>
  <si>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</si>
  <si>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</si>
  <si>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</si>
  <si>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</si>
  <si>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</si>
  <si>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</si>
  <si>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</si>
  <si>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</si>
  <si>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</si>
  <si>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</si>
  <si>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</si>
  <si>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</si>
  <si>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</si>
  <si>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</si>
  <si>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</si>
  <si>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</si>
  <si>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</si>
  <si>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</si>
  <si>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</si>
  <si>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</si>
  <si>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</si>
  <si>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</si>
  <si>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</si>
  <si>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</si>
  <si>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</si>
  <si>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</si>
  <si>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</si>
  <si>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</si>
  <si>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</si>
  <si>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</si>
  <si>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</si>
  <si>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</si>
  <si>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</si>
  <si>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</si>
  <si>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</si>
  <si>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</si>
  <si>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</si>
  <si>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</si>
  <si>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</si>
  <si>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</si>
  <si>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</si>
  <si>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</si>
  <si>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</si>
  <si>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</si>
  <si>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</si>
  <si>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</si>
  <si>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</si>
  <si>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</si>
  <si>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</si>
  <si>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</si>
  <si>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</si>
  <si>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</si>
  <si>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</si>
  <si>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</si>
  <si>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</si>
  <si>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</si>
  <si>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</si>
  <si>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</si>
  <si>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</si>
  <si>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</si>
  <si>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</si>
  <si>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</si>
  <si>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</si>
  <si>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</si>
  <si>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</si>
  <si>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</si>
  <si>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</si>
  <si>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</si>
  <si>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</si>
  <si>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</si>
  <si>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</si>
  <si>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</si>
  <si>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</si>
  <si>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</si>
  <si>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</si>
  <si>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</si>
  <si>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</si>
  <si>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</si>
  <si>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</si>
  <si>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</si>
  <si>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</si>
  <si>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</si>
  <si>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</si>
  <si>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</si>
  <si>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</si>
  <si>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</si>
  <si>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</si>
  <si>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</si>
  <si>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</si>
  <si>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</si>
  <si>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</si>
  <si>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</si>
  <si>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</si>
  <si>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</si>
  <si>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</si>
  <si>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</si>
  <si>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</si>
  <si>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</si>
  <si>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</si>
  <si>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</si>
  <si>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</si>
  <si>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</si>
  <si>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</si>
  <si>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</si>
  <si>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</si>
  <si>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</si>
  <si>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</si>
  <si>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</si>
  <si>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</si>
  <si>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</si>
  <si>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</si>
  <si>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</si>
  <si>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</si>
  <si>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</si>
  <si>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</si>
  <si>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</si>
  <si>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</si>
  <si>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</si>
  <si>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</si>
  <si>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</si>
  <si>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</si>
  <si>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</si>
  <si>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</si>
  <si>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</si>
  <si>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</si>
  <si>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</si>
  <si>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</si>
  <si>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</si>
  <si>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</si>
  <si>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</si>
  <si>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</si>
  <si>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</si>
  <si>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</si>
  <si>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</si>
  <si>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</si>
  <si>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</si>
  <si>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</si>
  <si>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</si>
  <si>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</si>
  <si>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</si>
  <si>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</si>
  <si>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</si>
  <si>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</si>
  <si>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</si>
  <si>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</si>
  <si>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</si>
  <si>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</si>
  <si>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</si>
  <si>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</si>
  <si>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</si>
  <si>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</si>
  <si>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</si>
  <si>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</si>
  <si>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</si>
  <si>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</si>
  <si>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</si>
  <si>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</si>
  <si>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</si>
  <si>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</si>
  <si>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</si>
  <si>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</si>
  <si>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</si>
  <si>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</si>
  <si>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</si>
  <si>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</si>
  <si>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</si>
  <si>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</si>
  <si>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</si>
  <si>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</si>
  <si>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</si>
  <si>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</si>
  <si>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</si>
  <si>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</si>
  <si>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</si>
  <si>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</si>
  <si>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</si>
  <si>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</si>
  <si>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</si>
  <si>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</si>
  <si>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</si>
  <si>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</si>
  <si>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</si>
  <si>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</si>
  <si>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</si>
  <si>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</si>
  <si>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</si>
  <si>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Tuition-Postsecondary Adult Vocational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</si>
  <si>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</si>
  <si>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</si>
  <si>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</si>
  <si>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</si>
  <si>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</si>
  <si>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</si>
  <si>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</si>
  <si>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</si>
  <si>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</si>
  <si>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</si>
  <si>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</si>
  <si>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</si>
  <si>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</si>
  <si>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</si>
  <si>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</si>
  <si>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</si>
  <si>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</si>
  <si>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</si>
  <si>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</si>
  <si>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</si>
  <si>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</si>
  <si>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</si>
  <si>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</si>
  <si>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Out-of-state Fees-Postsecondary. Adult Vocational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</si>
  <si>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</si>
  <si>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</si>
  <si>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</si>
  <si>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</si>
  <si>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</si>
  <si>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</si>
  <si>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</si>
  <si>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</si>
  <si>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</si>
  <si>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</si>
  <si>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</si>
  <si>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</si>
  <si>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</si>
  <si>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</si>
  <si>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</si>
  <si>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</si>
  <si>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</si>
  <si>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</si>
  <si>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</si>
  <si>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</si>
  <si>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</si>
  <si>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</si>
  <si>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</si>
  <si>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</si>
  <si>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</si>
  <si>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</si>
  <si>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</si>
  <si>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</si>
  <si>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</si>
  <si>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</si>
  <si>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</si>
  <si>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</si>
  <si>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</si>
  <si>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</si>
  <si>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</si>
  <si>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</si>
  <si>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</si>
  <si>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</si>
  <si>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</si>
  <si>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</si>
  <si>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</si>
  <si>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</si>
  <si>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</si>
  <si>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</si>
  <si>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</si>
  <si>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</si>
  <si>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</si>
  <si>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</si>
  <si>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</si>
  <si>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</si>
  <si>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</si>
  <si>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</si>
  <si>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</si>
  <si>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</si>
  <si>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</si>
  <si>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</si>
  <si>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</si>
  <si>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</si>
  <si>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</si>
  <si>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</si>
  <si>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</si>
  <si>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</si>
  <si>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</si>
  <si>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</si>
  <si>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</si>
  <si>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</si>
  <si>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</si>
  <si>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</si>
  <si>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</si>
  <si>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</si>
  <si>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</si>
  <si>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</si>
  <si>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</si>
  <si>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</si>
  <si>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</si>
  <si>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</si>
  <si>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</si>
  <si>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</si>
  <si>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</si>
  <si>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</si>
  <si>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</si>
  <si>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</si>
  <si>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</si>
  <si>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</si>
  <si>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</si>
  <si>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</si>
  <si>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</si>
  <si>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</si>
  <si>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</si>
  <si>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</si>
  <si>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</si>
  <si>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</si>
  <si>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</si>
  <si>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</si>
  <si>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</si>
  <si>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</si>
  <si>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</si>
  <si>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</si>
  <si>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</si>
  <si>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</si>
  <si>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</si>
  <si>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</si>
  <si>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</si>
  <si>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</si>
  <si>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</si>
  <si>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</si>
  <si>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</si>
  <si>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</si>
  <si>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</si>
  <si>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</si>
  <si>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</si>
  <si>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</si>
  <si>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</si>
  <si>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</si>
  <si>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</si>
  <si>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</si>
  <si>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</si>
  <si>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</si>
  <si>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</si>
  <si>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</si>
  <si>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</si>
  <si>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</si>
  <si>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</si>
  <si>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</si>
  <si>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</si>
  <si>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</si>
  <si>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</si>
  <si>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</si>
  <si>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</si>
  <si>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</si>
  <si>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</si>
  <si>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</si>
  <si>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</si>
  <si>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</si>
  <si>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</si>
  <si>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</si>
  <si>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</si>
  <si>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</si>
  <si>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</si>
  <si>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</si>
  <si>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</si>
  <si>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</si>
  <si>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</si>
  <si>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</si>
  <si>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</si>
  <si>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</si>
  <si>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</si>
  <si>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</si>
  <si>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</si>
  <si>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</si>
  <si>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</si>
  <si>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</si>
  <si>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</si>
  <si>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</si>
  <si>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</si>
  <si>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</si>
  <si>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</si>
  <si>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</si>
  <si>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</si>
  <si>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</si>
  <si>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</si>
  <si>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</si>
  <si>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</si>
  <si>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</si>
  <si>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</si>
  <si>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</si>
  <si>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</si>
  <si>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</si>
  <si>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</si>
  <si>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</si>
  <si>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</si>
  <si>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</si>
  <si>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</si>
  <si>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</si>
  <si>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</si>
  <si>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</si>
  <si>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</si>
  <si>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</si>
  <si>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</si>
  <si>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</si>
  <si>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</si>
  <si>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</si>
  <si>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</si>
  <si>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</si>
  <si>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</si>
  <si>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</si>
  <si>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</si>
  <si>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</si>
  <si>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</si>
  <si>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</si>
  <si>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</si>
  <si>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</si>
  <si>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</si>
  <si>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</si>
  <si>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</si>
  <si>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</si>
  <si>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</si>
  <si>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</si>
  <si>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</si>
  <si>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</si>
  <si>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</si>
  <si>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</si>
  <si>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</si>
  <si>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</si>
  <si>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</si>
  <si>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</si>
  <si>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</si>
  <si>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</si>
  <si>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</si>
  <si>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</si>
  <si>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</si>
  <si>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</si>
  <si>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</si>
  <si>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</si>
  <si>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</si>
  <si>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</si>
  <si>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</si>
  <si>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</si>
  <si>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</si>
  <si>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</si>
  <si>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</si>
  <si>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</si>
  <si>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</si>
  <si>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</si>
  <si>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</si>
  <si>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</si>
  <si>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</si>
  <si>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</si>
  <si>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</si>
  <si>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</si>
  <si>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</si>
  <si>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</si>
  <si>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</si>
  <si>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</si>
  <si>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</si>
  <si>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</si>
  <si>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</si>
  <si>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</si>
  <si>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</si>
  <si>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</si>
  <si>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</si>
  <si>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</si>
  <si>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</si>
  <si>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</si>
  <si>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</si>
  <si>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</si>
  <si>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</si>
  <si>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</si>
  <si>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</si>
  <si>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</si>
  <si>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</si>
  <si>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</si>
  <si>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</si>
  <si>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</si>
  <si>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</si>
  <si>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</si>
  <si>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</si>
  <si>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</si>
  <si>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</si>
  <si>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</si>
  <si>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</si>
  <si>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</si>
  <si>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</si>
  <si>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</si>
  <si>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</si>
  <si>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</t>
  </si>
  <si>
    <t>44400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</si>
  <si>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</si>
  <si>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</si>
  <si>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</si>
  <si>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</si>
  <si>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</si>
  <si>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</si>
  <si>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</si>
  <si>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</si>
  <si>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</si>
  <si>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</si>
  <si>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</si>
  <si>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</si>
  <si>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</si>
  <si>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</si>
  <si>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</si>
  <si>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</si>
  <si>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</si>
  <si>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</si>
  <si>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</si>
  <si>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</si>
  <si>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</si>
  <si>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</si>
  <si>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</si>
  <si>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</si>
  <si>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</si>
  <si>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</si>
  <si>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</si>
  <si>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</si>
  <si>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</si>
  <si>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Use of College Facilities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</si>
  <si>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</si>
  <si>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</si>
  <si>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</si>
  <si>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</si>
  <si>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</si>
  <si>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</si>
  <si>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</si>
  <si>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</si>
  <si>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</si>
  <si>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</si>
  <si>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</si>
  <si>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</si>
  <si>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</si>
  <si>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</si>
  <si>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</si>
  <si>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</si>
  <si>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</si>
  <si>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</si>
  <si>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</si>
  <si>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</si>
  <si>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</si>
  <si>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</si>
  <si>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</si>
  <si>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</si>
  <si>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</si>
  <si>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</si>
  <si>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</si>
  <si>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</si>
  <si>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</si>
  <si>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</si>
  <si>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</si>
  <si>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</si>
  <si>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</si>
  <si>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</si>
  <si>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</si>
  <si>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</si>
  <si>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</si>
  <si>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</si>
  <si>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</si>
  <si>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</si>
  <si>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</si>
  <si>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</si>
  <si>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</si>
  <si>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</si>
  <si>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</si>
  <si>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</si>
  <si>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</si>
  <si>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</si>
  <si>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</si>
  <si>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</si>
  <si>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</si>
  <si>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</si>
  <si>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</si>
  <si>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</si>
  <si>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</si>
  <si>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</si>
  <si>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</si>
  <si>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</si>
  <si>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</si>
  <si>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</si>
  <si>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</si>
  <si>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</si>
  <si>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</si>
  <si>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</si>
  <si>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</si>
  <si>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</si>
  <si>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</si>
  <si>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</si>
  <si>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</si>
  <si>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</si>
  <si>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</si>
  <si>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</si>
  <si>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</si>
  <si>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</si>
  <si>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</si>
  <si>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</si>
  <si>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</si>
  <si>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</si>
  <si>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</si>
  <si>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</si>
  <si>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</si>
  <si>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</si>
  <si>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</si>
  <si>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</si>
  <si>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</si>
  <si>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</si>
  <si>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</si>
  <si>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</si>
  <si>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</si>
  <si>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</si>
  <si>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</si>
  <si>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</si>
  <si>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</si>
  <si>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</si>
  <si>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</si>
  <si>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</si>
  <si>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</si>
  <si>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</si>
  <si>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</si>
  <si>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</si>
  <si>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</si>
  <si>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</si>
  <si>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</si>
  <si>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</si>
  <si>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</si>
  <si>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</si>
  <si>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</si>
  <si>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</si>
  <si>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</si>
  <si>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</si>
  <si>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</si>
  <si>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</si>
  <si>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</si>
  <si>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</si>
  <si>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</si>
  <si>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</si>
  <si>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</si>
  <si>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</si>
  <si>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</si>
  <si>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</si>
  <si>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</si>
  <si>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</si>
  <si>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</si>
  <si>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</si>
  <si>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</si>
  <si>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</si>
  <si>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</si>
  <si>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</si>
  <si>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</si>
  <si>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</si>
  <si>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</si>
  <si>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</si>
  <si>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</si>
  <si>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</si>
  <si>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</si>
  <si>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</si>
  <si>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</si>
  <si>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</si>
  <si>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</si>
  <si>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</si>
  <si>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</si>
  <si>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</si>
  <si>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</si>
  <si>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</si>
  <si>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</si>
  <si>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</si>
  <si>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</si>
  <si>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</si>
  <si>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</si>
  <si>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</si>
  <si>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</si>
  <si>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</si>
  <si>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</si>
  <si>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</si>
  <si>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</si>
  <si>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</si>
  <si>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</si>
  <si>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</si>
  <si>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</si>
  <si>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</si>
  <si>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</si>
  <si>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</si>
  <si>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</si>
  <si>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</si>
  <si>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</si>
  <si>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</si>
  <si>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</si>
  <si>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</si>
  <si>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</si>
  <si>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</si>
  <si>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</si>
  <si>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</si>
  <si>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</si>
  <si>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</si>
  <si>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</si>
  <si>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</si>
  <si>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</si>
  <si>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</si>
  <si>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</si>
  <si>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</si>
  <si>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</si>
  <si>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</si>
  <si>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</si>
  <si>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</si>
  <si>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</si>
  <si>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</si>
  <si>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</si>
  <si>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</si>
  <si>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</si>
  <si>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</si>
  <si>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</si>
  <si>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</si>
  <si>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</si>
  <si>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</si>
  <si>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</si>
  <si>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</si>
  <si>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</si>
  <si>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</si>
  <si>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</si>
  <si>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</si>
  <si>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</si>
  <si>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</si>
  <si>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</si>
  <si>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</si>
  <si>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</si>
  <si>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</si>
  <si>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</si>
  <si>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</si>
  <si>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</si>
  <si>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</si>
  <si>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</si>
  <si>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</si>
  <si>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</si>
  <si>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</si>
  <si>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</si>
  <si>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</si>
  <si>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</si>
  <si>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</si>
  <si>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</si>
  <si>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</si>
  <si>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</si>
  <si>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</si>
  <si>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</si>
  <si>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</si>
  <si>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</si>
  <si>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</si>
  <si>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</si>
  <si>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</si>
  <si>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</si>
  <si>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</si>
  <si>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</si>
  <si>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</si>
  <si>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</si>
  <si>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</si>
  <si>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</si>
  <si>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</si>
  <si>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</si>
  <si>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</si>
  <si>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</si>
  <si>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</si>
  <si>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</si>
  <si>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</si>
  <si>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</si>
  <si>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</si>
  <si>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</si>
  <si>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</si>
  <si>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</si>
  <si>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</si>
  <si>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</si>
  <si>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</si>
  <si>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</si>
  <si>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</si>
  <si>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</si>
  <si>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</si>
  <si>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</si>
  <si>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</si>
  <si>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</si>
  <si>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</si>
  <si>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</si>
  <si>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</si>
  <si>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</si>
  <si>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</si>
  <si>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Rentals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</si>
  <si>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</si>
  <si>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</si>
  <si>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</si>
  <si>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</si>
  <si>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</si>
  <si>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</si>
  <si>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</si>
  <si>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</si>
  <si>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</si>
  <si>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</si>
  <si>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</si>
  <si>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</si>
  <si>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</si>
  <si>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</si>
  <si>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</si>
  <si>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</si>
  <si>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</si>
  <si>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</si>
  <si>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</si>
  <si>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</si>
  <si>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</si>
  <si>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</si>
  <si>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</si>
  <si>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</si>
  <si>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</si>
  <si>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</si>
  <si>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</si>
  <si>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</si>
  <si>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</si>
  <si>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</si>
  <si>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</si>
  <si>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</si>
  <si>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</si>
  <si>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</si>
  <si>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</si>
  <si>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</si>
  <si>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</si>
  <si>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</si>
  <si>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</si>
  <si>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</si>
  <si>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</si>
  <si>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</si>
  <si>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</si>
  <si>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</si>
  <si>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</si>
  <si>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</si>
  <si>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</si>
  <si>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</si>
  <si>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</si>
  <si>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</si>
  <si>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</si>
  <si>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</si>
  <si>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</si>
  <si>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</si>
  <si>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</si>
  <si>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Workforce / Wages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</si>
  <si>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</si>
  <si>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</si>
  <si>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</si>
  <si>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</si>
  <si>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</si>
  <si>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</si>
  <si>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</si>
  <si>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</si>
  <si>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</si>
  <si>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</si>
  <si>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</si>
  <si>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</si>
  <si>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</si>
  <si>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</si>
  <si>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</si>
  <si>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</si>
  <si>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</si>
  <si>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</si>
  <si>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</si>
  <si>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</si>
  <si>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</si>
  <si>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</si>
  <si>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</si>
  <si>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</si>
  <si>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</si>
  <si>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</si>
  <si>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</si>
  <si>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</si>
  <si>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</si>
  <si>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</si>
  <si>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</si>
  <si>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</si>
  <si>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</si>
  <si>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</si>
  <si>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</si>
  <si>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</si>
  <si>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</si>
  <si>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</si>
  <si>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</si>
  <si>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</si>
  <si>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</si>
  <si>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</si>
  <si>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</si>
  <si>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</si>
  <si>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</si>
  <si>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</si>
  <si>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</si>
  <si>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</si>
  <si>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</si>
  <si>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</si>
  <si>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</si>
  <si>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</si>
  <si>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</si>
  <si>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</si>
  <si>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</si>
  <si>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</si>
  <si>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</si>
  <si>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</si>
  <si>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</si>
  <si>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</si>
  <si>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</si>
  <si>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</si>
  <si>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</si>
  <si>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</si>
  <si>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</si>
  <si>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</si>
  <si>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</si>
  <si>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</si>
  <si>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</si>
  <si>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</si>
  <si>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</si>
  <si>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</si>
  <si>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</si>
  <si>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</si>
  <si>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</si>
  <si>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</si>
  <si>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</si>
  <si>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</si>
  <si>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</si>
  <si>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</si>
  <si>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</si>
  <si>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</si>
  <si>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</si>
  <si>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</si>
  <si>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</si>
  <si>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</si>
  <si>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</si>
  <si>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</si>
  <si>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</si>
  <si>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</si>
  <si>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</si>
  <si>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</si>
  <si>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</si>
  <si>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</si>
  <si>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</si>
  <si>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</si>
  <si>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</si>
  <si>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</si>
  <si>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</si>
  <si>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</si>
  <si>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</si>
  <si>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</si>
  <si>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</si>
  <si>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</si>
  <si>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</si>
  <si>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</si>
  <si>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</si>
  <si>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</si>
  <si>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</si>
  <si>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</si>
  <si>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</si>
  <si>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</si>
  <si>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</si>
  <si>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</si>
  <si>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</si>
  <si>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</si>
  <si>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</si>
  <si>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</si>
  <si>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</si>
  <si>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</si>
  <si>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</si>
  <si>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</si>
  <si>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</si>
  <si>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</si>
  <si>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</si>
  <si>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</si>
  <si>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</si>
  <si>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</si>
  <si>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</si>
  <si>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</si>
  <si>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</si>
  <si>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</si>
  <si>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</si>
  <si>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</si>
  <si>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</si>
  <si>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</si>
  <si>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</si>
  <si>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</si>
  <si>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</si>
  <si>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</si>
  <si>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</si>
  <si>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</si>
  <si>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</si>
  <si>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</si>
  <si>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</si>
  <si>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</si>
  <si>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</si>
  <si>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</si>
  <si>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</si>
  <si>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</si>
  <si>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</si>
  <si>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</si>
  <si>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</si>
  <si>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</si>
  <si>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</si>
  <si>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</si>
  <si>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</si>
  <si>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</si>
  <si>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</si>
  <si>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</si>
  <si>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</si>
  <si>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</si>
  <si>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</si>
  <si>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</si>
  <si>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</si>
  <si>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</si>
  <si>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</si>
  <si>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</si>
  <si>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</si>
  <si>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 xml:space="preserve">                                                   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</si>
  <si>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</si>
  <si>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</si>
  <si>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</si>
  <si>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</si>
  <si>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</si>
  <si>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</si>
  <si>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</si>
  <si>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r>
      <rPr>
        <sz val="9"/>
        <color rgb="FFFF000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</si>
  <si>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</si>
  <si>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</si>
  <si>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</si>
  <si>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</si>
  <si>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</si>
  <si>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</si>
  <si>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</si>
  <si>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</si>
  <si>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</si>
  <si>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</si>
  <si>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</si>
  <si>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</si>
  <si>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</si>
  <si>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</si>
  <si>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</si>
  <si>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POLK STATE COLLEGE</t>
  </si>
  <si>
    <t>MIAMI DADE COLLEGE</t>
  </si>
  <si>
    <t>FY 2015-16 Summary of Accounts by General Ledger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</si>
</sst>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u/>
      <sz val="9"/>
      <color rgb="FF002060"/>
      <name val="Arial"/>
      <family val="2"/>
    </font>
    <font>
      <b/>
      <i/>
      <u/>
      <sz val="9"/>
      <color rgb="FF002060"/>
      <name val="Arial"/>
      <family val="2"/>
    </font>
    <font>
      <sz val="9"/>
      <color rgb="FF002060"/>
      <name val="Arial"/>
      <family val="2"/>
    </font>
    <font>
      <u/>
      <sz val="9"/>
      <color rgb="FF0070C0"/>
      <name val="Arial"/>
      <family val="2"/>
    </font>
    <font>
      <i/>
      <sz val="9"/>
      <color indexed="10"/>
      <name val="Arial"/>
      <family val="2"/>
    </font>
    <font>
      <i/>
      <sz val="9"/>
      <color rgb="FFFF0000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49" fillId="0" borderId="0" applyNumberFormat="0" applyFill="0" applyBorder="0" applyAlignment="0" applyProtection="0"/>
  </cellStyleXfs>
  <cellXfs count="272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0" fontId="9" fillId="0" borderId="0" xfId="4" applyNumberFormat="1" applyFont="1" applyAlignment="1" applyProtection="1"/>
    <xf numFmtId="0" fontId="32" fillId="0" borderId="0" xfId="4" applyNumberFormat="1" applyFont="1" applyFill="1" applyAlignment="1" applyProtection="1"/>
    <xf numFmtId="0" fontId="33" fillId="0" borderId="0" xfId="0" applyFont="1" applyProtection="1"/>
    <xf numFmtId="49" fontId="9" fillId="0" borderId="0" xfId="4" applyNumberFormat="1" applyFont="1" applyAlignment="1" applyProtection="1">
      <alignment horizontal="center"/>
    </xf>
    <xf numFmtId="39" fontId="33" fillId="0" borderId="0" xfId="0" applyNumberFormat="1" applyFont="1" applyFill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44" fontId="8" fillId="16" borderId="7" xfId="72" applyFont="1" applyFill="1" applyBorder="1" applyAlignment="1" applyProtection="1">
      <protection locked="0"/>
    </xf>
    <xf numFmtId="44" fontId="8" fillId="16" borderId="0" xfId="72" applyFont="1" applyFill="1" applyBorder="1" applyAlignment="1" applyProtection="1">
      <protection locked="0"/>
    </xf>
    <xf numFmtId="44" fontId="8" fillId="16" borderId="14" xfId="72" applyFont="1" applyFill="1" applyBorder="1" applyAlignment="1" applyProtection="1">
      <protection locked="0"/>
    </xf>
    <xf numFmtId="4" fontId="5" fillId="0" borderId="27" xfId="4" applyNumberFormat="1" applyFont="1" applyBorder="1" applyAlignment="1" applyProtection="1"/>
    <xf numFmtId="4" fontId="9" fillId="0" borderId="28" xfId="4" applyNumberFormat="1" applyFont="1" applyFill="1" applyBorder="1" applyAlignment="1" applyProtection="1">
      <alignment wrapText="1"/>
    </xf>
    <xf numFmtId="4" fontId="3" fillId="15" borderId="29" xfId="4" applyNumberFormat="1" applyFont="1" applyFill="1" applyBorder="1" applyAlignment="1" applyProtection="1"/>
    <xf numFmtId="4" fontId="3" fillId="15" borderId="27" xfId="4" applyNumberFormat="1" applyFont="1" applyFill="1" applyBorder="1" applyAlignment="1" applyProtection="1">
      <alignment horizontal="center"/>
    </xf>
    <xf numFmtId="4" fontId="3" fillId="15" borderId="28" xfId="4" applyNumberFormat="1" applyFont="1" applyFill="1" applyBorder="1" applyAlignment="1" applyProtection="1">
      <alignment horizontal="center"/>
    </xf>
    <xf numFmtId="4" fontId="3" fillId="15" borderId="27" xfId="4" applyNumberFormat="1" applyFont="1" applyFill="1" applyBorder="1" applyAlignment="1" applyProtection="1"/>
    <xf numFmtId="4" fontId="3" fillId="15" borderId="30" xfId="4" applyNumberFormat="1" applyFont="1" applyFill="1" applyBorder="1" applyAlignment="1" applyProtection="1">
      <alignment horizontal="center"/>
    </xf>
    <xf numFmtId="4" fontId="5" fillId="0" borderId="31" xfId="4" applyNumberFormat="1" applyFont="1" applyBorder="1" applyAlignment="1" applyProtection="1"/>
    <xf numFmtId="4" fontId="5" fillId="0" borderId="32" xfId="4" applyNumberFormat="1" applyFont="1" applyBorder="1" applyAlignment="1" applyProtection="1"/>
    <xf numFmtId="4" fontId="5" fillId="0" borderId="33" xfId="4" applyNumberFormat="1" applyFont="1" applyBorder="1" applyAlignment="1" applyProtection="1"/>
    <xf numFmtId="4" fontId="5" fillId="0" borderId="34" xfId="4" applyNumberFormat="1" applyFont="1" applyBorder="1" applyAlignment="1" applyProtection="1"/>
    <xf numFmtId="0" fontId="9" fillId="0" borderId="0" xfId="4" applyNumberFormat="1" applyFont="1" applyFill="1" applyAlignment="1" applyProtection="1"/>
    <xf numFmtId="0" fontId="34" fillId="0" borderId="8" xfId="4" applyNumberFormat="1" applyFont="1" applyBorder="1" applyAlignment="1" applyProtection="1"/>
    <xf numFmtId="0" fontId="36" fillId="0" borderId="0" xfId="4" applyNumberFormat="1" applyFont="1" applyAlignment="1" applyProtection="1"/>
    <xf numFmtId="39" fontId="37" fillId="0" borderId="0" xfId="4" applyNumberFormat="1" applyFont="1" applyAlignment="1" applyProtection="1">
      <alignment horizontal="left"/>
    </xf>
    <xf numFmtId="0" fontId="37" fillId="0" borderId="8" xfId="4" applyNumberFormat="1" applyFont="1" applyBorder="1" applyAlignment="1" applyProtection="1"/>
    <xf numFmtId="0" fontId="9" fillId="17" borderId="6" xfId="4" applyNumberFormat="1" applyFont="1" applyFill="1" applyBorder="1" applyAlignment="1" applyProtection="1"/>
    <xf numFmtId="0" fontId="9" fillId="17" borderId="0" xfId="4" applyNumberFormat="1" applyFont="1" applyFill="1" applyBorder="1" applyAlignment="1" applyProtection="1"/>
    <xf numFmtId="0" fontId="9" fillId="17" borderId="8" xfId="4" applyNumberFormat="1" applyFont="1" applyFill="1" applyBorder="1" applyAlignment="1" applyProtection="1"/>
    <xf numFmtId="39" fontId="9" fillId="0" borderId="0" xfId="4" applyNumberFormat="1" applyFont="1" applyAlignment="1" applyProtection="1">
      <alignment horizontal="left"/>
    </xf>
    <xf numFmtId="0" fontId="34" fillId="17" borderId="6" xfId="4" applyNumberFormat="1" applyFont="1" applyFill="1" applyBorder="1" applyAlignment="1" applyProtection="1">
      <alignment horizontal="left" wrapText="1"/>
    </xf>
    <xf numFmtId="0" fontId="34" fillId="17" borderId="0" xfId="4" applyNumberFormat="1" applyFont="1" applyFill="1" applyBorder="1" applyAlignment="1" applyProtection="1">
      <alignment horizontal="left" wrapText="1"/>
    </xf>
    <xf numFmtId="0" fontId="34" fillId="17" borderId="8" xfId="4" applyNumberFormat="1" applyFont="1" applyFill="1" applyBorder="1" applyAlignment="1" applyProtection="1">
      <alignment horizontal="left" wrapText="1"/>
    </xf>
    <xf numFmtId="0" fontId="37" fillId="41" borderId="41" xfId="4" applyNumberFormat="1" applyFont="1" applyFill="1" applyBorder="1" applyAlignment="1" applyProtection="1">
      <alignment wrapText="1"/>
    </xf>
    <xf numFmtId="49" fontId="37" fillId="41" borderId="0" xfId="4" applyNumberFormat="1" applyFont="1" applyFill="1" applyBorder="1" applyAlignment="1" applyProtection="1">
      <alignment horizontal="center"/>
    </xf>
    <xf numFmtId="39" fontId="37" fillId="0" borderId="41" xfId="4" applyNumberFormat="1" applyFont="1" applyBorder="1" applyAlignment="1" applyProtection="1"/>
    <xf numFmtId="39" fontId="33" fillId="0" borderId="42" xfId="0" applyNumberFormat="1" applyFont="1" applyFill="1" applyBorder="1" applyProtection="1"/>
    <xf numFmtId="0" fontId="33" fillId="0" borderId="38" xfId="0" applyFont="1" applyBorder="1" applyProtection="1"/>
    <xf numFmtId="0" fontId="36" fillId="0" borderId="43" xfId="4" applyNumberFormat="1" applyFont="1" applyBorder="1" applyAlignment="1" applyProtection="1">
      <alignment horizontal="left" wrapText="1"/>
    </xf>
    <xf numFmtId="49" fontId="36" fillId="0" borderId="44" xfId="4" applyNumberFormat="1" applyFont="1" applyBorder="1" applyAlignment="1" applyProtection="1">
      <alignment horizontal="center"/>
    </xf>
    <xf numFmtId="39" fontId="36" fillId="16" borderId="41" xfId="4" applyNumberFormat="1" applyFont="1" applyFill="1" applyBorder="1" applyAlignment="1" applyProtection="1"/>
    <xf numFmtId="39" fontId="36" fillId="0" borderId="41" xfId="4" applyNumberFormat="1" applyFont="1" applyFill="1" applyBorder="1" applyAlignment="1" applyProtection="1"/>
    <xf numFmtId="43" fontId="33" fillId="16" borderId="38" xfId="1" applyFont="1" applyFill="1" applyBorder="1" applyProtection="1">
      <protection locked="0"/>
    </xf>
    <xf numFmtId="0" fontId="32" fillId="42" borderId="0" xfId="4" applyNumberFormat="1" applyFont="1" applyFill="1" applyAlignment="1" applyProtection="1"/>
    <xf numFmtId="0" fontId="36" fillId="0" borderId="0" xfId="4" applyNumberFormat="1" applyFont="1" applyBorder="1" applyAlignment="1" applyProtection="1">
      <alignment horizontal="left" wrapText="1"/>
    </xf>
    <xf numFmtId="49" fontId="36" fillId="0" borderId="45" xfId="4" applyNumberFormat="1" applyFont="1" applyFill="1" applyBorder="1" applyAlignment="1" applyProtection="1">
      <alignment horizontal="center"/>
    </xf>
    <xf numFmtId="0" fontId="36" fillId="0" borderId="0" xfId="4" applyNumberFormat="1" applyFont="1" applyFill="1" applyBorder="1" applyAlignment="1" applyProtection="1">
      <alignment horizontal="left" wrapText="1"/>
    </xf>
    <xf numFmtId="49" fontId="36" fillId="0" borderId="0" xfId="4" applyNumberFormat="1" applyFont="1" applyFill="1" applyBorder="1" applyAlignment="1" applyProtection="1">
      <alignment horizontal="center"/>
    </xf>
    <xf numFmtId="49" fontId="36" fillId="0" borderId="0" xfId="4" applyNumberFormat="1" applyFont="1" applyFill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indent="2"/>
    </xf>
    <xf numFmtId="0" fontId="9" fillId="17" borderId="0" xfId="4" applyNumberFormat="1" applyFont="1" applyFill="1" applyBorder="1" applyAlignment="1" applyProtection="1">
      <alignment horizontal="left" indent="2"/>
    </xf>
    <xf numFmtId="0" fontId="9" fillId="17" borderId="8" xfId="4" applyNumberFormat="1" applyFont="1" applyFill="1" applyBorder="1" applyAlignment="1" applyProtection="1">
      <alignment horizontal="left" indent="2"/>
    </xf>
    <xf numFmtId="49" fontId="36" fillId="0" borderId="0" xfId="4" applyNumberFormat="1" applyFont="1" applyAlignment="1" applyProtection="1">
      <alignment horizontal="center"/>
    </xf>
    <xf numFmtId="0" fontId="37" fillId="0" borderId="0" xfId="0" applyNumberFormat="1" applyFont="1" applyFill="1" applyBorder="1" applyAlignment="1" applyProtection="1">
      <protection locked="0"/>
    </xf>
    <xf numFmtId="0" fontId="37" fillId="0" borderId="0" xfId="0" applyNumberFormat="1" applyFont="1" applyFill="1" applyBorder="1" applyAlignment="1" applyProtection="1"/>
    <xf numFmtId="165" fontId="36" fillId="0" borderId="0" xfId="0" applyNumberFormat="1" applyFont="1" applyFill="1" applyBorder="1" applyAlignment="1" applyProtection="1">
      <protection locked="0"/>
    </xf>
    <xf numFmtId="165" fontId="36" fillId="0" borderId="0" xfId="0" applyNumberFormat="1" applyFont="1" applyFill="1" applyBorder="1" applyAlignment="1" applyProtection="1"/>
    <xf numFmtId="0" fontId="44" fillId="0" borderId="0" xfId="4" applyNumberFormat="1" applyFont="1" applyFill="1" applyAlignment="1" applyProtection="1"/>
    <xf numFmtId="0" fontId="45" fillId="0" borderId="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Fill="1" applyAlignment="1" applyProtection="1">
      <alignment horizontal="center"/>
    </xf>
    <xf numFmtId="0" fontId="44" fillId="43" borderId="0" xfId="4" applyNumberFormat="1" applyFont="1" applyFill="1" applyAlignment="1" applyProtection="1"/>
    <xf numFmtId="0" fontId="44" fillId="0" borderId="0" xfId="4" applyNumberFormat="1" applyFont="1" applyAlignment="1" applyProtection="1"/>
    <xf numFmtId="0" fontId="36" fillId="0" borderId="41" xfId="4" applyNumberFormat="1" applyFont="1" applyBorder="1" applyAlignment="1" applyProtection="1">
      <alignment horizontal="left" wrapText="1"/>
    </xf>
    <xf numFmtId="39" fontId="36" fillId="15" borderId="43" xfId="4" applyNumberFormat="1" applyFont="1" applyFill="1" applyBorder="1" applyAlignment="1" applyProtection="1"/>
    <xf numFmtId="0" fontId="37" fillId="0" borderId="41" xfId="4" applyNumberFormat="1" applyFont="1" applyBorder="1" applyAlignment="1" applyProtection="1">
      <alignment horizontal="left" wrapText="1"/>
    </xf>
    <xf numFmtId="39" fontId="36" fillId="15" borderId="41" xfId="4" applyNumberFormat="1" applyFont="1" applyFill="1" applyBorder="1" applyAlignment="1" applyProtection="1"/>
    <xf numFmtId="39" fontId="36" fillId="0" borderId="43" xfId="4" applyNumberFormat="1" applyFont="1" applyBorder="1" applyAlignment="1" applyProtection="1"/>
    <xf numFmtId="39" fontId="33" fillId="0" borderId="46" xfId="0" applyNumberFormat="1" applyFont="1" applyFill="1" applyBorder="1" applyProtection="1"/>
    <xf numFmtId="0" fontId="37" fillId="41" borderId="43" xfId="4" applyNumberFormat="1" applyFont="1" applyFill="1" applyBorder="1" applyAlignment="1" applyProtection="1">
      <alignment horizontal="left" wrapText="1"/>
    </xf>
    <xf numFmtId="49" fontId="36" fillId="41" borderId="44" xfId="4" applyNumberFormat="1" applyFont="1" applyFill="1" applyBorder="1" applyAlignment="1" applyProtection="1">
      <alignment horizontal="center"/>
    </xf>
    <xf numFmtId="39" fontId="36" fillId="0" borderId="41" xfId="4" applyNumberFormat="1" applyFont="1" applyBorder="1" applyAlignment="1" applyProtection="1"/>
    <xf numFmtId="0" fontId="37" fillId="0" borderId="43" xfId="4" applyNumberFormat="1" applyFont="1" applyBorder="1" applyAlignment="1" applyProtection="1">
      <alignment horizontal="left" wrapText="1"/>
    </xf>
    <xf numFmtId="165" fontId="36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4" applyNumberFormat="1" applyFont="1" applyBorder="1" applyAlignment="1" applyProtection="1"/>
    <xf numFmtId="4" fontId="36" fillId="0" borderId="0" xfId="4" applyNumberFormat="1" applyFont="1" applyBorder="1" applyAlignment="1" applyProtection="1"/>
    <xf numFmtId="0" fontId="36" fillId="0" borderId="0" xfId="0" applyNumberFormat="1" applyFont="1" applyFill="1" applyBorder="1" applyAlignment="1" applyProtection="1">
      <alignment horizontal="right"/>
      <protection locked="0"/>
    </xf>
    <xf numFmtId="0" fontId="36" fillId="0" borderId="0" xfId="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Alignment="1" applyProtection="1">
      <alignment horizontal="right"/>
      <protection locked="0"/>
    </xf>
    <xf numFmtId="0" fontId="37" fillId="0" borderId="0" xfId="0" applyNumberFormat="1" applyFont="1" applyFill="1" applyBorder="1" applyAlignment="1" applyProtection="1">
      <alignment horizontal="right"/>
    </xf>
    <xf numFmtId="0" fontId="36" fillId="0" borderId="41" xfId="4" applyNumberFormat="1" applyFont="1" applyBorder="1" applyAlignment="1" applyProtection="1">
      <alignment wrapText="1"/>
    </xf>
    <xf numFmtId="0" fontId="45" fillId="0" borderId="41" xfId="4" applyNumberFormat="1" applyFont="1" applyFill="1" applyBorder="1" applyAlignment="1" applyProtection="1">
      <alignment wrapText="1"/>
    </xf>
    <xf numFmtId="49" fontId="45" fillId="0" borderId="0" xfId="4" applyNumberFormat="1" applyFont="1" applyFill="1" applyAlignment="1" applyProtection="1">
      <alignment horizontal="center"/>
    </xf>
    <xf numFmtId="0" fontId="36" fillId="0" borderId="41" xfId="4" applyNumberFormat="1" applyFont="1" applyFill="1" applyBorder="1" applyAlignment="1" applyProtection="1">
      <alignment wrapText="1"/>
    </xf>
    <xf numFmtId="0" fontId="37" fillId="0" borderId="41" xfId="4" applyNumberFormat="1" applyFont="1" applyFill="1" applyBorder="1" applyAlignment="1" applyProtection="1">
      <alignment horizontal="left" wrapText="1"/>
    </xf>
    <xf numFmtId="39" fontId="36" fillId="15" borderId="47" xfId="4" applyNumberFormat="1" applyFont="1" applyFill="1" applyBorder="1" applyAlignment="1" applyProtection="1"/>
    <xf numFmtId="39" fontId="36" fillId="15" borderId="48" xfId="4" applyNumberFormat="1" applyFont="1" applyFill="1" applyBorder="1" applyAlignment="1" applyProtection="1"/>
    <xf numFmtId="0" fontId="37" fillId="41" borderId="43" xfId="4" applyNumberFormat="1" applyFont="1" applyFill="1" applyBorder="1" applyAlignment="1" applyProtection="1">
      <alignment wrapText="1"/>
    </xf>
    <xf numFmtId="0" fontId="37" fillId="0" borderId="43" xfId="4" applyNumberFormat="1" applyFont="1" applyBorder="1" applyAlignment="1" applyProtection="1">
      <alignment wrapText="1"/>
    </xf>
    <xf numFmtId="0" fontId="36" fillId="43" borderId="0" xfId="4" applyNumberFormat="1" applyFont="1" applyFill="1" applyAlignment="1" applyProtection="1"/>
    <xf numFmtId="49" fontId="9" fillId="0" borderId="0" xfId="4" applyNumberFormat="1" applyFont="1" applyFill="1" applyAlignment="1" applyProtection="1">
      <alignment horizontal="center"/>
    </xf>
    <xf numFmtId="0" fontId="36" fillId="0" borderId="43" xfId="4" applyNumberFormat="1" applyFont="1" applyBorder="1" applyAlignment="1" applyProtection="1">
      <alignment wrapText="1"/>
    </xf>
    <xf numFmtId="39" fontId="33" fillId="0" borderId="49" xfId="0" applyNumberFormat="1" applyFont="1" applyFill="1" applyBorder="1" applyProtection="1"/>
    <xf numFmtId="39" fontId="36" fillId="15" borderId="50" xfId="4" applyNumberFormat="1" applyFont="1" applyFill="1" applyBorder="1" applyAlignment="1" applyProtection="1">
      <alignment horizontal="right"/>
    </xf>
    <xf numFmtId="39" fontId="36" fillId="15" borderId="51" xfId="4" applyNumberFormat="1" applyFont="1" applyFill="1" applyBorder="1" applyAlignment="1" applyProtection="1">
      <alignment horizontal="right"/>
    </xf>
    <xf numFmtId="39" fontId="36" fillId="0" borderId="43" xfId="4" applyNumberFormat="1" applyFont="1" applyFill="1" applyBorder="1" applyAlignment="1" applyProtection="1"/>
    <xf numFmtId="39" fontId="36" fillId="0" borderId="50" xfId="4" applyNumberFormat="1" applyFont="1" applyFill="1" applyBorder="1" applyAlignment="1" applyProtection="1"/>
    <xf numFmtId="0" fontId="37" fillId="0" borderId="41" xfId="4" applyNumberFormat="1" applyFont="1" applyBorder="1" applyAlignment="1" applyProtection="1">
      <alignment wrapText="1"/>
    </xf>
    <xf numFmtId="39" fontId="36" fillId="0" borderId="52" xfId="4" applyNumberFormat="1" applyFont="1" applyFill="1" applyBorder="1" applyAlignment="1" applyProtection="1"/>
    <xf numFmtId="39" fontId="36" fillId="0" borderId="53" xfId="4" applyNumberFormat="1" applyFont="1" applyFill="1" applyBorder="1" applyAlignment="1" applyProtection="1"/>
    <xf numFmtId="49" fontId="36" fillId="43" borderId="0" xfId="4" applyNumberFormat="1" applyFont="1" applyFill="1" applyAlignment="1" applyProtection="1">
      <alignment horizontal="center"/>
    </xf>
    <xf numFmtId="0" fontId="45" fillId="0" borderId="0" xfId="4" applyNumberFormat="1" applyFont="1" applyBorder="1" applyAlignment="1" applyProtection="1">
      <alignment horizontal="left" wrapText="1"/>
    </xf>
    <xf numFmtId="39" fontId="33" fillId="0" borderId="46" xfId="0" applyNumberFormat="1" applyFont="1" applyFill="1" applyBorder="1" applyAlignment="1" applyProtection="1">
      <alignment horizontal="right"/>
    </xf>
    <xf numFmtId="39" fontId="33" fillId="0" borderId="42" xfId="0" applyNumberFormat="1" applyFont="1" applyFill="1" applyBorder="1" applyAlignment="1" applyProtection="1">
      <alignment horizontal="right"/>
    </xf>
    <xf numFmtId="0" fontId="36" fillId="42" borderId="0" xfId="4" applyNumberFormat="1" applyFont="1" applyFill="1" applyBorder="1" applyAlignment="1" applyProtection="1">
      <alignment horizontal="left" wrapText="1"/>
    </xf>
    <xf numFmtId="49" fontId="44" fillId="0" borderId="0" xfId="4" applyNumberFormat="1" applyFont="1" applyAlignment="1" applyProtection="1">
      <alignment horizontal="center"/>
    </xf>
    <xf numFmtId="165" fontId="32" fillId="0" borderId="0" xfId="0" applyNumberFormat="1" applyFont="1" applyFill="1" applyBorder="1" applyAlignment="1" applyProtection="1"/>
    <xf numFmtId="165" fontId="46" fillId="0" borderId="0" xfId="0" applyNumberFormat="1" applyFont="1" applyFill="1" applyBorder="1" applyAlignment="1" applyProtection="1">
      <protection locked="0"/>
    </xf>
    <xf numFmtId="165" fontId="46" fillId="0" borderId="0" xfId="0" applyNumberFormat="1" applyFont="1" applyFill="1" applyBorder="1" applyAlignment="1" applyProtection="1"/>
    <xf numFmtId="0" fontId="36" fillId="0" borderId="0" xfId="4" applyNumberFormat="1" applyFont="1" applyFill="1" applyAlignment="1" applyProtection="1">
      <alignment horizontal="left" wrapText="1"/>
    </xf>
    <xf numFmtId="39" fontId="36" fillId="41" borderId="54" xfId="4" applyNumberFormat="1" applyFont="1" applyFill="1" applyBorder="1" applyAlignment="1" applyProtection="1"/>
    <xf numFmtId="39" fontId="36" fillId="41" borderId="41" xfId="4" applyNumberFormat="1" applyFont="1" applyFill="1" applyBorder="1" applyAlignment="1" applyProtection="1"/>
    <xf numFmtId="0" fontId="9" fillId="0" borderId="0" xfId="4" applyNumberFormat="1" applyFont="1" applyAlignment="1" applyProtection="1">
      <protection locked="0"/>
    </xf>
    <xf numFmtId="0" fontId="37" fillId="0" borderId="42" xfId="4" applyNumberFormat="1" applyFont="1" applyFill="1" applyBorder="1" applyAlignment="1" applyProtection="1">
      <alignment horizontal="left" wrapText="1"/>
    </xf>
    <xf numFmtId="49" fontId="37" fillId="0" borderId="0" xfId="4" applyNumberFormat="1" applyFont="1" applyFill="1" applyAlignment="1" applyProtection="1">
      <alignment horizontal="center"/>
    </xf>
    <xf numFmtId="39" fontId="36" fillId="44" borderId="37" xfId="4" applyNumberFormat="1" applyFont="1" applyFill="1" applyBorder="1" applyAlignment="1" applyProtection="1"/>
    <xf numFmtId="0" fontId="37" fillId="0" borderId="0" xfId="4" applyNumberFormat="1" applyFont="1" applyFill="1" applyAlignment="1" applyProtection="1">
      <alignment horizontal="left" wrapText="1"/>
    </xf>
    <xf numFmtId="39" fontId="36" fillId="0" borderId="0" xfId="4" applyNumberFormat="1" applyFont="1" applyFill="1" applyBorder="1" applyAlignment="1" applyProtection="1"/>
    <xf numFmtId="39" fontId="9" fillId="0" borderId="0" xfId="4" applyNumberFormat="1" applyFont="1" applyFill="1" applyAlignment="1" applyProtection="1"/>
    <xf numFmtId="0" fontId="37" fillId="41" borderId="46" xfId="4" applyNumberFormat="1" applyFont="1" applyFill="1" applyBorder="1" applyAlignment="1" applyProtection="1">
      <alignment wrapText="1"/>
    </xf>
    <xf numFmtId="49" fontId="37" fillId="41" borderId="47" xfId="4" applyNumberFormat="1" applyFont="1" applyFill="1" applyBorder="1" applyAlignment="1" applyProtection="1">
      <alignment horizontal="center"/>
    </xf>
    <xf numFmtId="39" fontId="36" fillId="41" borderId="47" xfId="4" applyNumberFormat="1" applyFont="1" applyFill="1" applyBorder="1" applyAlignment="1" applyProtection="1"/>
    <xf numFmtId="39" fontId="36" fillId="0" borderId="0" xfId="4" applyNumberFormat="1" applyFont="1" applyBorder="1" applyAlignment="1" applyProtection="1"/>
    <xf numFmtId="0" fontId="37" fillId="41" borderId="42" xfId="4" applyNumberFormat="1" applyFont="1" applyFill="1" applyBorder="1" applyAlignment="1" applyProtection="1">
      <alignment wrapText="1"/>
    </xf>
    <xf numFmtId="49" fontId="37" fillId="41" borderId="55" xfId="4" applyNumberFormat="1" applyFont="1" applyFill="1" applyBorder="1" applyAlignment="1" applyProtection="1">
      <alignment horizontal="center"/>
    </xf>
    <xf numFmtId="39" fontId="36" fillId="41" borderId="55" xfId="4" applyNumberFormat="1" applyFont="1" applyFill="1" applyBorder="1" applyAlignment="1" applyProtection="1">
      <alignment horizontal="center"/>
    </xf>
    <xf numFmtId="0" fontId="37" fillId="41" borderId="49" xfId="4" applyNumberFormat="1" applyFont="1" applyFill="1" applyBorder="1" applyAlignment="1" applyProtection="1">
      <alignment wrapText="1"/>
    </xf>
    <xf numFmtId="49" fontId="37" fillId="41" borderId="48" xfId="4" applyNumberFormat="1" applyFont="1" applyFill="1" applyBorder="1" applyAlignment="1" applyProtection="1">
      <alignment horizontal="center"/>
    </xf>
    <xf numFmtId="39" fontId="36" fillId="41" borderId="48" xfId="4" applyNumberFormat="1" applyFont="1" applyFill="1" applyBorder="1" applyAlignment="1" applyProtection="1">
      <alignment horizontal="center"/>
    </xf>
    <xf numFmtId="39" fontId="36" fillId="0" borderId="35" xfId="4" applyNumberFormat="1" applyFont="1" applyBorder="1" applyAlignment="1" applyProtection="1"/>
    <xf numFmtId="49" fontId="36" fillId="0" borderId="0" xfId="4" applyNumberFormat="1" applyFont="1" applyBorder="1" applyAlignment="1" applyProtection="1">
      <alignment horizontal="center"/>
    </xf>
    <xf numFmtId="39" fontId="36" fillId="0" borderId="41" xfId="4" applyNumberFormat="1" applyFont="1" applyBorder="1" applyAlignment="1" applyProtection="1">
      <protection locked="0"/>
    </xf>
    <xf numFmtId="0" fontId="9" fillId="0" borderId="0" xfId="4" applyNumberFormat="1" applyFont="1" applyFill="1" applyAlignment="1" applyProtection="1">
      <protection locked="0"/>
    </xf>
    <xf numFmtId="39" fontId="36" fillId="16" borderId="41" xfId="4" applyNumberFormat="1" applyFont="1" applyFill="1" applyBorder="1" applyAlignment="1" applyProtection="1">
      <protection locked="0"/>
    </xf>
    <xf numFmtId="39" fontId="36" fillId="15" borderId="56" xfId="4" applyNumberFormat="1" applyFont="1" applyFill="1" applyBorder="1" applyAlignment="1" applyProtection="1"/>
    <xf numFmtId="39" fontId="36" fillId="0" borderId="57" xfId="4" applyNumberFormat="1" applyFont="1" applyBorder="1" applyAlignment="1" applyProtection="1"/>
    <xf numFmtId="39" fontId="33" fillId="0" borderId="0" xfId="0" applyNumberFormat="1" applyFont="1" applyFill="1" applyBorder="1" applyProtection="1"/>
    <xf numFmtId="39" fontId="36" fillId="0" borderId="0" xfId="4" applyNumberFormat="1" applyFont="1" applyAlignment="1" applyProtection="1"/>
    <xf numFmtId="39" fontId="36" fillId="0" borderId="0" xfId="4" applyNumberFormat="1" applyFont="1" applyFill="1" applyAlignment="1" applyProtection="1"/>
    <xf numFmtId="0" fontId="36" fillId="41" borderId="41" xfId="4" applyNumberFormat="1" applyFont="1" applyFill="1" applyBorder="1" applyAlignment="1" applyProtection="1">
      <alignment horizontal="right" wrapText="1"/>
    </xf>
    <xf numFmtId="49" fontId="46" fillId="41" borderId="0" xfId="0" applyNumberFormat="1" applyFont="1" applyFill="1" applyBorder="1" applyAlignment="1" applyProtection="1">
      <alignment horizontal="center"/>
    </xf>
    <xf numFmtId="39" fontId="36" fillId="0" borderId="0" xfId="4" applyNumberFormat="1" applyFont="1" applyAlignment="1" applyProtection="1">
      <alignment horizontal="right"/>
    </xf>
    <xf numFmtId="39" fontId="47" fillId="0" borderId="0" xfId="4" applyNumberFormat="1" applyFont="1" applyAlignment="1" applyProtection="1"/>
    <xf numFmtId="39" fontId="36" fillId="16" borderId="44" xfId="4" applyNumberFormat="1" applyFont="1" applyFill="1" applyBorder="1" applyAlignment="1" applyProtection="1"/>
    <xf numFmtId="39" fontId="36" fillId="0" borderId="0" xfId="4" applyNumberFormat="1" applyFont="1" applyAlignment="1" applyProtection="1">
      <protection locked="0"/>
    </xf>
    <xf numFmtId="39" fontId="36" fillId="0" borderId="44" xfId="4" applyNumberFormat="1" applyFont="1" applyBorder="1" applyAlignment="1" applyProtection="1"/>
    <xf numFmtId="49" fontId="36" fillId="41" borderId="0" xfId="4" applyNumberFormat="1" applyFont="1" applyFill="1" applyAlignment="1" applyProtection="1">
      <alignment horizontal="center"/>
    </xf>
    <xf numFmtId="166" fontId="37" fillId="0" borderId="0" xfId="3" applyNumberFormat="1" applyFont="1" applyAlignment="1" applyProtection="1"/>
    <xf numFmtId="39" fontId="49" fillId="0" borderId="0" xfId="1375" applyNumberFormat="1" applyAlignment="1" applyProtection="1"/>
    <xf numFmtId="39" fontId="33" fillId="15" borderId="60" xfId="0" applyNumberFormat="1" applyFont="1" applyFill="1" applyBorder="1" applyProtection="1"/>
    <xf numFmtId="0" fontId="32" fillId="0" borderId="0" xfId="4" applyNumberFormat="1" applyFont="1" applyFill="1" applyBorder="1" applyAlignment="1" applyProtection="1"/>
    <xf numFmtId="39" fontId="36" fillId="0" borderId="0" xfId="0" applyNumberFormat="1" applyFont="1" applyFill="1" applyBorder="1" applyAlignment="1" applyProtection="1"/>
    <xf numFmtId="0" fontId="46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43" fontId="9" fillId="41" borderId="0" xfId="1" applyFont="1" applyFill="1" applyBorder="1" applyAlignment="1" applyProtection="1">
      <alignment wrapText="1"/>
    </xf>
    <xf numFmtId="39" fontId="46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0" fontId="9" fillId="41" borderId="0" xfId="0" applyNumberFormat="1" applyFont="1" applyFill="1" applyBorder="1" applyAlignment="1" applyProtection="1">
      <alignment wrapText="1"/>
    </xf>
    <xf numFmtId="49" fontId="36" fillId="41" borderId="0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Border="1" applyAlignment="1" applyProtection="1"/>
    <xf numFmtId="0" fontId="36" fillId="41" borderId="0" xfId="0" applyNumberFormat="1" applyFont="1" applyFill="1" applyBorder="1" applyAlignment="1" applyProtection="1">
      <alignment wrapText="1"/>
    </xf>
    <xf numFmtId="0" fontId="36" fillId="0" borderId="0" xfId="0" applyNumberFormat="1" applyFont="1" applyBorder="1" applyAlignment="1" applyProtection="1">
      <alignment wrapText="1"/>
    </xf>
    <xf numFmtId="49" fontId="36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39" fontId="9" fillId="0" borderId="0" xfId="0" applyNumberFormat="1" applyFont="1" applyFill="1" applyBorder="1" applyAlignment="1" applyProtection="1"/>
    <xf numFmtId="39" fontId="9" fillId="0" borderId="0" xfId="0" applyNumberFormat="1" applyFont="1" applyFill="1" applyAlignment="1" applyProtection="1"/>
    <xf numFmtId="0" fontId="36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6" fillId="41" borderId="0" xfId="0" applyNumberFormat="1" applyFont="1" applyFill="1" applyAlignment="1" applyProtection="1">
      <alignment wrapText="1"/>
    </xf>
    <xf numFmtId="49" fontId="46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39" fontId="46" fillId="0" borderId="0" xfId="0" applyNumberFormat="1" applyFont="1" applyFill="1" applyAlignment="1" applyProtection="1"/>
    <xf numFmtId="165" fontId="46" fillId="41" borderId="35" xfId="0" applyNumberFormat="1" applyFont="1" applyFill="1" applyBorder="1" applyAlignment="1" applyProtection="1">
      <alignment wrapText="1"/>
    </xf>
    <xf numFmtId="49" fontId="46" fillId="41" borderId="35" xfId="0" applyNumberFormat="1" applyFont="1" applyFill="1" applyBorder="1" applyAlignment="1" applyProtection="1">
      <alignment horizontal="center"/>
    </xf>
    <xf numFmtId="39" fontId="9" fillId="0" borderId="35" xfId="0" applyNumberFormat="1" applyFont="1" applyFill="1" applyBorder="1" applyAlignment="1" applyProtection="1"/>
    <xf numFmtId="0" fontId="9" fillId="0" borderId="0" xfId="4" applyNumberFormat="1" applyFont="1" applyFill="1" applyAlignment="1" applyProtection="1">
      <alignment wrapText="1"/>
    </xf>
    <xf numFmtId="165" fontId="46" fillId="0" borderId="0" xfId="0" applyNumberFormat="1" applyFont="1" applyFill="1" applyAlignment="1" applyProtection="1"/>
    <xf numFmtId="165" fontId="9" fillId="0" borderId="0" xfId="0" applyNumberFormat="1" applyFont="1" applyFill="1" applyBorder="1" applyAlignment="1" applyProtection="1"/>
    <xf numFmtId="39" fontId="36" fillId="0" borderId="0" xfId="0" applyNumberFormat="1" applyFont="1" applyBorder="1" applyAlignment="1" applyProtection="1"/>
    <xf numFmtId="39" fontId="9" fillId="16" borderId="0" xfId="4" applyNumberFormat="1" applyFont="1" applyFill="1" applyAlignment="1" applyProtection="1">
      <protection locked="0"/>
    </xf>
    <xf numFmtId="39" fontId="33" fillId="16" borderId="0" xfId="0" applyNumberFormat="1" applyFont="1" applyFill="1" applyProtection="1">
      <protection locked="0"/>
    </xf>
    <xf numFmtId="0" fontId="4" fillId="0" borderId="0" xfId="0" applyFont="1" applyAlignment="1"/>
    <xf numFmtId="0" fontId="9" fillId="17" borderId="6" xfId="4" applyNumberFormat="1" applyFont="1" applyFill="1" applyBorder="1" applyAlignment="1" applyProtection="1">
      <alignment horizontal="left" wrapText="1" indent="2"/>
    </xf>
    <xf numFmtId="0" fontId="9" fillId="17" borderId="0" xfId="4" applyNumberFormat="1" applyFont="1" applyFill="1" applyBorder="1" applyAlignment="1" applyProtection="1">
      <alignment horizontal="left" wrapText="1" indent="2"/>
    </xf>
    <xf numFmtId="0" fontId="9" fillId="17" borderId="8" xfId="4" applyNumberFormat="1" applyFont="1" applyFill="1" applyBorder="1" applyAlignment="1" applyProtection="1">
      <alignment horizontal="left" wrapText="1" indent="2"/>
    </xf>
    <xf numFmtId="0" fontId="9" fillId="17" borderId="6" xfId="4" applyNumberFormat="1" applyFont="1" applyFill="1" applyBorder="1" applyAlignment="1" applyProtection="1">
      <alignment horizontal="left" wrapText="1"/>
    </xf>
    <xf numFmtId="0" fontId="9" fillId="17" borderId="0" xfId="4" applyNumberFormat="1" applyFont="1" applyFill="1" applyBorder="1" applyAlignment="1" applyProtection="1">
      <alignment horizontal="left" wrapText="1"/>
    </xf>
    <xf numFmtId="0" fontId="9" fillId="17" borderId="8" xfId="4" applyNumberFormat="1" applyFont="1" applyFill="1" applyBorder="1" applyAlignment="1" applyProtection="1">
      <alignment horizontal="left" wrapText="1"/>
    </xf>
    <xf numFmtId="0" fontId="3" fillId="0" borderId="0" xfId="4" applyNumberFormat="1" applyFont="1" applyAlignment="1"/>
    <xf numFmtId="4" fontId="5" fillId="0" borderId="0" xfId="4" applyNumberFormat="1" applyFont="1" applyAlignment="1" applyProtection="1">
      <alignment horizontal="center"/>
    </xf>
    <xf numFmtId="0" fontId="34" fillId="0" borderId="0" xfId="4" applyNumberFormat="1" applyFont="1" applyAlignment="1" applyProtection="1"/>
    <xf numFmtId="0" fontId="35" fillId="17" borderId="2" xfId="4" applyNumberFormat="1" applyFont="1" applyFill="1" applyBorder="1" applyAlignment="1" applyProtection="1"/>
    <xf numFmtId="0" fontId="35" fillId="17" borderId="28" xfId="4" applyNumberFormat="1" applyFont="1" applyFill="1" applyBorder="1" applyAlignment="1" applyProtection="1"/>
    <xf numFmtId="0" fontId="35" fillId="17" borderId="30" xfId="4" applyNumberFormat="1" applyFont="1" applyFill="1" applyBorder="1" applyAlignment="1" applyProtection="1"/>
    <xf numFmtId="0" fontId="37" fillId="0" borderId="0" xfId="4" applyNumberFormat="1" applyFont="1" applyAlignment="1" applyProtection="1"/>
    <xf numFmtId="0" fontId="38" fillId="40" borderId="35" xfId="4" applyNumberFormat="1" applyFont="1" applyFill="1" applyBorder="1" applyAlignment="1" applyProtection="1"/>
    <xf numFmtId="0" fontId="34" fillId="17" borderId="6" xfId="4" applyNumberFormat="1" applyFont="1" applyFill="1" applyBorder="1" applyAlignment="1" applyProtection="1">
      <alignment wrapText="1"/>
    </xf>
    <xf numFmtId="0" fontId="34" fillId="17" borderId="0" xfId="4" applyNumberFormat="1" applyFont="1" applyFill="1" applyBorder="1" applyAlignment="1" applyProtection="1">
      <alignment wrapText="1"/>
    </xf>
    <xf numFmtId="0" fontId="34" fillId="17" borderId="8" xfId="4" applyNumberFormat="1" applyFont="1" applyFill="1" applyBorder="1" applyAlignment="1" applyProtection="1">
      <alignment wrapText="1"/>
    </xf>
    <xf numFmtId="39" fontId="36" fillId="15" borderId="36" xfId="4" applyNumberFormat="1" applyFont="1" applyFill="1" applyBorder="1" applyAlignment="1" applyProtection="1">
      <alignment wrapText="1"/>
    </xf>
    <xf numFmtId="49" fontId="36" fillId="15" borderId="36" xfId="4" applyNumberFormat="1" applyFont="1" applyFill="1" applyBorder="1" applyAlignment="1" applyProtection="1">
      <alignment wrapText="1"/>
    </xf>
    <xf numFmtId="39" fontId="33" fillId="15" borderId="37" xfId="0" applyNumberFormat="1" applyFont="1" applyFill="1" applyBorder="1" applyAlignment="1" applyProtection="1">
      <alignment wrapText="1"/>
    </xf>
    <xf numFmtId="0" fontId="33" fillId="15" borderId="38" xfId="0" applyFont="1" applyFill="1" applyBorder="1" applyAlignment="1" applyProtection="1">
      <alignment wrapText="1"/>
    </xf>
    <xf numFmtId="39" fontId="36" fillId="15" borderId="39" xfId="4" applyNumberFormat="1" applyFont="1" applyFill="1" applyBorder="1" applyAlignment="1" applyProtection="1">
      <alignment wrapText="1"/>
    </xf>
    <xf numFmtId="49" fontId="36" fillId="15" borderId="39" xfId="4" applyNumberFormat="1" applyFont="1" applyFill="1" applyBorder="1" applyAlignment="1" applyProtection="1">
      <alignment wrapText="1"/>
    </xf>
    <xf numFmtId="39" fontId="36" fillId="15" borderId="40" xfId="4" applyNumberFormat="1" applyFont="1" applyFill="1" applyBorder="1" applyAlignment="1" applyProtection="1">
      <alignment wrapText="1"/>
    </xf>
    <xf numFmtId="49" fontId="36" fillId="15" borderId="40" xfId="4" applyNumberFormat="1" applyFont="1" applyFill="1" applyBorder="1" applyAlignment="1" applyProtection="1">
      <alignment wrapText="1"/>
    </xf>
    <xf numFmtId="0" fontId="9" fillId="17" borderId="6" xfId="4" applyNumberFormat="1" applyFont="1" applyFill="1" applyBorder="1" applyAlignment="1" applyProtection="1">
      <alignment wrapText="1"/>
    </xf>
    <xf numFmtId="0" fontId="9" fillId="17" borderId="0" xfId="4" applyNumberFormat="1" applyFont="1" applyFill="1" applyBorder="1" applyAlignment="1" applyProtection="1">
      <alignment wrapText="1"/>
    </xf>
    <xf numFmtId="0" fontId="9" fillId="17" borderId="8" xfId="4" applyNumberFormat="1" applyFont="1" applyFill="1" applyBorder="1" applyAlignment="1" applyProtection="1">
      <alignment wrapText="1"/>
    </xf>
    <xf numFmtId="0" fontId="9" fillId="17" borderId="15" xfId="4" applyNumberFormat="1" applyFont="1" applyFill="1" applyBorder="1" applyAlignment="1" applyProtection="1">
      <alignment wrapText="1"/>
    </xf>
    <xf numFmtId="0" fontId="9" fillId="17" borderId="16" xfId="4" applyNumberFormat="1" applyFont="1" applyFill="1" applyBorder="1" applyAlignment="1" applyProtection="1">
      <alignment wrapText="1"/>
    </xf>
    <xf numFmtId="0" fontId="9" fillId="17" borderId="17" xfId="4" applyNumberFormat="1" applyFont="1" applyFill="1" applyBorder="1" applyAlignment="1" applyProtection="1">
      <alignment wrapText="1"/>
    </xf>
    <xf numFmtId="0" fontId="34" fillId="15" borderId="58" xfId="4" applyNumberFormat="1" applyFont="1" applyFill="1" applyBorder="1" applyAlignment="1" applyProtection="1"/>
    <xf numFmtId="0" fontId="34" fillId="15" borderId="59" xfId="4" applyNumberFormat="1" applyFont="1" applyFill="1" applyBorder="1" applyAlignment="1" applyProtection="1"/>
    <xf numFmtId="0" fontId="46" fillId="45" borderId="15" xfId="0" applyNumberFormat="1" applyFont="1" applyFill="1" applyBorder="1" applyAlignment="1" applyProtection="1"/>
    <xf numFmtId="0" fontId="46" fillId="45" borderId="17" xfId="0" applyNumberFormat="1" applyFont="1" applyFill="1" applyBorder="1" applyAlignment="1" applyProtection="1"/>
    <xf numFmtId="0" fontId="46" fillId="45" borderId="58" xfId="0" applyNumberFormat="1" applyFont="1" applyFill="1" applyBorder="1" applyAlignment="1" applyProtection="1"/>
    <xf numFmtId="0" fontId="46" fillId="45" borderId="60" xfId="0" applyNumberFormat="1" applyFont="1" applyFill="1" applyBorder="1" applyAlignment="1" applyProtection="1"/>
    <xf numFmtId="0" fontId="46" fillId="45" borderId="28" xfId="0" applyNumberFormat="1" applyFont="1" applyFill="1" applyBorder="1" applyAlignment="1" applyProtection="1">
      <alignment wrapText="1"/>
    </xf>
    <xf numFmtId="49" fontId="36" fillId="45" borderId="28" xfId="0" applyNumberFormat="1" applyFont="1" applyFill="1" applyBorder="1" applyAlignment="1" applyProtection="1">
      <alignment wrapText="1"/>
    </xf>
    <xf numFmtId="0" fontId="46" fillId="45" borderId="0" xfId="0" applyNumberFormat="1" applyFont="1" applyFill="1" applyBorder="1" applyAlignment="1" applyProtection="1">
      <alignment wrapText="1"/>
    </xf>
    <xf numFmtId="49" fontId="36" fillId="45" borderId="0" xfId="0" applyNumberFormat="1" applyFont="1" applyFill="1" applyBorder="1" applyAlignment="1" applyProtection="1">
      <alignment wrapText="1"/>
    </xf>
    <xf numFmtId="0" fontId="37" fillId="0" borderId="0" xfId="4" applyNumberFormat="1" applyFont="1" applyAlignment="1" applyProtection="1">
      <alignment horizontal="left"/>
    </xf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2"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leg.state.fl.us/statutes/index.cfm?mode=View%20Statutes&amp;SubMenu=1&amp;App_mode=Display_Statute&amp;Search_String=1011.84&amp;URL=1000-1099/1011/Sections/1011.84.html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A1" s="236" t="s">
        <v>27</v>
      </c>
      <c r="B1" s="236"/>
      <c r="C1" s="236"/>
      <c r="D1" s="236"/>
      <c r="E1" s="236"/>
      <c r="F1" s="229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29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42">
        <f>SUM(EASTERNFL:VALENCIA!B10)</f>
        <v>876229311.78999972</v>
      </c>
      <c r="C10" s="42">
        <f>SUM(EASTERNFL:VALENCIA!C10)</f>
        <v>60360784.490000017</v>
      </c>
      <c r="D10" s="42">
        <f>SUM(EASTERNFL:VALENCIA!D10)</f>
        <v>12102820.76</v>
      </c>
      <c r="E10" s="20">
        <f t="array" ref="E10">SUM(ROUND(B10:D10,2))</f>
        <v>948692917.03999996</v>
      </c>
      <c r="F10" s="21">
        <f>E10/$E$22</f>
        <v>0.43141510806910893</v>
      </c>
      <c r="G10" s="22"/>
    </row>
    <row r="11" spans="1:9">
      <c r="A11" s="19" t="s">
        <v>15</v>
      </c>
      <c r="B11" s="42">
        <f>SUM(EASTERNFL:VALENCIA!B11)</f>
        <v>0</v>
      </c>
      <c r="C11" s="42">
        <f>SUM(EASTERNFL:VALENCIA!C11)</f>
        <v>0</v>
      </c>
      <c r="D11" s="42">
        <f>SUM(EASTERNFL:VALENCIA!D11)</f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42">
        <f>SUM(EASTERNFL:VALENCIA!B12)</f>
        <v>6513189.1199999992</v>
      </c>
      <c r="C12" s="42">
        <f>SUM(EASTERNFL:VALENCIA!C12)</f>
        <v>2182583.5699999998</v>
      </c>
      <c r="D12" s="42">
        <f>SUM(EASTERNFL:VALENCIA!D12)</f>
        <v>98384.98</v>
      </c>
      <c r="E12" s="20">
        <f t="array" ref="E12">SUM(ROUND(B12:D12,2))</f>
        <v>8794157.6699999999</v>
      </c>
      <c r="F12" s="21">
        <f>E12/$E$22</f>
        <v>3.9991154286438809E-3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42">
        <f>SUM(EASTERNFL:VALENCIA!B14)</f>
        <v>181467979.83000001</v>
      </c>
      <c r="C14" s="42">
        <f>SUM(EASTERNFL:VALENCIA!C14)</f>
        <v>38453448.410000004</v>
      </c>
      <c r="D14" s="42">
        <f>SUM(EASTERNFL:VALENCIA!D14)</f>
        <v>5917853.3700000001</v>
      </c>
      <c r="E14" s="20">
        <f t="array" ref="E14">SUM(ROUND(B14:D14,2))</f>
        <v>225839281.61000001</v>
      </c>
      <c r="F14" s="21">
        <f t="shared" ref="F14:F20" si="0">E14/$E$22</f>
        <v>0.10269970011583852</v>
      </c>
      <c r="G14" s="22"/>
      <c r="H14" s="29"/>
      <c r="I14" s="29"/>
    </row>
    <row r="15" spans="1:9">
      <c r="A15" s="28" t="s">
        <v>19</v>
      </c>
      <c r="B15" s="42">
        <f>SUM(EASTERNFL:VALENCIA!B15)</f>
        <v>12513921.760000002</v>
      </c>
      <c r="C15" s="42">
        <f>SUM(EASTERNFL:VALENCIA!C15)</f>
        <v>6706073.7100000009</v>
      </c>
      <c r="D15" s="42">
        <f>SUM(EASTERNFL:VALENCIA!D15)</f>
        <v>636969.41</v>
      </c>
      <c r="E15" s="20">
        <f t="array" ref="E15">SUM(ROUND(B15:D15,2))</f>
        <v>19856964.879999999</v>
      </c>
      <c r="F15" s="21">
        <f t="shared" si="0"/>
        <v>9.0298920712491258E-3</v>
      </c>
      <c r="G15" s="22"/>
      <c r="H15" s="29"/>
      <c r="I15" s="29"/>
    </row>
    <row r="16" spans="1:9">
      <c r="A16" s="19" t="s">
        <v>20</v>
      </c>
      <c r="B16" s="42">
        <f>SUM(EASTERNFL:VALENCIA!B16)</f>
        <v>188056600.42999998</v>
      </c>
      <c r="C16" s="42">
        <f>SUM(EASTERNFL:VALENCIA!C16)</f>
        <v>28563923.819999997</v>
      </c>
      <c r="D16" s="42">
        <f>SUM(EASTERNFL:VALENCIA!D16)</f>
        <v>1120044.8600000001</v>
      </c>
      <c r="E16" s="20">
        <f t="array" ref="E16">SUM(ROUND(B16:D16,2))</f>
        <v>217740569.11000001</v>
      </c>
      <c r="F16" s="21">
        <f t="shared" si="0"/>
        <v>9.9016836182049053E-2</v>
      </c>
      <c r="G16" s="22"/>
    </row>
    <row r="17" spans="1:12">
      <c r="A17" s="19" t="s">
        <v>21</v>
      </c>
      <c r="B17" s="42">
        <f>SUM(EASTERNFL:VALENCIA!B17)</f>
        <v>240418168.20999995</v>
      </c>
      <c r="C17" s="42">
        <f>SUM(EASTERNFL:VALENCIA!C17)</f>
        <v>139060725.16999993</v>
      </c>
      <c r="D17" s="42">
        <f>SUM(EASTERNFL:VALENCIA!D17)</f>
        <v>8286259.3600000003</v>
      </c>
      <c r="E17" s="20">
        <f t="array" ref="E17">SUM(ROUND(B17:D17,2))</f>
        <v>387765152.74000001</v>
      </c>
      <c r="F17" s="21">
        <f t="shared" si="0"/>
        <v>0.17633497865327505</v>
      </c>
      <c r="G17" s="22"/>
    </row>
    <row r="18" spans="1:12">
      <c r="A18" s="19" t="s">
        <v>22</v>
      </c>
      <c r="B18" s="42">
        <f>SUM(EASTERNFL:VALENCIA!B18)</f>
        <v>129119448.94000001</v>
      </c>
      <c r="C18" s="42">
        <f>SUM(EASTERNFL:VALENCIA!C18)</f>
        <v>156834390.87</v>
      </c>
      <c r="D18" s="42">
        <f>SUM(EASTERNFL:VALENCIA!D18)</f>
        <v>7456210.0599999987</v>
      </c>
      <c r="E18" s="20">
        <f t="array" ref="E18">SUM(ROUND(B18:D18,2))</f>
        <v>293410049.87</v>
      </c>
      <c r="F18" s="21">
        <f t="shared" si="0"/>
        <v>0.13342729359482675</v>
      </c>
      <c r="G18" s="22"/>
    </row>
    <row r="19" spans="1:12">
      <c r="A19" s="19" t="s">
        <v>23</v>
      </c>
      <c r="B19" s="42">
        <f>SUM(EASTERNFL:VALENCIA!B19)</f>
        <v>2300154.86</v>
      </c>
      <c r="C19" s="42">
        <f>SUM(EASTERNFL:VALENCIA!C19)</f>
        <v>16368213.6</v>
      </c>
      <c r="D19" s="42">
        <f>SUM(EASTERNFL:VALENCIA!D19)</f>
        <v>9160.27</v>
      </c>
      <c r="E19" s="20">
        <f t="array" ref="E19">SUM(ROUND(B19:D19,2))</f>
        <v>18677528.73</v>
      </c>
      <c r="F19" s="21">
        <f t="shared" si="0"/>
        <v>8.4935472066743536E-3</v>
      </c>
      <c r="G19" s="22"/>
    </row>
    <row r="20" spans="1:12" ht="13.5" thickBot="1">
      <c r="A20" s="19" t="s">
        <v>24</v>
      </c>
      <c r="B20" s="42">
        <f>SUM(EASTERNFL:VALENCIA!B20)</f>
        <v>-538462.61</v>
      </c>
      <c r="C20" s="42">
        <f>SUM(EASTERNFL:VALENCIA!C20)</f>
        <v>78787557.25</v>
      </c>
      <c r="D20" s="42">
        <f>SUM(EASTERNFL:VALENCIA!D20)</f>
        <v>0</v>
      </c>
      <c r="E20" s="30">
        <f t="array" ref="E20">SUM(ROUND(B20:D20,2))</f>
        <v>78249094.640000001</v>
      </c>
      <c r="F20" s="21">
        <f t="shared" si="0"/>
        <v>3.5583528678334371E-2</v>
      </c>
      <c r="G20" s="22"/>
    </row>
    <row r="21" spans="1:12">
      <c r="A21" s="31"/>
      <c r="B21" s="14"/>
      <c r="C21" s="15"/>
      <c r="D21" s="16"/>
      <c r="E21" s="25"/>
      <c r="F21" s="17"/>
      <c r="G21" s="27"/>
    </row>
    <row r="22" spans="1:12" ht="13.5" thickBot="1">
      <c r="A22" s="32" t="s">
        <v>11</v>
      </c>
      <c r="B22" s="30">
        <f t="array" ref="B22">SUM(ROUND(B10:B20,2))</f>
        <v>1636080312.3300002</v>
      </c>
      <c r="C22" s="30">
        <f t="array" ref="C22">SUM(ROUND(C10:C20,2))</f>
        <v>527317700.88999999</v>
      </c>
      <c r="D22" s="33">
        <f t="array" ref="D22">SUM(ROUND(D10:D20,2))</f>
        <v>35627703.07</v>
      </c>
      <c r="E22" s="30">
        <f t="array" ref="E22">SUM(ROUND(E10:E20,2))</f>
        <v>2199025716.29</v>
      </c>
      <c r="F22" s="34">
        <f>SUM(F10:F20)</f>
        <v>1.0000000000000002</v>
      </c>
      <c r="G22" s="27"/>
    </row>
    <row r="23" spans="1:12" ht="12.75" customHeight="1">
      <c r="A23" s="35" t="s">
        <v>25</v>
      </c>
      <c r="B23" s="36">
        <f>'FCS AGL'!D417</f>
        <v>1636080312.3300002</v>
      </c>
      <c r="C23" s="36">
        <f>'FCS AGL'!D485</f>
        <v>527317700.88999993</v>
      </c>
      <c r="D23" s="36">
        <f>'FCS AGL'!D507</f>
        <v>35627703.07</v>
      </c>
      <c r="E23" s="37"/>
      <c r="F23" s="38"/>
    </row>
    <row r="24" spans="1:12" ht="12.75" customHeight="1">
      <c r="A24" s="39"/>
      <c r="B24" s="2"/>
      <c r="C24" s="2"/>
      <c r="D24" s="2"/>
      <c r="E24" s="2"/>
      <c r="F24" s="40"/>
      <c r="K24" s="43"/>
      <c r="L24" s="43"/>
    </row>
    <row r="25" spans="1:12">
      <c r="A25" s="41" t="s">
        <v>26</v>
      </c>
      <c r="B25" s="22"/>
      <c r="C25" s="22"/>
      <c r="D25" s="22"/>
      <c r="E25" s="22"/>
      <c r="K25" s="43"/>
      <c r="L25" s="43"/>
    </row>
    <row r="26" spans="1:12">
      <c r="B26" s="22"/>
      <c r="C26" s="22"/>
      <c r="D26" s="22"/>
      <c r="E26" s="22"/>
      <c r="H26" s="43"/>
      <c r="K26" s="43"/>
      <c r="L26" s="43"/>
    </row>
    <row r="27" spans="1:12">
      <c r="B27" s="22"/>
      <c r="C27" s="22"/>
      <c r="D27" s="22"/>
      <c r="E27" s="22"/>
      <c r="K27" s="43"/>
      <c r="L27" s="43"/>
    </row>
    <row r="28" spans="1:12">
      <c r="B28" s="22"/>
      <c r="C28" s="22"/>
      <c r="D28" s="22"/>
      <c r="E28" s="22"/>
      <c r="G28" s="43"/>
      <c r="H28" s="43"/>
      <c r="K28" s="43"/>
      <c r="L28" s="43"/>
    </row>
    <row r="29" spans="1:12">
      <c r="B29" s="22"/>
      <c r="C29" s="22"/>
      <c r="D29" s="22"/>
      <c r="E29" s="22"/>
      <c r="G29" s="43"/>
      <c r="H29" s="43"/>
    </row>
    <row r="30" spans="1:12">
      <c r="B30" s="22"/>
      <c r="C30" s="22"/>
      <c r="D30" s="22"/>
      <c r="E30" s="22"/>
      <c r="G30" s="43"/>
      <c r="H30" s="43"/>
      <c r="K30" s="43"/>
    </row>
    <row r="31" spans="1:12">
      <c r="B31" s="22"/>
      <c r="C31" s="22"/>
      <c r="D31" s="22"/>
      <c r="E31" s="22"/>
      <c r="G31" s="43"/>
      <c r="H31" s="43"/>
    </row>
    <row r="32" spans="1:12">
      <c r="B32" s="22"/>
      <c r="C32" s="22"/>
      <c r="D32" s="22"/>
      <c r="E32" s="22"/>
      <c r="G32" s="43"/>
      <c r="H32" s="43"/>
    </row>
    <row r="33" spans="2:8">
      <c r="B33" s="22"/>
      <c r="C33" s="22"/>
      <c r="D33" s="22"/>
      <c r="E33" s="22"/>
      <c r="G33" s="43"/>
      <c r="H33" s="43"/>
    </row>
    <row r="34" spans="2:8">
      <c r="B34" s="22"/>
      <c r="C34" s="22"/>
      <c r="D34" s="22"/>
      <c r="E34" s="22"/>
      <c r="G34" s="43"/>
      <c r="H34" s="43"/>
    </row>
    <row r="35" spans="2:8">
      <c r="B35" s="22"/>
      <c r="C35" s="22"/>
      <c r="D35" s="22"/>
      <c r="E35" s="22"/>
      <c r="G35" s="43"/>
      <c r="H35" s="43"/>
    </row>
    <row r="36" spans="2:8">
      <c r="B36" s="22"/>
      <c r="C36" s="22"/>
      <c r="D36" s="22"/>
      <c r="E36" s="22"/>
      <c r="G36" s="43"/>
      <c r="H36" s="4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39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14090659.439999999</v>
      </c>
      <c r="C10" s="51">
        <v>832620.57</v>
      </c>
      <c r="D10" s="52">
        <v>96009.75</v>
      </c>
      <c r="E10" s="20">
        <v>15019289.76</v>
      </c>
      <c r="F10" s="21">
        <v>0.47308479382738461</v>
      </c>
      <c r="G10" s="22"/>
    </row>
    <row r="11" spans="1:9">
      <c r="A11" s="19" t="s">
        <v>15</v>
      </c>
      <c r="B11" s="51">
        <v>0</v>
      </c>
      <c r="C11" s="51"/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50368.12</v>
      </c>
      <c r="C12" s="51">
        <v>39447.919999999998</v>
      </c>
      <c r="D12" s="52">
        <v>0</v>
      </c>
      <c r="E12" s="20">
        <v>89816.040000000008</v>
      </c>
      <c r="F12" s="21">
        <v>2.8290687139517663E-3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1383503.26</v>
      </c>
      <c r="C14" s="51">
        <v>289605.96999999997</v>
      </c>
      <c r="D14" s="52">
        <v>141878.10999999999</v>
      </c>
      <c r="E14" s="20">
        <v>1814987.3399999999</v>
      </c>
      <c r="F14" s="21">
        <v>5.7169341910560029E-2</v>
      </c>
      <c r="G14" s="22"/>
      <c r="H14" s="29"/>
      <c r="I14" s="29"/>
    </row>
    <row r="15" spans="1:9">
      <c r="A15" s="28" t="s">
        <v>19</v>
      </c>
      <c r="B15" s="51">
        <v>56753.16</v>
      </c>
      <c r="C15" s="51">
        <v>169191.65</v>
      </c>
      <c r="D15" s="52">
        <v>0</v>
      </c>
      <c r="E15" s="20">
        <v>225944.81</v>
      </c>
      <c r="F15" s="21">
        <v>7.1169180143187795E-3</v>
      </c>
      <c r="G15" s="22"/>
      <c r="H15" s="29"/>
      <c r="I15" s="29"/>
    </row>
    <row r="16" spans="1:9">
      <c r="A16" s="19" t="s">
        <v>20</v>
      </c>
      <c r="B16" s="51">
        <v>2102470.1800000002</v>
      </c>
      <c r="C16" s="51">
        <v>278346.06</v>
      </c>
      <c r="D16" s="52">
        <v>15475.71</v>
      </c>
      <c r="E16" s="20">
        <v>2396291.9500000002</v>
      </c>
      <c r="F16" s="21">
        <v>7.5479553376428865E-2</v>
      </c>
      <c r="G16" s="22"/>
    </row>
    <row r="17" spans="1:7">
      <c r="A17" s="19" t="s">
        <v>21</v>
      </c>
      <c r="B17" s="51">
        <v>3997231.75</v>
      </c>
      <c r="C17" s="51">
        <v>1765526.85</v>
      </c>
      <c r="D17" s="52">
        <v>138937.91</v>
      </c>
      <c r="E17" s="20">
        <v>5901696.5099999998</v>
      </c>
      <c r="F17" s="21">
        <v>0.18589446779973071</v>
      </c>
      <c r="G17" s="22"/>
    </row>
    <row r="18" spans="1:7">
      <c r="A18" s="19" t="s">
        <v>22</v>
      </c>
      <c r="B18" s="51">
        <v>1825832.03</v>
      </c>
      <c r="C18" s="51">
        <v>3137020.36</v>
      </c>
      <c r="D18" s="52">
        <v>540778.88</v>
      </c>
      <c r="E18" s="20">
        <v>5503631.2699999996</v>
      </c>
      <c r="F18" s="21">
        <v>0.17335601791265373</v>
      </c>
      <c r="G18" s="22"/>
    </row>
    <row r="19" spans="1:7">
      <c r="A19" s="19" t="s">
        <v>23</v>
      </c>
      <c r="B19" s="51">
        <v>259362.56</v>
      </c>
      <c r="C19" s="51">
        <v>18046.439999999999</v>
      </c>
      <c r="D19" s="52">
        <v>9160.27</v>
      </c>
      <c r="E19" s="20">
        <v>286569.27</v>
      </c>
      <c r="F19" s="21">
        <v>9.0264963378144537E-3</v>
      </c>
      <c r="G19" s="22"/>
    </row>
    <row r="20" spans="1:7" ht="13.5" thickBot="1">
      <c r="A20" s="19" t="s">
        <v>24</v>
      </c>
      <c r="B20" s="51">
        <v>62926.68</v>
      </c>
      <c r="C20" s="53">
        <v>446410.35</v>
      </c>
      <c r="D20" s="52">
        <v>0</v>
      </c>
      <c r="E20" s="30">
        <v>509337.02999999997</v>
      </c>
      <c r="F20" s="21">
        <v>1.6043342107157164E-2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23829107.18</v>
      </c>
      <c r="C22" s="30">
        <v>6976216.1699999999</v>
      </c>
      <c r="D22" s="33">
        <v>942240.63</v>
      </c>
      <c r="E22" s="30">
        <v>31747563.979999997</v>
      </c>
      <c r="F22" s="34">
        <v>1.0000000000000002</v>
      </c>
      <c r="G22" s="27"/>
    </row>
    <row r="23" spans="1:7" ht="24">
      <c r="A23" s="35" t="s">
        <v>25</v>
      </c>
      <c r="B23" s="36">
        <v>23829107.18</v>
      </c>
      <c r="C23" s="36">
        <v>6976216.169999999</v>
      </c>
      <c r="D23" s="36">
        <v>942240.63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40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47910507.020000003</v>
      </c>
      <c r="C10" s="51">
        <v>3360225.37</v>
      </c>
      <c r="D10" s="52">
        <v>2178691.4300000002</v>
      </c>
      <c r="E10" s="20">
        <v>53449423.82</v>
      </c>
      <c r="F10" s="21">
        <v>0.4624988990157759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349090.19</v>
      </c>
      <c r="C12" s="51">
        <v>424697.85</v>
      </c>
      <c r="D12" s="52">
        <v>0</v>
      </c>
      <c r="E12" s="20">
        <v>773788.04</v>
      </c>
      <c r="F12" s="21">
        <v>6.6956028895051086E-3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5388276.8300000001</v>
      </c>
      <c r="C14" s="51">
        <v>2261683.04</v>
      </c>
      <c r="D14" s="52">
        <v>110980.61</v>
      </c>
      <c r="E14" s="20">
        <v>7760940.4800000004</v>
      </c>
      <c r="F14" s="21">
        <v>6.7155568213699918E-2</v>
      </c>
      <c r="G14" s="22"/>
      <c r="H14" s="29"/>
      <c r="I14" s="29"/>
    </row>
    <row r="15" spans="1:9">
      <c r="A15" s="28" t="s">
        <v>19</v>
      </c>
      <c r="B15" s="51">
        <v>190869.84</v>
      </c>
      <c r="C15" s="51">
        <v>236326.61</v>
      </c>
      <c r="D15" s="52">
        <v>0</v>
      </c>
      <c r="E15" s="20">
        <v>427196.44999999995</v>
      </c>
      <c r="F15" s="21">
        <v>3.6965391517376311E-3</v>
      </c>
      <c r="G15" s="22"/>
      <c r="H15" s="29"/>
      <c r="I15" s="29"/>
    </row>
    <row r="16" spans="1:9">
      <c r="A16" s="19" t="s">
        <v>20</v>
      </c>
      <c r="B16" s="51">
        <v>11216077.199999999</v>
      </c>
      <c r="C16" s="51">
        <v>2040683.5</v>
      </c>
      <c r="D16" s="52">
        <v>53095.68</v>
      </c>
      <c r="E16" s="20">
        <v>13309856.379999999</v>
      </c>
      <c r="F16" s="21">
        <v>0.11517044491515531</v>
      </c>
      <c r="G16" s="22"/>
    </row>
    <row r="17" spans="1:7">
      <c r="A17" s="19" t="s">
        <v>21</v>
      </c>
      <c r="B17" s="51">
        <v>12535695.57</v>
      </c>
      <c r="C17" s="51">
        <v>9852712.8699999992</v>
      </c>
      <c r="D17" s="52">
        <v>952775.95</v>
      </c>
      <c r="E17" s="20">
        <v>23341184.389999997</v>
      </c>
      <c r="F17" s="21">
        <v>0.2019717203772696</v>
      </c>
      <c r="G17" s="22"/>
    </row>
    <row r="18" spans="1:7">
      <c r="A18" s="19" t="s">
        <v>22</v>
      </c>
      <c r="B18" s="51">
        <v>4976035.32</v>
      </c>
      <c r="C18" s="51">
        <v>11174306.42</v>
      </c>
      <c r="D18" s="52">
        <v>75753.75</v>
      </c>
      <c r="E18" s="20">
        <v>16226095.49</v>
      </c>
      <c r="F18" s="21">
        <v>0.14040471838803531</v>
      </c>
      <c r="G18" s="22"/>
    </row>
    <row r="19" spans="1:7">
      <c r="A19" s="19" t="s">
        <v>23</v>
      </c>
      <c r="B19" s="51">
        <v>166200.19</v>
      </c>
      <c r="C19" s="51">
        <v>351124.42</v>
      </c>
      <c r="D19" s="52">
        <v>0</v>
      </c>
      <c r="E19" s="20">
        <v>517324.61</v>
      </c>
      <c r="F19" s="21">
        <v>4.4764198649647046E-3</v>
      </c>
      <c r="G19" s="22"/>
    </row>
    <row r="20" spans="1:7" ht="13.5" thickBot="1">
      <c r="A20" s="19" t="s">
        <v>24</v>
      </c>
      <c r="B20" s="51">
        <v>0</v>
      </c>
      <c r="C20" s="53">
        <v>-239212.78</v>
      </c>
      <c r="D20" s="52">
        <v>0</v>
      </c>
      <c r="E20" s="30">
        <v>-239212.78</v>
      </c>
      <c r="F20" s="21">
        <v>-2.0699128161434876E-3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82732752.159999996</v>
      </c>
      <c r="C22" s="30">
        <v>29462547.299999997</v>
      </c>
      <c r="D22" s="33">
        <v>3371297.42</v>
      </c>
      <c r="E22" s="30">
        <v>115566596.88</v>
      </c>
      <c r="F22" s="34">
        <v>1</v>
      </c>
      <c r="G22" s="27"/>
    </row>
    <row r="23" spans="1:7" ht="24">
      <c r="A23" s="35" t="s">
        <v>25</v>
      </c>
      <c r="B23" s="36">
        <v>82732752.160000011</v>
      </c>
      <c r="C23" s="36">
        <v>29462547.300000001</v>
      </c>
      <c r="D23" s="36">
        <v>3371297.42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41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35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38456636.140000001</v>
      </c>
      <c r="C10" s="51">
        <v>2287835.2400000002</v>
      </c>
      <c r="D10" s="52">
        <v>69548.850000000006</v>
      </c>
      <c r="E10" s="20">
        <v>40814020.230000004</v>
      </c>
      <c r="F10" s="21">
        <v>0.49306909067130245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239534.03</v>
      </c>
      <c r="C12" s="51">
        <v>67</v>
      </c>
      <c r="D12" s="52">
        <v>0</v>
      </c>
      <c r="E12" s="20">
        <v>239601.03</v>
      </c>
      <c r="F12" s="21">
        <v>2.8945901756369918E-3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8534982.5700000003</v>
      </c>
      <c r="C14" s="51">
        <v>782860.26</v>
      </c>
      <c r="D14" s="52">
        <v>130847.42</v>
      </c>
      <c r="E14" s="20">
        <v>9448690.25</v>
      </c>
      <c r="F14" s="21">
        <v>0.11414844907088685</v>
      </c>
      <c r="G14" s="22"/>
      <c r="H14" s="29"/>
      <c r="I14" s="29"/>
    </row>
    <row r="15" spans="1:9">
      <c r="A15" s="28" t="s">
        <v>19</v>
      </c>
      <c r="B15" s="51">
        <v>557824.96</v>
      </c>
      <c r="C15" s="51">
        <v>457943.71</v>
      </c>
      <c r="D15" s="52">
        <v>0</v>
      </c>
      <c r="E15" s="20">
        <v>1015768.6699999999</v>
      </c>
      <c r="F15" s="21">
        <v>1.227137468024179E-2</v>
      </c>
      <c r="G15" s="22"/>
      <c r="H15" s="29"/>
      <c r="I15" s="29"/>
    </row>
    <row r="16" spans="1:9">
      <c r="A16" s="19" t="s">
        <v>20</v>
      </c>
      <c r="B16" s="51">
        <v>7179016.3099999996</v>
      </c>
      <c r="C16" s="51">
        <v>1539053.18</v>
      </c>
      <c r="D16" s="52">
        <v>287204.59000000003</v>
      </c>
      <c r="E16" s="20">
        <v>9005274.0800000001</v>
      </c>
      <c r="F16" s="21">
        <v>0.10879159359576397</v>
      </c>
      <c r="G16" s="22"/>
    </row>
    <row r="17" spans="1:7">
      <c r="A17" s="19" t="s">
        <v>21</v>
      </c>
      <c r="B17" s="51">
        <v>5723709.9000000004</v>
      </c>
      <c r="C17" s="51">
        <v>1759554.65</v>
      </c>
      <c r="D17" s="52">
        <v>0</v>
      </c>
      <c r="E17" s="20">
        <v>7483264.5500000007</v>
      </c>
      <c r="F17" s="21">
        <v>9.0404386192006678E-2</v>
      </c>
      <c r="G17" s="22"/>
    </row>
    <row r="18" spans="1:7">
      <c r="A18" s="19" t="s">
        <v>22</v>
      </c>
      <c r="B18" s="51">
        <v>6355783.4199999999</v>
      </c>
      <c r="C18" s="51">
        <v>6489724.75</v>
      </c>
      <c r="D18" s="52">
        <v>45049.82</v>
      </c>
      <c r="E18" s="20">
        <v>12890557.99</v>
      </c>
      <c r="F18" s="21">
        <v>0.15572922418711194</v>
      </c>
      <c r="G18" s="22"/>
    </row>
    <row r="19" spans="1:7">
      <c r="A19" s="19" t="s">
        <v>23</v>
      </c>
      <c r="B19" s="51">
        <v>48462.79</v>
      </c>
      <c r="C19" s="51">
        <v>779683.27</v>
      </c>
      <c r="D19" s="52">
        <v>0</v>
      </c>
      <c r="E19" s="20">
        <v>828146.06</v>
      </c>
      <c r="F19" s="21">
        <v>1.0004729317184E-2</v>
      </c>
      <c r="G19" s="22"/>
    </row>
    <row r="20" spans="1:7" ht="13.5" thickBot="1">
      <c r="A20" s="19" t="s">
        <v>24</v>
      </c>
      <c r="B20" s="51">
        <v>0</v>
      </c>
      <c r="C20" s="53">
        <v>1050136</v>
      </c>
      <c r="D20" s="52">
        <v>0</v>
      </c>
      <c r="E20" s="30">
        <v>1050136</v>
      </c>
      <c r="F20" s="21">
        <v>1.2686562109865421E-2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67095950.120000005</v>
      </c>
      <c r="C22" s="30">
        <v>15146858.059999999</v>
      </c>
      <c r="D22" s="33">
        <v>532650.68000000005</v>
      </c>
      <c r="E22" s="30">
        <v>82775458.859999999</v>
      </c>
      <c r="F22" s="34">
        <v>1</v>
      </c>
      <c r="G22" s="27"/>
    </row>
    <row r="23" spans="1:7" ht="24">
      <c r="A23" s="35" t="s">
        <v>25</v>
      </c>
      <c r="B23" s="36">
        <v>67095950.120000005</v>
      </c>
      <c r="C23" s="36">
        <v>15146858.059999999</v>
      </c>
      <c r="D23" s="36">
        <v>532650.68000000005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42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6563089.0599999996</v>
      </c>
      <c r="C10" s="51">
        <v>629036.34</v>
      </c>
      <c r="D10" s="52">
        <v>16072.57</v>
      </c>
      <c r="E10" s="20">
        <v>7208197.9699999997</v>
      </c>
      <c r="F10" s="21">
        <v>0.37901280591679531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222</v>
      </c>
      <c r="D12" s="52">
        <v>0</v>
      </c>
      <c r="E12" s="20">
        <v>222</v>
      </c>
      <c r="F12" s="21">
        <v>1.1672937294968406E-5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2207288.1800000002</v>
      </c>
      <c r="C14" s="51">
        <v>384269.47</v>
      </c>
      <c r="D14" s="52">
        <v>120775.78</v>
      </c>
      <c r="E14" s="20">
        <v>2712333.43</v>
      </c>
      <c r="F14" s="21">
        <v>0.14261665788935396</v>
      </c>
      <c r="G14" s="22"/>
      <c r="H14" s="29"/>
      <c r="I14" s="29"/>
    </row>
    <row r="15" spans="1:9">
      <c r="A15" s="28" t="s">
        <v>19</v>
      </c>
      <c r="B15" s="51">
        <v>37184.959999999999</v>
      </c>
      <c r="C15" s="51">
        <v>136880.41</v>
      </c>
      <c r="D15" s="52">
        <v>0</v>
      </c>
      <c r="E15" s="20">
        <v>174065.37</v>
      </c>
      <c r="F15" s="21">
        <v>9.1524961677273645E-3</v>
      </c>
      <c r="G15" s="22"/>
      <c r="H15" s="29"/>
      <c r="I15" s="29"/>
    </row>
    <row r="16" spans="1:9">
      <c r="A16" s="19" t="s">
        <v>20</v>
      </c>
      <c r="B16" s="51">
        <v>1597858.46</v>
      </c>
      <c r="C16" s="51">
        <v>153357.26</v>
      </c>
      <c r="D16" s="52">
        <v>12765.6</v>
      </c>
      <c r="E16" s="20">
        <v>1763981.32</v>
      </c>
      <c r="F16" s="21">
        <v>9.2751546566917115E-2</v>
      </c>
      <c r="G16" s="22"/>
    </row>
    <row r="17" spans="1:7">
      <c r="A17" s="19" t="s">
        <v>21</v>
      </c>
      <c r="B17" s="51">
        <v>3137684.57</v>
      </c>
      <c r="C17" s="51">
        <v>1267209.55</v>
      </c>
      <c r="D17" s="52">
        <v>54979.03</v>
      </c>
      <c r="E17" s="20">
        <v>4459873.1500000004</v>
      </c>
      <c r="F17" s="21">
        <v>0.23450369199758211</v>
      </c>
      <c r="G17" s="22"/>
    </row>
    <row r="18" spans="1:7">
      <c r="A18" s="19" t="s">
        <v>22</v>
      </c>
      <c r="B18" s="51">
        <v>757358.54</v>
      </c>
      <c r="C18" s="51">
        <v>1882302.62</v>
      </c>
      <c r="D18" s="52">
        <v>20136</v>
      </c>
      <c r="E18" s="20">
        <v>2659797.16</v>
      </c>
      <c r="F18" s="21">
        <v>0.13985425885592365</v>
      </c>
      <c r="G18" s="22"/>
    </row>
    <row r="19" spans="1:7">
      <c r="A19" s="19" t="s">
        <v>23</v>
      </c>
      <c r="B19" s="51">
        <v>0</v>
      </c>
      <c r="C19" s="51">
        <v>39879</v>
      </c>
      <c r="D19" s="52">
        <v>0</v>
      </c>
      <c r="E19" s="20">
        <v>39879</v>
      </c>
      <c r="F19" s="21">
        <v>2.0968696684056085E-3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14300463.77</v>
      </c>
      <c r="C22" s="30">
        <v>4493156.6500000004</v>
      </c>
      <c r="D22" s="33">
        <v>224728.98</v>
      </c>
      <c r="E22" s="30">
        <v>19018349.399999999</v>
      </c>
      <c r="F22" s="34">
        <v>1</v>
      </c>
      <c r="G22" s="27"/>
    </row>
    <row r="23" spans="1:7" ht="24">
      <c r="A23" s="35" t="s">
        <v>25</v>
      </c>
      <c r="B23" s="36">
        <v>14300463.770000001</v>
      </c>
      <c r="C23" s="36">
        <v>4493156.6499999994</v>
      </c>
      <c r="D23" s="36">
        <v>224728.98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43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8091700.5300000003</v>
      </c>
      <c r="C10" s="51">
        <v>386218.76</v>
      </c>
      <c r="D10" s="52">
        <v>1452.47</v>
      </c>
      <c r="E10" s="20">
        <v>8479371.7600000016</v>
      </c>
      <c r="F10" s="21">
        <v>0.34888796206189038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103952.63</v>
      </c>
      <c r="C12" s="51">
        <v>60108.62</v>
      </c>
      <c r="D12" s="52">
        <v>0</v>
      </c>
      <c r="E12" s="20">
        <v>164061.25</v>
      </c>
      <c r="F12" s="21">
        <v>6.7503816067885558E-3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3205338.75</v>
      </c>
      <c r="C14" s="51">
        <v>207708.79</v>
      </c>
      <c r="D14" s="52">
        <v>1049.99</v>
      </c>
      <c r="E14" s="20">
        <v>3414097.5300000003</v>
      </c>
      <c r="F14" s="21">
        <v>0.14047473836932389</v>
      </c>
      <c r="G14" s="22"/>
      <c r="H14" s="29"/>
      <c r="I14" s="29"/>
    </row>
    <row r="15" spans="1:9">
      <c r="A15" s="28" t="s">
        <v>19</v>
      </c>
      <c r="B15" s="51">
        <v>129357.52</v>
      </c>
      <c r="C15" s="51">
        <v>88325.31</v>
      </c>
      <c r="D15" s="52">
        <v>0</v>
      </c>
      <c r="E15" s="20">
        <v>217682.83000000002</v>
      </c>
      <c r="F15" s="21">
        <v>8.9566681452547762E-3</v>
      </c>
      <c r="G15" s="22"/>
      <c r="H15" s="29"/>
      <c r="I15" s="29"/>
    </row>
    <row r="16" spans="1:9">
      <c r="A16" s="19" t="s">
        <v>20</v>
      </c>
      <c r="B16" s="51">
        <v>2482326.35</v>
      </c>
      <c r="C16" s="51">
        <v>210591.16</v>
      </c>
      <c r="D16" s="52">
        <v>0</v>
      </c>
      <c r="E16" s="20">
        <v>2692917.5100000002</v>
      </c>
      <c r="F16" s="21">
        <v>0.11080142829646146</v>
      </c>
      <c r="G16" s="22"/>
    </row>
    <row r="17" spans="1:7">
      <c r="A17" s="19" t="s">
        <v>21</v>
      </c>
      <c r="B17" s="51">
        <v>4019792.02</v>
      </c>
      <c r="C17" s="51">
        <v>1802984.57</v>
      </c>
      <c r="D17" s="52">
        <v>3235</v>
      </c>
      <c r="E17" s="20">
        <v>5826011.5899999999</v>
      </c>
      <c r="F17" s="21">
        <v>0.23971414016456016</v>
      </c>
      <c r="G17" s="22"/>
    </row>
    <row r="18" spans="1:7">
      <c r="A18" s="19" t="s">
        <v>22</v>
      </c>
      <c r="B18" s="51">
        <v>815080.32</v>
      </c>
      <c r="C18" s="51">
        <v>1919663.46</v>
      </c>
      <c r="D18" s="52">
        <v>12900</v>
      </c>
      <c r="E18" s="20">
        <v>2747643.78</v>
      </c>
      <c r="F18" s="21">
        <v>0.11305316785358505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-183.4</v>
      </c>
      <c r="C20" s="53">
        <v>762393.51</v>
      </c>
      <c r="D20" s="52">
        <v>0</v>
      </c>
      <c r="E20" s="30">
        <v>762210.11</v>
      </c>
      <c r="F20" s="21">
        <v>3.1361513502135827E-2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18847364.720000003</v>
      </c>
      <c r="C22" s="30">
        <v>5437994.1799999997</v>
      </c>
      <c r="D22" s="33">
        <v>18637.46</v>
      </c>
      <c r="E22" s="30">
        <v>24303996.359999999</v>
      </c>
      <c r="F22" s="34">
        <v>1.0000000000000002</v>
      </c>
      <c r="G22" s="27"/>
    </row>
    <row r="23" spans="1:7" ht="24">
      <c r="A23" s="35" t="s">
        <v>25</v>
      </c>
      <c r="B23" s="36">
        <v>18847364.719999995</v>
      </c>
      <c r="C23" s="36">
        <v>5437994.1799999997</v>
      </c>
      <c r="D23" s="36">
        <v>18637.46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44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17564595.460000001</v>
      </c>
      <c r="C10" s="51">
        <v>1285958.1200000001</v>
      </c>
      <c r="D10" s="52">
        <v>35169.72</v>
      </c>
      <c r="E10" s="20">
        <v>18885723.300000001</v>
      </c>
      <c r="F10" s="21">
        <v>0.43057713531637426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141569.81</v>
      </c>
      <c r="D12" s="52">
        <v>0</v>
      </c>
      <c r="E12" s="20">
        <v>141569.81</v>
      </c>
      <c r="F12" s="21">
        <v>3.2276615657650448E-3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1952858.91</v>
      </c>
      <c r="C14" s="51">
        <v>860531.98</v>
      </c>
      <c r="D14" s="52">
        <v>62030.91</v>
      </c>
      <c r="E14" s="20">
        <v>2875421.8</v>
      </c>
      <c r="F14" s="21">
        <v>6.5556974535905241E-2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3706433.1</v>
      </c>
      <c r="C16" s="51">
        <v>722792.14</v>
      </c>
      <c r="D16" s="52">
        <v>15891.56</v>
      </c>
      <c r="E16" s="20">
        <v>4445116.8</v>
      </c>
      <c r="F16" s="21">
        <v>0.10134457799086194</v>
      </c>
      <c r="G16" s="22"/>
    </row>
    <row r="17" spans="1:7">
      <c r="A17" s="19" t="s">
        <v>21</v>
      </c>
      <c r="B17" s="51">
        <v>7226471.7999999998</v>
      </c>
      <c r="C17" s="51">
        <v>4196907.93</v>
      </c>
      <c r="D17" s="52">
        <v>222823.86</v>
      </c>
      <c r="E17" s="20">
        <v>11646203.59</v>
      </c>
      <c r="F17" s="21">
        <v>0.26552273902548779</v>
      </c>
      <c r="G17" s="22"/>
    </row>
    <row r="18" spans="1:7">
      <c r="A18" s="19" t="s">
        <v>22</v>
      </c>
      <c r="B18" s="51">
        <v>1900021.74</v>
      </c>
      <c r="C18" s="51">
        <v>3753185.18</v>
      </c>
      <c r="D18" s="52">
        <v>36977.949999999997</v>
      </c>
      <c r="E18" s="20">
        <v>5690184.8700000001</v>
      </c>
      <c r="F18" s="21">
        <v>0.12973098577300324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177196.87</v>
      </c>
      <c r="D20" s="52">
        <v>0</v>
      </c>
      <c r="E20" s="30">
        <v>177196.87</v>
      </c>
      <c r="F20" s="21">
        <v>4.0399257926027107E-3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32350381.010000002</v>
      </c>
      <c r="C22" s="30">
        <v>11138142.029999999</v>
      </c>
      <c r="D22" s="33">
        <v>372894</v>
      </c>
      <c r="E22" s="30">
        <v>43861417.039999992</v>
      </c>
      <c r="F22" s="34">
        <v>1.0000000000000002</v>
      </c>
      <c r="G22" s="27"/>
    </row>
    <row r="23" spans="1:7" ht="24">
      <c r="A23" s="35" t="s">
        <v>25</v>
      </c>
      <c r="B23" s="36">
        <v>32350381.009999998</v>
      </c>
      <c r="C23" s="36">
        <v>11138142.029999999</v>
      </c>
      <c r="D23" s="36">
        <v>372894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1359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35</v>
      </c>
    </row>
    <row r="7" spans="1:9">
      <c r="A7" s="59"/>
      <c r="B7" s="60" t="s">
        <v>3</v>
      </c>
      <c r="C7" s="60" t="s">
        <v>4</v>
      </c>
      <c r="D7" s="61" t="s">
        <v>5</v>
      </c>
      <c r="E7" s="62"/>
      <c r="F7" s="63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65"/>
      <c r="C9" s="57"/>
      <c r="D9" s="16"/>
      <c r="E9" s="15"/>
      <c r="F9" s="17"/>
      <c r="G9" s="18" t="s">
        <v>13</v>
      </c>
    </row>
    <row r="10" spans="1:9">
      <c r="A10" s="19" t="s">
        <v>14</v>
      </c>
      <c r="B10" s="51">
        <f>142222321.88-3029777</f>
        <v>139192544.88</v>
      </c>
      <c r="C10" s="51">
        <v>6960606.0499999998</v>
      </c>
      <c r="D10" s="52">
        <v>593523.48</v>
      </c>
      <c r="E10" s="20">
        <f t="array" ref="E10">SUM(ROUND(B10:D10,2))</f>
        <v>146746674.41</v>
      </c>
      <c r="F10" s="21">
        <f>E10/$E$22</f>
        <v>0.41454433792247353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51">
        <v>1359191.59</v>
      </c>
      <c r="C12" s="51">
        <v>477994.53</v>
      </c>
      <c r="D12" s="52">
        <v>31244.799999999999</v>
      </c>
      <c r="E12" s="20">
        <f t="array" ref="E12">SUM(ROUND(B12:D12,2))</f>
        <v>1868430.9200000002</v>
      </c>
      <c r="F12" s="21">
        <f>E12/$E$22</f>
        <v>5.2781261435693354E-3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31573702.239999998</v>
      </c>
      <c r="C14" s="51">
        <v>4354474.5899999989</v>
      </c>
      <c r="D14" s="52">
        <v>612954.30000000005</v>
      </c>
      <c r="E14" s="20">
        <f t="array" ref="E14">SUM(ROUND(B14:D14,2))</f>
        <v>36541131.129999995</v>
      </c>
      <c r="F14" s="21">
        <f t="shared" ref="F14:F20" si="0">E14/$E$22</f>
        <v>0.10322495601434825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f t="array" ref="E15">SUM(ROUND(B15:D15,2))</f>
        <v>0</v>
      </c>
      <c r="F15" s="21">
        <f t="shared" si="0"/>
        <v>0</v>
      </c>
      <c r="G15" s="22"/>
      <c r="H15" s="29"/>
      <c r="I15" s="29"/>
    </row>
    <row r="16" spans="1:9">
      <c r="A16" s="19" t="s">
        <v>20</v>
      </c>
      <c r="B16" s="51">
        <v>25468068.32</v>
      </c>
      <c r="C16" s="51">
        <v>1396297.5099999998</v>
      </c>
      <c r="D16" s="52">
        <v>62925.54</v>
      </c>
      <c r="E16" s="20">
        <f t="array" ref="E16">SUM(ROUND(B16:D16,2))</f>
        <v>26927291.370000001</v>
      </c>
      <c r="F16" s="21">
        <f t="shared" si="0"/>
        <v>7.6066842522337377E-2</v>
      </c>
      <c r="G16" s="22"/>
    </row>
    <row r="17" spans="1:7">
      <c r="A17" s="19" t="s">
        <v>21</v>
      </c>
      <c r="B17" s="51">
        <v>29593134.719999999</v>
      </c>
      <c r="C17" s="51">
        <f>37489664.5-14887282-192767.3</f>
        <v>22409615.199999999</v>
      </c>
      <c r="D17" s="52">
        <v>1608691.68</v>
      </c>
      <c r="E17" s="20">
        <f t="array" ref="E17">SUM(ROUND(B17:D17,2))</f>
        <v>53611441.600000001</v>
      </c>
      <c r="F17" s="21">
        <f t="shared" si="0"/>
        <v>0.15144683620596505</v>
      </c>
      <c r="G17" s="22"/>
    </row>
    <row r="18" spans="1:7">
      <c r="A18" s="19" t="s">
        <v>22</v>
      </c>
      <c r="B18" s="51">
        <v>23529217.329999998</v>
      </c>
      <c r="C18" s="51">
        <v>18839729.769999988</v>
      </c>
      <c r="D18" s="52">
        <f>83224.56-2228.9</f>
        <v>80995.66</v>
      </c>
      <c r="E18" s="20">
        <f t="array" ref="E18">SUM(ROUND(B18:D18,2))</f>
        <v>42449942.75999999</v>
      </c>
      <c r="F18" s="21">
        <f t="shared" si="0"/>
        <v>0.11991674419227538</v>
      </c>
      <c r="G18" s="22"/>
    </row>
    <row r="19" spans="1:7">
      <c r="A19" s="19" t="s">
        <v>23</v>
      </c>
      <c r="B19" s="51">
        <v>422845.24</v>
      </c>
      <c r="C19" s="51">
        <v>718505.55</v>
      </c>
      <c r="D19" s="52">
        <v>0</v>
      </c>
      <c r="E19" s="20">
        <f t="array" ref="E19">SUM(ROUND(B19:D19,2))</f>
        <v>1141350.79</v>
      </c>
      <c r="F19" s="21">
        <f t="shared" si="0"/>
        <v>3.2241991818902859E-3</v>
      </c>
      <c r="G19" s="22"/>
    </row>
    <row r="20" spans="1:7" ht="13.5" thickBot="1">
      <c r="A20" s="19" t="s">
        <v>24</v>
      </c>
      <c r="B20" s="51">
        <v>0</v>
      </c>
      <c r="C20" s="53">
        <v>44708861.270000003</v>
      </c>
      <c r="D20" s="52">
        <v>0</v>
      </c>
      <c r="E20" s="30">
        <f t="array" ref="E20">SUM(ROUND(B20:D20,2))</f>
        <v>44708861.270000003</v>
      </c>
      <c r="F20" s="21">
        <f t="shared" si="0"/>
        <v>0.12629795781714076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f t="array" ref="B22">SUM(ROUND(B10:B20,2))</f>
        <v>251138704.31999999</v>
      </c>
      <c r="C22" s="30">
        <f t="array" ref="C22">SUM(ROUND(C10:C20,2))</f>
        <v>99866084.469999999</v>
      </c>
      <c r="D22" s="33">
        <f t="array" ref="D22">SUM(ROUND(D10:D20,2))</f>
        <v>2990335.46</v>
      </c>
      <c r="E22" s="30">
        <f t="array" ref="E22">SUM(ROUND(E10:E20,2))</f>
        <v>353995124.25</v>
      </c>
      <c r="F22" s="34">
        <f>SUM(F10:F20)</f>
        <v>1</v>
      </c>
      <c r="G22" s="27"/>
    </row>
    <row r="23" spans="1:7" ht="24">
      <c r="A23" s="35" t="s">
        <v>25</v>
      </c>
      <c r="B23" s="36">
        <v>251138704.31999999</v>
      </c>
      <c r="C23" s="36">
        <v>99866084.470000014</v>
      </c>
      <c r="D23" s="36">
        <v>2990335.4599999995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>
        <f>+C22-C23</f>
        <v>0</v>
      </c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45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35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2702133.08</v>
      </c>
      <c r="C10" s="51">
        <v>509079.75000000017</v>
      </c>
      <c r="D10" s="52">
        <v>116259.47</v>
      </c>
      <c r="E10" s="20">
        <v>3327472.3000000003</v>
      </c>
      <c r="F10" s="21">
        <v>0.32955645680541151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202942.81</v>
      </c>
      <c r="C12" s="51">
        <v>59715.03</v>
      </c>
      <c r="D12" s="52">
        <v>0</v>
      </c>
      <c r="E12" s="20">
        <v>262657.83999999997</v>
      </c>
      <c r="F12" s="21">
        <v>2.6013916660572251E-2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878672.72</v>
      </c>
      <c r="C14" s="51">
        <v>457735.49</v>
      </c>
      <c r="D14" s="52">
        <v>163456.97</v>
      </c>
      <c r="E14" s="20">
        <v>1499865.18</v>
      </c>
      <c r="F14" s="21">
        <v>0.14854827023101311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26749.46</v>
      </c>
      <c r="D15" s="52">
        <v>0</v>
      </c>
      <c r="E15" s="20">
        <v>26749.46</v>
      </c>
      <c r="F15" s="21">
        <v>2.6492954604184328E-3</v>
      </c>
      <c r="G15" s="22"/>
      <c r="H15" s="29"/>
      <c r="I15" s="29"/>
    </row>
    <row r="16" spans="1:9">
      <c r="A16" s="19" t="s">
        <v>20</v>
      </c>
      <c r="B16" s="51">
        <v>805240.36</v>
      </c>
      <c r="C16" s="51">
        <v>51217.91</v>
      </c>
      <c r="D16" s="52">
        <v>9444.5300000000007</v>
      </c>
      <c r="E16" s="20">
        <v>865902.8</v>
      </c>
      <c r="F16" s="21">
        <v>8.5759950189783662E-2</v>
      </c>
      <c r="G16" s="22"/>
    </row>
    <row r="17" spans="1:7">
      <c r="A17" s="19" t="s">
        <v>21</v>
      </c>
      <c r="B17" s="51">
        <v>1441326.11</v>
      </c>
      <c r="C17" s="51">
        <v>500920.82</v>
      </c>
      <c r="D17" s="52">
        <v>15602.58</v>
      </c>
      <c r="E17" s="20">
        <v>1957849.5100000002</v>
      </c>
      <c r="F17" s="21">
        <v>0.19390753379789552</v>
      </c>
      <c r="G17" s="22"/>
    </row>
    <row r="18" spans="1:7">
      <c r="A18" s="19" t="s">
        <v>22</v>
      </c>
      <c r="B18" s="51">
        <v>480068.46</v>
      </c>
      <c r="C18" s="51">
        <v>943871.52</v>
      </c>
      <c r="D18" s="52">
        <v>32048.28</v>
      </c>
      <c r="E18" s="20">
        <v>1455988.26</v>
      </c>
      <c r="F18" s="21">
        <v>0.14420265260085749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700334.88</v>
      </c>
      <c r="D20" s="52">
        <v>0</v>
      </c>
      <c r="E20" s="30">
        <v>700334.88</v>
      </c>
      <c r="F20" s="21">
        <v>6.9361924254048052E-2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6510383.540000001</v>
      </c>
      <c r="C22" s="30">
        <v>3249624.86</v>
      </c>
      <c r="D22" s="33">
        <v>336811.83000000007</v>
      </c>
      <c r="E22" s="30">
        <v>10096820.23</v>
      </c>
      <c r="F22" s="34">
        <v>1</v>
      </c>
      <c r="G22" s="27"/>
    </row>
    <row r="23" spans="1:7" ht="24">
      <c r="A23" s="35" t="s">
        <v>25</v>
      </c>
      <c r="B23" s="36">
        <v>6510383.54</v>
      </c>
      <c r="C23" s="36">
        <v>3249624.86</v>
      </c>
      <c r="D23" s="36">
        <v>336811.83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v>0</v>
      </c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46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35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11207586.99</v>
      </c>
      <c r="C10" s="51">
        <v>476056.81</v>
      </c>
      <c r="D10" s="52">
        <v>27545.58</v>
      </c>
      <c r="E10" s="20">
        <v>11711189.380000001</v>
      </c>
      <c r="F10" s="21">
        <v>0.37047985154325652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46167.5</v>
      </c>
      <c r="C12" s="51">
        <v>0</v>
      </c>
      <c r="D12" s="52">
        <v>0</v>
      </c>
      <c r="E12" s="20">
        <v>46167.5</v>
      </c>
      <c r="F12" s="21">
        <v>1.4604945741320847E-3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3134897.64</v>
      </c>
      <c r="C14" s="51">
        <v>428242.66</v>
      </c>
      <c r="D14" s="52">
        <v>1420.43</v>
      </c>
      <c r="E14" s="20">
        <v>3564560.7300000004</v>
      </c>
      <c r="F14" s="21">
        <v>0.11276377549854993</v>
      </c>
      <c r="G14" s="22"/>
      <c r="H14" s="29"/>
      <c r="I14" s="29"/>
    </row>
    <row r="15" spans="1:9">
      <c r="A15" s="28" t="s">
        <v>19</v>
      </c>
      <c r="B15" s="51">
        <v>26076.87</v>
      </c>
      <c r="C15" s="51">
        <v>25189.45</v>
      </c>
      <c r="D15" s="52">
        <v>0</v>
      </c>
      <c r="E15" s="20">
        <v>51266.32</v>
      </c>
      <c r="F15" s="21">
        <v>1.6217941667995707E-3</v>
      </c>
      <c r="G15" s="22"/>
      <c r="H15" s="29"/>
      <c r="I15" s="29"/>
    </row>
    <row r="16" spans="1:9">
      <c r="A16" s="19" t="s">
        <v>20</v>
      </c>
      <c r="B16" s="51">
        <v>2680135.25</v>
      </c>
      <c r="C16" s="51">
        <v>500742.28</v>
      </c>
      <c r="D16" s="52">
        <v>2969.41</v>
      </c>
      <c r="E16" s="20">
        <v>3183846.9400000004</v>
      </c>
      <c r="F16" s="21">
        <v>0.10072001257891465</v>
      </c>
      <c r="G16" s="22"/>
    </row>
    <row r="17" spans="1:7">
      <c r="A17" s="19" t="s">
        <v>21</v>
      </c>
      <c r="B17" s="51">
        <v>3709230.57</v>
      </c>
      <c r="C17" s="51">
        <v>2967181.82</v>
      </c>
      <c r="D17" s="52">
        <v>380571.98</v>
      </c>
      <c r="E17" s="20">
        <v>7056984.3699999992</v>
      </c>
      <c r="F17" s="21">
        <v>0.22324551648063956</v>
      </c>
      <c r="G17" s="22"/>
    </row>
    <row r="18" spans="1:7">
      <c r="A18" s="19" t="s">
        <v>22</v>
      </c>
      <c r="B18" s="51">
        <v>2361677.1800000002</v>
      </c>
      <c r="C18" s="51">
        <v>3280242.13</v>
      </c>
      <c r="D18" s="52">
        <v>49578.54</v>
      </c>
      <c r="E18" s="20">
        <v>5691497.8500000006</v>
      </c>
      <c r="F18" s="21">
        <v>0.18004877302451783</v>
      </c>
      <c r="G18" s="22"/>
    </row>
    <row r="19" spans="1:7">
      <c r="A19" s="19" t="s">
        <v>23</v>
      </c>
      <c r="B19" s="51">
        <v>0</v>
      </c>
      <c r="C19" s="51">
        <v>7551.14</v>
      </c>
      <c r="D19" s="52">
        <v>0</v>
      </c>
      <c r="E19" s="20">
        <v>7551.14</v>
      </c>
      <c r="F19" s="21">
        <v>2.3887797689958848E-4</v>
      </c>
      <c r="G19" s="22"/>
    </row>
    <row r="20" spans="1:7" ht="13.5" thickBot="1">
      <c r="A20" s="19" t="s">
        <v>24</v>
      </c>
      <c r="B20" s="51">
        <v>233140.76</v>
      </c>
      <c r="C20" s="53">
        <v>64662.19</v>
      </c>
      <c r="D20" s="52">
        <v>0</v>
      </c>
      <c r="E20" s="30">
        <v>297802.95</v>
      </c>
      <c r="F20" s="21">
        <v>9.4209041562902159E-3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23398912.760000002</v>
      </c>
      <c r="C22" s="30">
        <v>7749868.4799999995</v>
      </c>
      <c r="D22" s="33">
        <v>462085.93999999994</v>
      </c>
      <c r="E22" s="30">
        <v>31610867.180000003</v>
      </c>
      <c r="F22" s="34">
        <v>1</v>
      </c>
      <c r="G22" s="27"/>
    </row>
    <row r="23" spans="1:7" ht="24">
      <c r="A23" s="35" t="s">
        <v>25</v>
      </c>
      <c r="B23" s="36">
        <v>23398912.760000005</v>
      </c>
      <c r="C23" s="36">
        <v>7749868.4800000014</v>
      </c>
      <c r="D23" s="36">
        <v>462085.94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47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46257657.659999996</v>
      </c>
      <c r="C10" s="51">
        <v>5064624.9400000004</v>
      </c>
      <c r="D10" s="52">
        <v>784437.7</v>
      </c>
      <c r="E10" s="20">
        <v>52106720.299999997</v>
      </c>
      <c r="F10" s="21">
        <v>0.43542950343753239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109063.47</v>
      </c>
      <c r="C12" s="51">
        <v>0</v>
      </c>
      <c r="D12" s="52">
        <v>0</v>
      </c>
      <c r="E12" s="20">
        <v>109063.47</v>
      </c>
      <c r="F12" s="21">
        <v>9.1138824919046401E-4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14986213.67</v>
      </c>
      <c r="C14" s="51">
        <v>3221253.5</v>
      </c>
      <c r="D14" s="52">
        <v>248049.75</v>
      </c>
      <c r="E14" s="20">
        <v>18455516.920000002</v>
      </c>
      <c r="F14" s="21">
        <v>0.15422341920373325</v>
      </c>
      <c r="G14" s="22"/>
      <c r="H14" s="29"/>
      <c r="I14" s="29"/>
    </row>
    <row r="15" spans="1:9">
      <c r="A15" s="28" t="s">
        <v>19</v>
      </c>
      <c r="B15" s="51">
        <v>189274.87</v>
      </c>
      <c r="C15" s="51">
        <v>411565.2</v>
      </c>
      <c r="D15" s="52">
        <v>0</v>
      </c>
      <c r="E15" s="20">
        <v>600840.07000000007</v>
      </c>
      <c r="F15" s="21">
        <v>5.020916530904215E-3</v>
      </c>
      <c r="G15" s="22"/>
      <c r="H15" s="29"/>
      <c r="I15" s="29"/>
    </row>
    <row r="16" spans="1:9">
      <c r="A16" s="19" t="s">
        <v>20</v>
      </c>
      <c r="B16" s="51">
        <v>13334498.59</v>
      </c>
      <c r="C16" s="51">
        <v>1826396.01</v>
      </c>
      <c r="D16" s="52">
        <v>207410.38</v>
      </c>
      <c r="E16" s="20">
        <v>15368304.98</v>
      </c>
      <c r="F16" s="21">
        <v>0.12842515068287566</v>
      </c>
      <c r="G16" s="22"/>
    </row>
    <row r="17" spans="1:7">
      <c r="A17" s="19" t="s">
        <v>21</v>
      </c>
      <c r="B17" s="51">
        <v>7744493.4500000002</v>
      </c>
      <c r="C17" s="51">
        <v>5191879.57</v>
      </c>
      <c r="D17" s="52">
        <v>69688.17</v>
      </c>
      <c r="E17" s="20">
        <v>13006061.189999999</v>
      </c>
      <c r="F17" s="21">
        <v>0.10868507426747144</v>
      </c>
      <c r="G17" s="22"/>
    </row>
    <row r="18" spans="1:7">
      <c r="A18" s="19" t="s">
        <v>22</v>
      </c>
      <c r="B18" s="51">
        <v>8261853.04</v>
      </c>
      <c r="C18" s="51">
        <v>7586148.2400000002</v>
      </c>
      <c r="D18" s="52">
        <v>793715.89</v>
      </c>
      <c r="E18" s="20">
        <v>16641717.170000002</v>
      </c>
      <c r="F18" s="21">
        <v>0.13906641220097973</v>
      </c>
      <c r="G18" s="22"/>
    </row>
    <row r="19" spans="1:7">
      <c r="A19" s="19" t="s">
        <v>23</v>
      </c>
      <c r="B19" s="51">
        <v>89491.14</v>
      </c>
      <c r="C19" s="51">
        <v>2609072.81</v>
      </c>
      <c r="D19" s="52">
        <v>0</v>
      </c>
      <c r="E19" s="20">
        <v>2698563.95</v>
      </c>
      <c r="F19" s="21">
        <v>2.2550533865454702E-2</v>
      </c>
      <c r="G19" s="22"/>
    </row>
    <row r="20" spans="1:7" ht="13.5" thickBot="1">
      <c r="A20" s="19" t="s">
        <v>24</v>
      </c>
      <c r="B20" s="51">
        <v>0</v>
      </c>
      <c r="C20" s="53">
        <v>680620.54</v>
      </c>
      <c r="D20" s="52">
        <v>0</v>
      </c>
      <c r="E20" s="30">
        <v>680620.54</v>
      </c>
      <c r="F20" s="21">
        <v>5.6876015618581386E-3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90972545.890000001</v>
      </c>
      <c r="C22" s="30">
        <v>26591560.809999999</v>
      </c>
      <c r="D22" s="33">
        <v>2103301.89</v>
      </c>
      <c r="E22" s="30">
        <v>119667408.59</v>
      </c>
      <c r="F22" s="34">
        <v>0.99999999999999989</v>
      </c>
      <c r="G22" s="27"/>
    </row>
    <row r="23" spans="1:7" ht="24">
      <c r="A23" s="35" t="s">
        <v>25</v>
      </c>
      <c r="B23" s="36">
        <v>90972545.890000015</v>
      </c>
      <c r="C23" s="36">
        <v>26591560.809999995</v>
      </c>
      <c r="D23" s="36">
        <v>2103301.89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1356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59"/>
      <c r="B7" s="60" t="s">
        <v>3</v>
      </c>
      <c r="C7" s="60" t="s">
        <v>4</v>
      </c>
      <c r="D7" s="61" t="s">
        <v>5</v>
      </c>
      <c r="E7" s="62"/>
      <c r="F7" s="63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65"/>
      <c r="C9" s="57"/>
      <c r="D9" s="16"/>
      <c r="E9" s="15"/>
      <c r="F9" s="17"/>
      <c r="G9" s="18" t="s">
        <v>13</v>
      </c>
    </row>
    <row r="10" spans="1:9">
      <c r="A10" s="19" t="s">
        <v>14</v>
      </c>
      <c r="B10" s="51">
        <f>30704677.66+459914.67</f>
        <v>31164592.330000002</v>
      </c>
      <c r="C10" s="51">
        <f>1476966.37+6038.46</f>
        <v>1483004.83</v>
      </c>
      <c r="D10" s="52">
        <f>714586.25+43463.68</f>
        <v>758049.93</v>
      </c>
      <c r="E10" s="20">
        <f t="array" ref="E10">SUM(ROUND(B10:D10,2))</f>
        <v>33405647.089999996</v>
      </c>
      <c r="F10" s="21">
        <f>E10/$E$22</f>
        <v>0.43729481395396141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51">
        <v>3120.83</v>
      </c>
      <c r="C12" s="51">
        <v>5806.08</v>
      </c>
      <c r="D12" s="52">
        <v>0</v>
      </c>
      <c r="E12" s="20">
        <f t="array" ref="E12">SUM(ROUND(B12:D12,2))</f>
        <v>8926.91</v>
      </c>
      <c r="F12" s="21">
        <f>E12/$E$22</f>
        <v>1.1685723186611555E-4</v>
      </c>
      <c r="G12" s="22"/>
    </row>
    <row r="13" spans="1:9">
      <c r="A13" s="19" t="s">
        <v>17</v>
      </c>
      <c r="B13" s="51">
        <v>0</v>
      </c>
      <c r="C13" s="51">
        <v>0</v>
      </c>
      <c r="D13" s="52">
        <v>0</v>
      </c>
      <c r="E13" s="20">
        <f t="array" ref="E13">SUM(ROUND(B13:D13,2))</f>
        <v>0</v>
      </c>
      <c r="F13" s="26"/>
      <c r="G13" s="27"/>
    </row>
    <row r="14" spans="1:9">
      <c r="A14" s="28" t="s">
        <v>18</v>
      </c>
      <c r="B14" s="51">
        <f>3369285.83-376684.68-137833.34+5457.94</f>
        <v>2860225.75</v>
      </c>
      <c r="C14" s="51">
        <f>895808.87-96968.89-39099.37</f>
        <v>759740.61</v>
      </c>
      <c r="D14" s="52">
        <v>1049.52</v>
      </c>
      <c r="E14" s="20">
        <f t="array" ref="E14">SUM(ROUND(B14:D14,2))</f>
        <v>3621015.88</v>
      </c>
      <c r="F14" s="21">
        <f t="shared" ref="F14:F20" si="0">E14/$E$22</f>
        <v>4.7400712259902521E-2</v>
      </c>
      <c r="G14" s="22"/>
      <c r="H14" s="29"/>
      <c r="I14" s="29"/>
    </row>
    <row r="15" spans="1:9">
      <c r="A15" s="28" t="s">
        <v>19</v>
      </c>
      <c r="B15" s="51">
        <f>376684.68+137833.34</f>
        <v>514518.02</v>
      </c>
      <c r="C15" s="51">
        <f>96968.89+39099.37</f>
        <v>136068.26</v>
      </c>
      <c r="D15" s="52">
        <v>0</v>
      </c>
      <c r="E15" s="20">
        <f t="array" ref="E15">SUM(ROUND(B15:D15,2))</f>
        <v>650586.28</v>
      </c>
      <c r="F15" s="21">
        <f t="shared" si="0"/>
        <v>8.5164644620449384E-3</v>
      </c>
      <c r="G15" s="22"/>
      <c r="H15" s="29"/>
      <c r="I15" s="29"/>
    </row>
    <row r="16" spans="1:9">
      <c r="A16" s="19" t="s">
        <v>20</v>
      </c>
      <c r="B16" s="51">
        <f>7478701.48+61300.88</f>
        <v>7540002.3600000003</v>
      </c>
      <c r="C16" s="51">
        <v>779295.59</v>
      </c>
      <c r="D16" s="52">
        <v>22795.47</v>
      </c>
      <c r="E16" s="20">
        <f t="array" ref="E16">SUM(ROUND(B16:D16,2))</f>
        <v>8342093.4199999999</v>
      </c>
      <c r="F16" s="21">
        <f t="shared" si="0"/>
        <v>0.10920172209977885</v>
      </c>
      <c r="G16" s="22"/>
    </row>
    <row r="17" spans="1:7">
      <c r="A17" s="19" t="s">
        <v>21</v>
      </c>
      <c r="B17" s="51">
        <v>10932129.699999999</v>
      </c>
      <c r="C17" s="51">
        <v>5698822.3499999996</v>
      </c>
      <c r="D17" s="52">
        <v>55406.89</v>
      </c>
      <c r="E17" s="20">
        <f t="array" ref="E17">SUM(ROUND(B17:D17,2))</f>
        <v>16686358.939999999</v>
      </c>
      <c r="F17" s="21">
        <f t="shared" si="0"/>
        <v>0.21843187795696495</v>
      </c>
      <c r="G17" s="22"/>
    </row>
    <row r="18" spans="1:7">
      <c r="A18" s="19" t="s">
        <v>22</v>
      </c>
      <c r="B18" s="51">
        <v>3865256.73</v>
      </c>
      <c r="C18" s="51">
        <v>6953272.4500000002</v>
      </c>
      <c r="D18" s="52">
        <v>40434.480000000003</v>
      </c>
      <c r="E18" s="20">
        <f t="array" ref="E18">SUM(ROUND(B18:D18,2))</f>
        <v>10858963.66</v>
      </c>
      <c r="F18" s="21">
        <f t="shared" si="0"/>
        <v>0.14214867566070932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f t="array" ref="E19">SUM(ROUND(B19:D19,2))</f>
        <v>0</v>
      </c>
      <c r="F19" s="21">
        <f t="shared" si="0"/>
        <v>0</v>
      </c>
      <c r="G19" s="22"/>
    </row>
    <row r="20" spans="1:7" ht="13.5" thickBot="1">
      <c r="A20" s="19" t="s">
        <v>24</v>
      </c>
      <c r="B20" s="51">
        <v>0</v>
      </c>
      <c r="C20" s="53">
        <v>2818000</v>
      </c>
      <c r="D20" s="52">
        <v>0</v>
      </c>
      <c r="E20" s="30">
        <f t="array" ref="E20">SUM(ROUND(B20:D20,2))</f>
        <v>2818000</v>
      </c>
      <c r="F20" s="21">
        <f t="shared" si="0"/>
        <v>3.6888876374771742E-2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f t="array" ref="B22">SUM(ROUND(B10:B20,2))</f>
        <v>56879845.719999991</v>
      </c>
      <c r="C22" s="30">
        <f t="array" ref="C22">SUM(ROUND(C10:C20,2))</f>
        <v>18634010.169999998</v>
      </c>
      <c r="D22" s="33">
        <f t="array" ref="D22">SUM(ROUND(D10:D20,2))</f>
        <v>877736.29</v>
      </c>
      <c r="E22" s="33">
        <f t="array" ref="E22">SUM(ROUND(E10:E20,2))</f>
        <v>76391592.180000007</v>
      </c>
      <c r="F22" s="34">
        <f>SUM(F10:F20)</f>
        <v>0.99999999999999989</v>
      </c>
      <c r="G22" s="27"/>
    </row>
    <row r="23" spans="1:7" ht="24">
      <c r="A23" s="35" t="s">
        <v>25</v>
      </c>
      <c r="B23" s="36">
        <v>56879845.720000006</v>
      </c>
      <c r="C23" s="36">
        <v>18634010.170000002</v>
      </c>
      <c r="D23" s="36">
        <v>877736.29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48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17273752.73</v>
      </c>
      <c r="C10" s="51">
        <v>1112905.0900000001</v>
      </c>
      <c r="D10" s="52">
        <v>42222.58</v>
      </c>
      <c r="E10" s="20">
        <v>18428880.399999999</v>
      </c>
      <c r="F10" s="21">
        <v>0.37407121585607778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4489540.8500000006</v>
      </c>
      <c r="C14" s="51">
        <v>1343665.67</v>
      </c>
      <c r="D14" s="52">
        <v>255477.79</v>
      </c>
      <c r="E14" s="20">
        <v>6088684.3099999996</v>
      </c>
      <c r="F14" s="21">
        <v>0.12358870931766013</v>
      </c>
      <c r="G14" s="22"/>
      <c r="H14" s="29"/>
      <c r="I14" s="29"/>
    </row>
    <row r="15" spans="1:9">
      <c r="A15" s="28" t="s">
        <v>19</v>
      </c>
      <c r="B15" s="51">
        <v>240332.35</v>
      </c>
      <c r="C15" s="51">
        <v>247236.87</v>
      </c>
      <c r="D15" s="52">
        <v>0</v>
      </c>
      <c r="E15" s="20">
        <v>487569.22</v>
      </c>
      <c r="F15" s="21">
        <v>9.8967276894042621E-3</v>
      </c>
      <c r="G15" s="22"/>
      <c r="H15" s="29"/>
      <c r="I15" s="29"/>
    </row>
    <row r="16" spans="1:9">
      <c r="A16" s="19" t="s">
        <v>20</v>
      </c>
      <c r="B16" s="51">
        <v>6216619.21</v>
      </c>
      <c r="C16" s="51">
        <v>502001.06</v>
      </c>
      <c r="D16" s="52">
        <v>0</v>
      </c>
      <c r="E16" s="20">
        <v>6718620.2699999996</v>
      </c>
      <c r="F16" s="21">
        <v>0.13637521101250349</v>
      </c>
      <c r="G16" s="22"/>
    </row>
    <row r="17" spans="1:7">
      <c r="A17" s="19" t="s">
        <v>21</v>
      </c>
      <c r="B17" s="51">
        <v>4917359.38</v>
      </c>
      <c r="C17" s="51">
        <v>2704950.88</v>
      </c>
      <c r="D17" s="52">
        <v>32148.19</v>
      </c>
      <c r="E17" s="20">
        <v>7654458.4500000002</v>
      </c>
      <c r="F17" s="21">
        <v>0.1553709458720742</v>
      </c>
      <c r="G17" s="22"/>
    </row>
    <row r="18" spans="1:7">
      <c r="A18" s="19" t="s">
        <v>22</v>
      </c>
      <c r="B18" s="51">
        <v>1829593.83</v>
      </c>
      <c r="C18" s="51">
        <v>4483291.8099999996</v>
      </c>
      <c r="D18" s="52">
        <v>15622.34</v>
      </c>
      <c r="E18" s="20">
        <v>6328507.9799999995</v>
      </c>
      <c r="F18" s="21">
        <v>0.12845667361504451</v>
      </c>
      <c r="G18" s="22"/>
    </row>
    <row r="19" spans="1:7">
      <c r="A19" s="19" t="s">
        <v>23</v>
      </c>
      <c r="B19" s="51">
        <v>176575.31</v>
      </c>
      <c r="C19" s="51">
        <v>327310.08000000002</v>
      </c>
      <c r="D19" s="52">
        <v>0</v>
      </c>
      <c r="E19" s="20">
        <v>503885.39</v>
      </c>
      <c r="F19" s="21">
        <v>1.0227914903035236E-2</v>
      </c>
      <c r="G19" s="22"/>
    </row>
    <row r="20" spans="1:7" ht="13.5" thickBot="1">
      <c r="A20" s="19" t="s">
        <v>24</v>
      </c>
      <c r="B20" s="51">
        <v>0</v>
      </c>
      <c r="C20" s="53">
        <v>3055094.25</v>
      </c>
      <c r="D20" s="52">
        <v>0</v>
      </c>
      <c r="E20" s="30">
        <v>3055094.25</v>
      </c>
      <c r="F20" s="21">
        <v>6.2012601734200423E-2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35143773.660000004</v>
      </c>
      <c r="C22" s="30">
        <v>13776455.709999999</v>
      </c>
      <c r="D22" s="33">
        <v>345470.9</v>
      </c>
      <c r="E22" s="30">
        <v>49265700.269999996</v>
      </c>
      <c r="F22" s="34">
        <v>1</v>
      </c>
      <c r="G22" s="27"/>
    </row>
    <row r="23" spans="1:7" ht="24">
      <c r="A23" s="35" t="s">
        <v>25</v>
      </c>
      <c r="B23" s="36">
        <v>35143773.659999989</v>
      </c>
      <c r="C23" s="36">
        <v>13776455.709999999</v>
      </c>
      <c r="D23" s="36">
        <v>345470.9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49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19938663.920000002</v>
      </c>
      <c r="C10" s="51">
        <v>3153128.74</v>
      </c>
      <c r="D10" s="52">
        <v>644032.69999999995</v>
      </c>
      <c r="E10" s="20">
        <v>23735825.360000003</v>
      </c>
      <c r="F10" s="21">
        <v>0.4339348792970823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929626.68</v>
      </c>
      <c r="C12" s="51">
        <v>131232.41</v>
      </c>
      <c r="D12" s="52">
        <v>4300</v>
      </c>
      <c r="E12" s="20">
        <v>1065159.0900000001</v>
      </c>
      <c r="F12" s="21">
        <v>1.9473082319280258E-2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2926559.86</v>
      </c>
      <c r="C14" s="51">
        <v>904196.49</v>
      </c>
      <c r="D14" s="52">
        <v>35539.18</v>
      </c>
      <c r="E14" s="20">
        <v>3866295.53</v>
      </c>
      <c r="F14" s="21">
        <v>7.0683048037786814E-2</v>
      </c>
      <c r="G14" s="22"/>
      <c r="H14" s="29"/>
      <c r="I14" s="29"/>
    </row>
    <row r="15" spans="1:9">
      <c r="A15" s="28" t="s">
        <v>19</v>
      </c>
      <c r="B15" s="51">
        <v>98008.56</v>
      </c>
      <c r="C15" s="51">
        <v>98744.68</v>
      </c>
      <c r="D15" s="52">
        <v>0</v>
      </c>
      <c r="E15" s="20">
        <v>196753.24</v>
      </c>
      <c r="F15" s="21">
        <v>3.5970138874795734E-3</v>
      </c>
      <c r="G15" s="22"/>
      <c r="H15" s="29"/>
      <c r="I15" s="29"/>
    </row>
    <row r="16" spans="1:9">
      <c r="A16" s="19" t="s">
        <v>20</v>
      </c>
      <c r="B16" s="51">
        <v>4350420.42</v>
      </c>
      <c r="C16" s="51">
        <v>851776.78</v>
      </c>
      <c r="D16" s="52">
        <v>0</v>
      </c>
      <c r="E16" s="20">
        <v>5202197.2</v>
      </c>
      <c r="F16" s="21">
        <v>9.5105806510771329E-2</v>
      </c>
      <c r="G16" s="22"/>
    </row>
    <row r="17" spans="1:7">
      <c r="A17" s="19" t="s">
        <v>21</v>
      </c>
      <c r="B17" s="51">
        <v>5688936.5899999999</v>
      </c>
      <c r="C17" s="51">
        <v>4269959.3499999996</v>
      </c>
      <c r="D17" s="52">
        <v>480629.85</v>
      </c>
      <c r="E17" s="20">
        <v>10439525.789999999</v>
      </c>
      <c r="F17" s="21">
        <v>0.19085387994287242</v>
      </c>
      <c r="G17" s="22"/>
    </row>
    <row r="18" spans="1:7">
      <c r="A18" s="19" t="s">
        <v>22</v>
      </c>
      <c r="B18" s="51">
        <v>1771223.1</v>
      </c>
      <c r="C18" s="51">
        <v>6603845.3099999996</v>
      </c>
      <c r="D18" s="52">
        <v>45858.6</v>
      </c>
      <c r="E18" s="20">
        <v>8420927.0099999998</v>
      </c>
      <c r="F18" s="21">
        <v>0.15395015299581263</v>
      </c>
      <c r="G18" s="22"/>
    </row>
    <row r="19" spans="1:7">
      <c r="A19" s="19" t="s">
        <v>23</v>
      </c>
      <c r="B19" s="51">
        <v>0</v>
      </c>
      <c r="C19" s="51">
        <v>1022366.09</v>
      </c>
      <c r="D19" s="52">
        <v>0</v>
      </c>
      <c r="E19" s="20">
        <v>1022366.09</v>
      </c>
      <c r="F19" s="21">
        <v>1.8690746967207208E-2</v>
      </c>
      <c r="G19" s="22"/>
    </row>
    <row r="20" spans="1:7" ht="13.5" thickBot="1">
      <c r="A20" s="19" t="s">
        <v>24</v>
      </c>
      <c r="B20" s="51">
        <v>0</v>
      </c>
      <c r="C20" s="53">
        <v>750000</v>
      </c>
      <c r="D20" s="52">
        <v>0</v>
      </c>
      <c r="E20" s="30">
        <v>750000</v>
      </c>
      <c r="F20" s="21">
        <v>1.3711390041707471E-2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35703439.130000003</v>
      </c>
      <c r="C22" s="30">
        <v>17785249.849999998</v>
      </c>
      <c r="D22" s="33">
        <v>1210360.33</v>
      </c>
      <c r="E22" s="30">
        <v>54699049.310000002</v>
      </c>
      <c r="F22" s="34">
        <v>1</v>
      </c>
      <c r="G22" s="27"/>
    </row>
    <row r="23" spans="1:7" ht="24">
      <c r="A23" s="35" t="s">
        <v>25</v>
      </c>
      <c r="B23" s="36">
        <v>35703439.130000003</v>
      </c>
      <c r="C23" s="36">
        <v>17785249.850000005</v>
      </c>
      <c r="D23" s="36">
        <v>1210360.33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1358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22874092.5</v>
      </c>
      <c r="C10" s="51">
        <v>3815319.17</v>
      </c>
      <c r="D10" s="52">
        <v>34772.99</v>
      </c>
      <c r="E10" s="20">
        <f t="array" ref="E10">SUM(ROUND(B10:D10,2))</f>
        <v>26724184.66</v>
      </c>
      <c r="F10" s="21">
        <f>E10/$E$22</f>
        <v>0.49034250153489722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51">
        <v>353526.89</v>
      </c>
      <c r="C12" s="51">
        <v>179190.25</v>
      </c>
      <c r="D12" s="52">
        <v>5266.3</v>
      </c>
      <c r="E12" s="20">
        <f t="array" ref="E12">SUM(ROUND(B12:D12,2))</f>
        <v>537983.44000000006</v>
      </c>
      <c r="F12" s="21">
        <f>E12/$E$22</f>
        <v>9.871064322826353E-3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f>3955010.62+10325.12</f>
        <v>3965335.74</v>
      </c>
      <c r="C14" s="51">
        <v>865777.01</v>
      </c>
      <c r="D14" s="52">
        <v>30958.19</v>
      </c>
      <c r="E14" s="20">
        <f t="array" ref="E14">SUM(ROUND(B14:D14,2))</f>
        <v>4862070.9400000004</v>
      </c>
      <c r="F14" s="21">
        <f t="shared" ref="F14:F20" si="0">E14/$E$22</f>
        <v>8.9210580516911053E-2</v>
      </c>
      <c r="G14" s="22"/>
      <c r="H14" s="29"/>
      <c r="I14" s="29"/>
    </row>
    <row r="15" spans="1:9">
      <c r="A15" s="28" t="s">
        <v>19</v>
      </c>
      <c r="B15" s="51">
        <v>100118.31</v>
      </c>
      <c r="C15" s="51">
        <v>334254.09000000003</v>
      </c>
      <c r="D15" s="52">
        <v>13060</v>
      </c>
      <c r="E15" s="20">
        <f t="array" ref="E15">SUM(ROUND(B15:D15,2))</f>
        <v>447432.4</v>
      </c>
      <c r="F15" s="21">
        <f t="shared" si="0"/>
        <v>8.2096095755597419E-3</v>
      </c>
      <c r="G15" s="22"/>
      <c r="H15" s="29"/>
      <c r="I15" s="29"/>
    </row>
    <row r="16" spans="1:9">
      <c r="A16" s="19" t="s">
        <v>20</v>
      </c>
      <c r="B16" s="51">
        <v>4001593.74</v>
      </c>
      <c r="C16" s="51">
        <v>573039.73</v>
      </c>
      <c r="D16" s="52">
        <v>15615.04</v>
      </c>
      <c r="E16" s="20">
        <f t="array" ref="E16">SUM(ROUND(B16:D16,2))</f>
        <v>4590248.5100000007</v>
      </c>
      <c r="F16" s="21">
        <f t="shared" si="0"/>
        <v>8.422310972986051E-2</v>
      </c>
      <c r="G16" s="22"/>
    </row>
    <row r="17" spans="1:7">
      <c r="A17" s="19" t="s">
        <v>21</v>
      </c>
      <c r="B17" s="51">
        <v>5685751.6399999997</v>
      </c>
      <c r="C17" s="51">
        <v>4264215.6900000004</v>
      </c>
      <c r="D17" s="52">
        <v>10925.42</v>
      </c>
      <c r="E17" s="20">
        <f t="array" ref="E17">SUM(ROUND(B17:D17,2))</f>
        <v>9960892.75</v>
      </c>
      <c r="F17" s="21">
        <f t="shared" si="0"/>
        <v>0.18276512943971784</v>
      </c>
      <c r="G17" s="22"/>
    </row>
    <row r="18" spans="1:7">
      <c r="A18" s="19" t="s">
        <v>22</v>
      </c>
      <c r="B18" s="51">
        <v>1135337.2</v>
      </c>
      <c r="C18" s="51">
        <v>5912229.9699999997</v>
      </c>
      <c r="D18" s="52">
        <v>17546.82</v>
      </c>
      <c r="E18" s="20">
        <f t="array" ref="E18">SUM(ROUND(B18:D18,2))</f>
        <v>7065113.9900000002</v>
      </c>
      <c r="F18" s="21">
        <f t="shared" si="0"/>
        <v>0.12963260475710989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f t="array" ref="E19">SUM(ROUND(B19:D19,2))</f>
        <v>0</v>
      </c>
      <c r="F19" s="21">
        <f t="shared" si="0"/>
        <v>0</v>
      </c>
      <c r="G19" s="22"/>
    </row>
    <row r="20" spans="1:7" ht="13.5" thickBot="1">
      <c r="A20" s="19" t="s">
        <v>24</v>
      </c>
      <c r="B20" s="51">
        <v>0</v>
      </c>
      <c r="C20" s="53">
        <f>309266.38+3864</f>
        <v>313130.38</v>
      </c>
      <c r="D20" s="52">
        <v>0</v>
      </c>
      <c r="E20" s="30">
        <f t="array" ref="E20">SUM(ROUND(B20:D20,2))</f>
        <v>313130.38</v>
      </c>
      <c r="F20" s="21">
        <f t="shared" si="0"/>
        <v>5.7454001231172815E-3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f t="array" ref="B22">SUM(ROUND(B10:B20,2))</f>
        <v>38115756.020000003</v>
      </c>
      <c r="C22" s="30">
        <f t="array" ref="C22">SUM(ROUND(C10:C20,2))</f>
        <v>16257156.290000001</v>
      </c>
      <c r="D22" s="33">
        <f t="array" ref="D22">SUM(ROUND(D10:D20,2))</f>
        <v>128144.75999999998</v>
      </c>
      <c r="E22" s="30">
        <f t="array" ref="E22">SUM(ROUND(E10:E20,2))</f>
        <v>54501057.070000008</v>
      </c>
      <c r="F22" s="34">
        <f>SUM(F10:F20)</f>
        <v>0.99999999999999989</v>
      </c>
      <c r="G22" s="27"/>
    </row>
    <row r="23" spans="1:7" ht="24">
      <c r="A23" s="35" t="s">
        <v>25</v>
      </c>
      <c r="B23" s="36">
        <v>38115756.019999996</v>
      </c>
      <c r="C23" s="36">
        <v>16257156.289999997</v>
      </c>
      <c r="D23" s="36">
        <v>128144.76000000001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f>B23-B22</f>
        <v>0</v>
      </c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50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12348065.17</v>
      </c>
      <c r="C10" s="51">
        <v>2008663.2</v>
      </c>
      <c r="D10" s="52">
        <v>35384.160000000003</v>
      </c>
      <c r="E10" s="20">
        <v>14392112.529999999</v>
      </c>
      <c r="F10" s="21">
        <v>0.44719294065252058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412698.31</v>
      </c>
      <c r="C12" s="51">
        <v>116440.3</v>
      </c>
      <c r="D12" s="52">
        <v>2047.93</v>
      </c>
      <c r="E12" s="20">
        <v>531186.54</v>
      </c>
      <c r="F12" s="21">
        <v>1.6505073203290036E-2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2594593.25</v>
      </c>
      <c r="C14" s="51">
        <v>372282.91</v>
      </c>
      <c r="D14" s="52">
        <v>32236.75</v>
      </c>
      <c r="E14" s="20">
        <v>2999112.91</v>
      </c>
      <c r="F14" s="21">
        <v>9.3188690595364498E-2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15529.53</v>
      </c>
      <c r="D15" s="52">
        <v>0</v>
      </c>
      <c r="E15" s="20">
        <v>15529.53</v>
      </c>
      <c r="F15" s="21">
        <v>4.825348727072202E-4</v>
      </c>
      <c r="G15" s="22"/>
      <c r="H15" s="29"/>
      <c r="I15" s="29"/>
    </row>
    <row r="16" spans="1:9">
      <c r="A16" s="19" t="s">
        <v>20</v>
      </c>
      <c r="B16" s="51">
        <v>2591694.58</v>
      </c>
      <c r="C16" s="51">
        <v>232338.36</v>
      </c>
      <c r="D16" s="52">
        <v>18865.82</v>
      </c>
      <c r="E16" s="20">
        <v>2842898.76</v>
      </c>
      <c r="F16" s="21">
        <v>8.8334791283194922E-2</v>
      </c>
      <c r="G16" s="22"/>
    </row>
    <row r="17" spans="1:7">
      <c r="A17" s="19" t="s">
        <v>21</v>
      </c>
      <c r="B17" s="51">
        <v>4460295.9800000004</v>
      </c>
      <c r="C17" s="51">
        <v>1694741.93</v>
      </c>
      <c r="D17" s="52">
        <v>190661.63</v>
      </c>
      <c r="E17" s="20">
        <v>6345699.54</v>
      </c>
      <c r="F17" s="21">
        <v>0.19717411407635424</v>
      </c>
      <c r="G17" s="22"/>
    </row>
    <row r="18" spans="1:7">
      <c r="A18" s="19" t="s">
        <v>22</v>
      </c>
      <c r="B18" s="51">
        <v>1492084.95</v>
      </c>
      <c r="C18" s="51">
        <v>3348907.88</v>
      </c>
      <c r="D18" s="52">
        <v>69864.759999999995</v>
      </c>
      <c r="E18" s="20">
        <v>4910857.59</v>
      </c>
      <c r="F18" s="21">
        <v>0.15259058336433465</v>
      </c>
      <c r="G18" s="22"/>
    </row>
    <row r="19" spans="1:7">
      <c r="A19" s="19" t="s">
        <v>23</v>
      </c>
      <c r="B19" s="51">
        <v>145830.96</v>
      </c>
      <c r="C19" s="51">
        <v>0</v>
      </c>
      <c r="D19" s="52">
        <v>0</v>
      </c>
      <c r="E19" s="20">
        <v>145830.96</v>
      </c>
      <c r="F19" s="21">
        <v>4.5312719522336937E-3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24045263.200000003</v>
      </c>
      <c r="C22" s="30">
        <v>7788904.1099999994</v>
      </c>
      <c r="D22" s="33">
        <v>349061.05000000005</v>
      </c>
      <c r="E22" s="30">
        <v>32183228.360000003</v>
      </c>
      <c r="F22" s="34">
        <v>0.99999999999999978</v>
      </c>
      <c r="G22" s="27"/>
    </row>
    <row r="23" spans="1:7" ht="24">
      <c r="A23" s="35" t="s">
        <v>25</v>
      </c>
      <c r="B23" s="36">
        <v>24045263.200000003</v>
      </c>
      <c r="C23" s="36">
        <v>7788904.1100000003</v>
      </c>
      <c r="D23" s="36">
        <v>349061.05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51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57"/>
      <c r="D9" s="16"/>
      <c r="E9" s="57"/>
      <c r="F9" s="17"/>
      <c r="G9" s="18" t="s">
        <v>13</v>
      </c>
    </row>
    <row r="10" spans="1:9">
      <c r="A10" s="19" t="s">
        <v>14</v>
      </c>
      <c r="B10" s="51">
        <v>61975020.219999999</v>
      </c>
      <c r="C10" s="51">
        <v>2769328.72</v>
      </c>
      <c r="D10" s="52">
        <v>154041.22</v>
      </c>
      <c r="E10" s="20">
        <v>64898390.159999996</v>
      </c>
      <c r="F10" s="21">
        <v>0.42823937465627265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1887.9</v>
      </c>
      <c r="D12" s="52">
        <v>0</v>
      </c>
      <c r="E12" s="20">
        <v>1887.9</v>
      </c>
      <c r="F12" s="21">
        <v>1.245752188028661E-5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17856269.640000001</v>
      </c>
      <c r="C14" s="51">
        <v>3545390.88</v>
      </c>
      <c r="D14" s="52">
        <v>214578.26</v>
      </c>
      <c r="E14" s="20">
        <v>21616238.780000001</v>
      </c>
      <c r="F14" s="21">
        <v>0.14263719877713329</v>
      </c>
      <c r="G14" s="22"/>
      <c r="H14" s="29"/>
      <c r="I14" s="29"/>
    </row>
    <row r="15" spans="1:9">
      <c r="A15" s="28" t="s">
        <v>19</v>
      </c>
      <c r="B15" s="51">
        <v>691260.01</v>
      </c>
      <c r="C15" s="51">
        <v>602655.32999999996</v>
      </c>
      <c r="D15" s="52">
        <v>4036</v>
      </c>
      <c r="E15" s="20">
        <v>1297951.3399999999</v>
      </c>
      <c r="F15" s="21">
        <v>8.5646788588364439E-3</v>
      </c>
      <c r="G15" s="22"/>
      <c r="H15" s="29"/>
      <c r="I15" s="29"/>
    </row>
    <row r="16" spans="1:9">
      <c r="A16" s="19" t="s">
        <v>20</v>
      </c>
      <c r="B16" s="51">
        <v>13879841.48</v>
      </c>
      <c r="C16" s="51">
        <v>5589467.8700000001</v>
      </c>
      <c r="D16" s="52">
        <v>13298.99</v>
      </c>
      <c r="E16" s="20">
        <v>19482608.34</v>
      </c>
      <c r="F16" s="21">
        <v>0.12855819676921679</v>
      </c>
      <c r="G16" s="22"/>
    </row>
    <row r="17" spans="1:7">
      <c r="A17" s="19" t="s">
        <v>21</v>
      </c>
      <c r="B17" s="51">
        <v>13317563.01</v>
      </c>
      <c r="C17" s="51">
        <v>7997074.1600000001</v>
      </c>
      <c r="D17" s="52">
        <v>120372.17</v>
      </c>
      <c r="E17" s="20">
        <v>21435009.340000004</v>
      </c>
      <c r="F17" s="21">
        <v>0.14144133580020016</v>
      </c>
      <c r="G17" s="22"/>
    </row>
    <row r="18" spans="1:7">
      <c r="A18" s="19" t="s">
        <v>22</v>
      </c>
      <c r="B18" s="51">
        <v>10879926.609999999</v>
      </c>
      <c r="C18" s="51">
        <v>7902459.5700000003</v>
      </c>
      <c r="D18" s="52">
        <v>53183.39</v>
      </c>
      <c r="E18" s="20">
        <v>18835569.57</v>
      </c>
      <c r="F18" s="21">
        <v>0.12428863819372618</v>
      </c>
      <c r="G18" s="22"/>
    </row>
    <row r="19" spans="1:7">
      <c r="A19" s="19" t="s">
        <v>23</v>
      </c>
      <c r="B19" s="51">
        <v>0</v>
      </c>
      <c r="C19" s="51">
        <v>2983133.61</v>
      </c>
      <c r="D19" s="52">
        <v>0</v>
      </c>
      <c r="E19" s="20">
        <v>2983133.61</v>
      </c>
      <c r="F19" s="21">
        <v>1.9684544847922762E-2</v>
      </c>
      <c r="G19" s="22"/>
    </row>
    <row r="20" spans="1:7" ht="13.5" thickBot="1">
      <c r="A20" s="19" t="s">
        <v>24</v>
      </c>
      <c r="B20" s="51">
        <v>0</v>
      </c>
      <c r="C20" s="53">
        <v>996205.47</v>
      </c>
      <c r="D20" s="52">
        <v>0</v>
      </c>
      <c r="E20" s="30">
        <v>996205.47</v>
      </c>
      <c r="F20" s="21">
        <v>6.5735745748112745E-3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118599880.97000001</v>
      </c>
      <c r="C22" s="30">
        <v>32387603.509999998</v>
      </c>
      <c r="D22" s="33">
        <v>559510.02999999991</v>
      </c>
      <c r="E22" s="30">
        <v>151546994.51000002</v>
      </c>
      <c r="F22" s="34">
        <v>0.99999999999999978</v>
      </c>
      <c r="G22" s="27"/>
    </row>
    <row r="23" spans="1:7" ht="24">
      <c r="A23" s="58" t="s">
        <v>25</v>
      </c>
      <c r="B23" s="36">
        <v>118599880.97</v>
      </c>
      <c r="C23" s="36">
        <v>32387603.509999998</v>
      </c>
      <c r="D23" s="36">
        <v>559510.03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52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59"/>
      <c r="B7" s="60" t="s">
        <v>3</v>
      </c>
      <c r="C7" s="60" t="s">
        <v>4</v>
      </c>
      <c r="D7" s="61" t="s">
        <v>5</v>
      </c>
      <c r="E7" s="62"/>
      <c r="F7" s="63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65"/>
      <c r="C9" s="57"/>
      <c r="D9" s="16"/>
      <c r="E9" s="15"/>
      <c r="F9" s="17"/>
      <c r="G9" s="18" t="s">
        <v>13</v>
      </c>
    </row>
    <row r="10" spans="1:9">
      <c r="A10" s="19" t="s">
        <v>14</v>
      </c>
      <c r="B10" s="51">
        <v>31376311.010000002</v>
      </c>
      <c r="C10" s="51">
        <v>2125316.1800000002</v>
      </c>
      <c r="D10" s="52">
        <v>341054.6</v>
      </c>
      <c r="E10" s="20">
        <v>33842681.789999999</v>
      </c>
      <c r="F10" s="21">
        <v>0.45644223640943937</v>
      </c>
      <c r="G10" s="22"/>
    </row>
    <row r="11" spans="1:9">
      <c r="A11" s="19" t="s">
        <v>15</v>
      </c>
      <c r="B11" s="51"/>
      <c r="C11" s="51"/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/>
      <c r="C12" s="51">
        <v>500</v>
      </c>
      <c r="D12" s="52"/>
      <c r="E12" s="20">
        <v>500</v>
      </c>
      <c r="F12" s="21">
        <v>6.7435884549833628E-6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4338774.1100000003</v>
      </c>
      <c r="C14" s="51">
        <v>1560275.5</v>
      </c>
      <c r="D14" s="52">
        <v>1416804.18</v>
      </c>
      <c r="E14" s="20">
        <v>7315853.79</v>
      </c>
      <c r="F14" s="21">
        <v>9.8670214313180557E-2</v>
      </c>
      <c r="G14" s="22"/>
      <c r="H14" s="29"/>
      <c r="I14" s="29"/>
    </row>
    <row r="15" spans="1:9">
      <c r="A15" s="28" t="s">
        <v>19</v>
      </c>
      <c r="B15" s="51">
        <v>413961.63</v>
      </c>
      <c r="C15" s="51">
        <v>600325.06999999995</v>
      </c>
      <c r="D15" s="52">
        <v>558.78</v>
      </c>
      <c r="E15" s="20">
        <v>1014845.48</v>
      </c>
      <c r="F15" s="21">
        <v>1.3687400525040097E-2</v>
      </c>
      <c r="G15" s="22"/>
      <c r="H15" s="29"/>
      <c r="I15" s="29"/>
    </row>
    <row r="16" spans="1:9">
      <c r="A16" s="19" t="s">
        <v>20</v>
      </c>
      <c r="B16" s="51">
        <v>6141820.4699999997</v>
      </c>
      <c r="C16" s="51">
        <v>769698.97</v>
      </c>
      <c r="D16" s="52">
        <v>45498.83</v>
      </c>
      <c r="E16" s="20">
        <v>6957018.2699999996</v>
      </c>
      <c r="F16" s="21">
        <v>9.3830536173360651E-2</v>
      </c>
      <c r="G16" s="22"/>
    </row>
    <row r="17" spans="1:7">
      <c r="A17" s="19" t="s">
        <v>21</v>
      </c>
      <c r="B17" s="51">
        <v>9232172.2200000007</v>
      </c>
      <c r="C17" s="51">
        <v>3616816.05</v>
      </c>
      <c r="D17" s="52">
        <v>588829.15</v>
      </c>
      <c r="E17" s="20">
        <v>13437817.42</v>
      </c>
      <c r="F17" s="21">
        <v>0.18123822082737262</v>
      </c>
      <c r="G17" s="22"/>
    </row>
    <row r="18" spans="1:7">
      <c r="A18" s="19" t="s">
        <v>22</v>
      </c>
      <c r="B18" s="51">
        <v>4565537.99</v>
      </c>
      <c r="C18" s="51">
        <v>4486795.4000000004</v>
      </c>
      <c r="D18" s="52">
        <v>198028.25</v>
      </c>
      <c r="E18" s="20">
        <v>9250361.6400000006</v>
      </c>
      <c r="F18" s="21">
        <v>0.12476126391984994</v>
      </c>
      <c r="G18" s="22"/>
    </row>
    <row r="19" spans="1:7">
      <c r="A19" s="19" t="s">
        <v>23</v>
      </c>
      <c r="B19" s="51">
        <v>97653.9</v>
      </c>
      <c r="C19" s="51">
        <v>903053.48</v>
      </c>
      <c r="D19" s="52">
        <v>0</v>
      </c>
      <c r="E19" s="20">
        <v>1000707.38</v>
      </c>
      <c r="F19" s="21">
        <v>1.3496717469169297E-2</v>
      </c>
      <c r="G19" s="22"/>
    </row>
    <row r="20" spans="1:7" ht="13.5" thickBot="1">
      <c r="A20" s="19" t="s">
        <v>24</v>
      </c>
      <c r="B20" s="51">
        <v>-887918.91</v>
      </c>
      <c r="C20" s="53">
        <v>2212634</v>
      </c>
      <c r="D20" s="52">
        <v>0</v>
      </c>
      <c r="E20" s="30">
        <v>1324715.0899999999</v>
      </c>
      <c r="F20" s="21">
        <v>1.7866666774132491E-2</v>
      </c>
      <c r="G20" s="22"/>
    </row>
    <row r="21" spans="1:7">
      <c r="A21" s="31"/>
      <c r="B21" s="14"/>
      <c r="C21" s="25"/>
      <c r="D21" s="66"/>
      <c r="E21" s="25"/>
      <c r="F21" s="67"/>
      <c r="G21" s="27"/>
    </row>
    <row r="22" spans="1:7" ht="13.5" thickBot="1">
      <c r="A22" s="32" t="s">
        <v>11</v>
      </c>
      <c r="B22" s="30">
        <v>55278312.420000009</v>
      </c>
      <c r="C22" s="30">
        <v>16275414.65</v>
      </c>
      <c r="D22" s="33">
        <v>2590773.79</v>
      </c>
      <c r="E22" s="30">
        <v>74144500.859999999</v>
      </c>
      <c r="F22" s="34">
        <v>1</v>
      </c>
      <c r="G22" s="27"/>
    </row>
    <row r="23" spans="1:7" ht="24">
      <c r="A23" s="58" t="s">
        <v>25</v>
      </c>
      <c r="B23" s="36">
        <v>55278312.420000002</v>
      </c>
      <c r="C23" s="36">
        <v>16275414.649999999</v>
      </c>
      <c r="D23" s="36">
        <v>2590773.79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53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1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14"/>
      <c r="C9" s="15"/>
      <c r="D9" s="66"/>
      <c r="E9" s="15"/>
      <c r="F9" s="67"/>
      <c r="G9" s="18" t="s">
        <v>13</v>
      </c>
    </row>
    <row r="10" spans="1:9">
      <c r="A10" s="19" t="s">
        <v>14</v>
      </c>
      <c r="B10" s="51">
        <v>31705575.239999998</v>
      </c>
      <c r="C10" s="51">
        <v>2063087.7</v>
      </c>
      <c r="D10" s="52">
        <v>320688.76</v>
      </c>
      <c r="E10" s="20">
        <v>34089351.699999996</v>
      </c>
      <c r="F10" s="21">
        <v>0.44627060017066333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5950733.5700000003</v>
      </c>
      <c r="C14" s="51">
        <v>1542105.01</v>
      </c>
      <c r="D14" s="52">
        <v>199802.27</v>
      </c>
      <c r="E14" s="20">
        <v>7692640.8499999996</v>
      </c>
      <c r="F14" s="21">
        <v>0.10070591776689206</v>
      </c>
      <c r="G14" s="22"/>
      <c r="H14" s="29"/>
      <c r="I14" s="29"/>
    </row>
    <row r="15" spans="1:9">
      <c r="A15" s="28" t="s">
        <v>19</v>
      </c>
      <c r="B15" s="51">
        <v>398618.72</v>
      </c>
      <c r="C15" s="51">
        <v>237443.82</v>
      </c>
      <c r="D15" s="52">
        <v>6718.81</v>
      </c>
      <c r="E15" s="20">
        <v>642781.35000000009</v>
      </c>
      <c r="F15" s="21">
        <v>8.4147807024153309E-3</v>
      </c>
      <c r="G15" s="22"/>
      <c r="H15" s="29"/>
      <c r="I15" s="29"/>
    </row>
    <row r="16" spans="1:9">
      <c r="A16" s="19" t="s">
        <v>20</v>
      </c>
      <c r="B16" s="51">
        <v>7866698.8700000001</v>
      </c>
      <c r="C16" s="51">
        <v>1344465.42</v>
      </c>
      <c r="D16" s="52">
        <v>9848.91</v>
      </c>
      <c r="E16" s="20">
        <v>9221013.1999999993</v>
      </c>
      <c r="F16" s="21">
        <v>0.12071414942589269</v>
      </c>
      <c r="G16" s="22"/>
    </row>
    <row r="17" spans="1:7">
      <c r="A17" s="19" t="s">
        <v>21</v>
      </c>
      <c r="B17" s="51">
        <v>8817909.1699999999</v>
      </c>
      <c r="C17" s="51">
        <v>5576961.0300000003</v>
      </c>
      <c r="D17" s="52">
        <v>199947.65</v>
      </c>
      <c r="E17" s="20">
        <v>14594817.85</v>
      </c>
      <c r="F17" s="21">
        <v>0.1910637133442761</v>
      </c>
      <c r="G17" s="22"/>
    </row>
    <row r="18" spans="1:7">
      <c r="A18" s="19" t="s">
        <v>22</v>
      </c>
      <c r="B18" s="51">
        <v>4263782.62</v>
      </c>
      <c r="C18" s="51">
        <v>4643350.08</v>
      </c>
      <c r="D18" s="52">
        <v>20741.39</v>
      </c>
      <c r="E18" s="20">
        <v>8927874.0899999999</v>
      </c>
      <c r="F18" s="21">
        <v>0.11687660602804643</v>
      </c>
      <c r="G18" s="22"/>
    </row>
    <row r="19" spans="1:7">
      <c r="A19" s="19" t="s">
        <v>23</v>
      </c>
      <c r="B19" s="51">
        <v>74352.14</v>
      </c>
      <c r="C19" s="51">
        <v>0</v>
      </c>
      <c r="D19" s="52">
        <v>0</v>
      </c>
      <c r="E19" s="20">
        <v>74352.14</v>
      </c>
      <c r="F19" s="21">
        <v>9.7335890790123728E-4</v>
      </c>
      <c r="G19" s="22"/>
    </row>
    <row r="20" spans="1:7" ht="13.5" thickBot="1">
      <c r="A20" s="19" t="s">
        <v>24</v>
      </c>
      <c r="B20" s="51">
        <v>0</v>
      </c>
      <c r="C20" s="53">
        <v>1144346.6599999999</v>
      </c>
      <c r="D20" s="52">
        <v>0</v>
      </c>
      <c r="E20" s="30">
        <v>1144346.6599999999</v>
      </c>
      <c r="F20" s="21">
        <v>1.4980873653912697E-2</v>
      </c>
      <c r="G20" s="22"/>
    </row>
    <row r="21" spans="1:7">
      <c r="A21" s="31"/>
      <c r="B21" s="14"/>
      <c r="C21" s="25"/>
      <c r="D21" s="66"/>
      <c r="E21" s="25"/>
      <c r="F21" s="67"/>
      <c r="G21" s="27"/>
    </row>
    <row r="22" spans="1:7" ht="13.5" thickBot="1">
      <c r="A22" s="32" t="s">
        <v>11</v>
      </c>
      <c r="B22" s="30">
        <v>59077670.329999998</v>
      </c>
      <c r="C22" s="30">
        <v>16551759.720000001</v>
      </c>
      <c r="D22" s="33">
        <v>757747.79000000015</v>
      </c>
      <c r="E22" s="30">
        <v>76387177.840000004</v>
      </c>
      <c r="F22" s="34">
        <v>0.99999999999999978</v>
      </c>
      <c r="G22" s="27"/>
    </row>
    <row r="23" spans="1:7" ht="24">
      <c r="A23" s="35" t="s">
        <v>25</v>
      </c>
      <c r="B23" s="36">
        <v>59077670.330000013</v>
      </c>
      <c r="C23" s="36">
        <v>16551759.719999999</v>
      </c>
      <c r="D23" s="36">
        <v>757747.79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1" priority="1" operator="notEqual">
      <formula>B22</formula>
    </cfRule>
    <cfRule type="cellIs" dxfId="1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54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14"/>
      <c r="C9" s="15"/>
      <c r="D9" s="66"/>
      <c r="E9" s="15"/>
      <c r="F9" s="67"/>
      <c r="G9" s="18" t="s">
        <v>13</v>
      </c>
    </row>
    <row r="10" spans="1:9">
      <c r="A10" s="19" t="s">
        <v>14</v>
      </c>
      <c r="B10" s="51">
        <v>7112395.0300000003</v>
      </c>
      <c r="C10" s="51">
        <v>683463.58000000007</v>
      </c>
      <c r="D10" s="52">
        <v>7370</v>
      </c>
      <c r="E10" s="20">
        <v>7803228.6100000003</v>
      </c>
      <c r="F10" s="21">
        <v>0.3650853067124914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2305247.59</v>
      </c>
      <c r="C14" s="51">
        <v>274721.5</v>
      </c>
      <c r="D14" s="52">
        <v>0</v>
      </c>
      <c r="E14" s="20">
        <v>2579969.09</v>
      </c>
      <c r="F14" s="21">
        <v>0.12070757549308775</v>
      </c>
      <c r="G14" s="22"/>
      <c r="H14" s="29"/>
      <c r="I14" s="29"/>
    </row>
    <row r="15" spans="1:9">
      <c r="A15" s="28" t="s">
        <v>19</v>
      </c>
      <c r="B15" s="51">
        <v>246020.23</v>
      </c>
      <c r="C15" s="51">
        <v>62493.13</v>
      </c>
      <c r="D15" s="52">
        <v>0</v>
      </c>
      <c r="E15" s="20">
        <v>308513.36</v>
      </c>
      <c r="F15" s="21">
        <v>1.4434242579559805E-2</v>
      </c>
      <c r="G15" s="22"/>
      <c r="H15" s="29"/>
      <c r="I15" s="29"/>
    </row>
    <row r="16" spans="1:9">
      <c r="A16" s="19" t="s">
        <v>20</v>
      </c>
      <c r="B16" s="51">
        <v>1859557.87</v>
      </c>
      <c r="C16" s="51">
        <v>430489.44</v>
      </c>
      <c r="D16" s="52">
        <v>0</v>
      </c>
      <c r="E16" s="20">
        <v>2290047.31</v>
      </c>
      <c r="F16" s="21">
        <v>0.10714316680226876</v>
      </c>
      <c r="G16" s="22"/>
    </row>
    <row r="17" spans="1:7">
      <c r="A17" s="19" t="s">
        <v>21</v>
      </c>
      <c r="B17" s="51">
        <v>3112621.36</v>
      </c>
      <c r="C17" s="51">
        <v>977575.96</v>
      </c>
      <c r="D17" s="52">
        <v>3349.78</v>
      </c>
      <c r="E17" s="20">
        <v>4093547.0999999996</v>
      </c>
      <c r="F17" s="21">
        <v>0.19152250603427207</v>
      </c>
      <c r="G17" s="22"/>
    </row>
    <row r="18" spans="1:7">
      <c r="A18" s="19" t="s">
        <v>22</v>
      </c>
      <c r="B18" s="51">
        <v>1668925.8</v>
      </c>
      <c r="C18" s="51">
        <v>2568463.84</v>
      </c>
      <c r="D18" s="52">
        <v>15047.51</v>
      </c>
      <c r="E18" s="20">
        <v>4252437.1499999994</v>
      </c>
      <c r="F18" s="21">
        <v>0.1989564062231598</v>
      </c>
      <c r="G18" s="22"/>
    </row>
    <row r="19" spans="1:7">
      <c r="A19" s="19" t="s">
        <v>23</v>
      </c>
      <c r="B19" s="51">
        <v>0</v>
      </c>
      <c r="C19" s="51">
        <v>45970.5</v>
      </c>
      <c r="D19" s="52">
        <v>0</v>
      </c>
      <c r="E19" s="20">
        <v>45970.5</v>
      </c>
      <c r="F19" s="21">
        <v>2.150796155160522E-3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66"/>
      <c r="E21" s="25"/>
      <c r="F21" s="67"/>
      <c r="G21" s="27"/>
    </row>
    <row r="22" spans="1:7" ht="13.5" thickBot="1">
      <c r="A22" s="32" t="s">
        <v>11</v>
      </c>
      <c r="B22" s="30">
        <v>16304767.880000003</v>
      </c>
      <c r="C22" s="30">
        <v>5043177.9499999993</v>
      </c>
      <c r="D22" s="33">
        <v>25767.29</v>
      </c>
      <c r="E22" s="30">
        <v>21373713.119999997</v>
      </c>
      <c r="F22" s="34">
        <v>1</v>
      </c>
      <c r="G22" s="27"/>
    </row>
    <row r="23" spans="1:7" ht="24">
      <c r="A23" s="35" t="s">
        <v>25</v>
      </c>
      <c r="B23" s="36">
        <v>16304767.879999997</v>
      </c>
      <c r="C23" s="36">
        <v>5043177.9499999993</v>
      </c>
      <c r="D23" s="36">
        <v>25767.29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>
        <v>0</v>
      </c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9" priority="1" operator="notEqual">
      <formula>B22</formula>
    </cfRule>
    <cfRule type="cellIs" dxfId="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55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14"/>
      <c r="C9" s="15"/>
      <c r="D9" s="66"/>
      <c r="E9" s="15"/>
      <c r="F9" s="67"/>
      <c r="G9" s="18" t="s">
        <v>13</v>
      </c>
    </row>
    <row r="10" spans="1:9">
      <c r="A10" s="19" t="s">
        <v>14</v>
      </c>
      <c r="B10" s="51">
        <v>25579631.539999999</v>
      </c>
      <c r="C10" s="51">
        <v>2229766.92</v>
      </c>
      <c r="D10" s="52">
        <v>321749.15000000002</v>
      </c>
      <c r="E10" s="20">
        <v>28131147.609999999</v>
      </c>
      <c r="F10" s="21">
        <v>0.47116051723064578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932320.73</v>
      </c>
      <c r="C12" s="51">
        <v>494.83</v>
      </c>
      <c r="D12" s="52">
        <v>0</v>
      </c>
      <c r="E12" s="20">
        <v>932815.55999999994</v>
      </c>
      <c r="F12" s="21">
        <v>1.5623460081456465E-2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2386237.2799999998</v>
      </c>
      <c r="C14" s="51">
        <v>1609931.95</v>
      </c>
      <c r="D14" s="52">
        <v>23309.97</v>
      </c>
      <c r="E14" s="20">
        <v>4019479.1999999997</v>
      </c>
      <c r="F14" s="21">
        <v>6.7321103465989102E-2</v>
      </c>
      <c r="G14" s="22"/>
      <c r="H14" s="29"/>
      <c r="I14" s="29"/>
    </row>
    <row r="15" spans="1:9">
      <c r="A15" s="28" t="s">
        <v>19</v>
      </c>
      <c r="B15" s="51">
        <v>135771.04999999999</v>
      </c>
      <c r="C15" s="51">
        <v>118455.25</v>
      </c>
      <c r="D15" s="52">
        <v>0</v>
      </c>
      <c r="E15" s="20">
        <v>254226.3</v>
      </c>
      <c r="F15" s="21">
        <v>4.2579633316862514E-3</v>
      </c>
      <c r="G15" s="22"/>
      <c r="H15" s="29"/>
      <c r="I15" s="29"/>
    </row>
    <row r="16" spans="1:9">
      <c r="A16" s="19" t="s">
        <v>20</v>
      </c>
      <c r="B16" s="51">
        <v>4959807.96</v>
      </c>
      <c r="C16" s="51">
        <v>883182.27</v>
      </c>
      <c r="D16" s="52">
        <v>52432.28</v>
      </c>
      <c r="E16" s="20">
        <v>5895422.5100000007</v>
      </c>
      <c r="F16" s="21">
        <v>9.8740739539448619E-2</v>
      </c>
      <c r="G16" s="22"/>
    </row>
    <row r="17" spans="1:7">
      <c r="A17" s="19" t="s">
        <v>21</v>
      </c>
      <c r="B17" s="51">
        <v>6408197</v>
      </c>
      <c r="C17" s="51">
        <v>6590829.46</v>
      </c>
      <c r="D17" s="52">
        <v>446902.09</v>
      </c>
      <c r="E17" s="20">
        <v>13445928.550000001</v>
      </c>
      <c r="F17" s="21">
        <v>0.22520199808742561</v>
      </c>
      <c r="G17" s="22"/>
    </row>
    <row r="18" spans="1:7">
      <c r="A18" s="19" t="s">
        <v>22</v>
      </c>
      <c r="B18" s="51">
        <v>3844716.17</v>
      </c>
      <c r="C18" s="51">
        <v>3168013.34</v>
      </c>
      <c r="D18" s="52">
        <v>14330.92</v>
      </c>
      <c r="E18" s="20">
        <v>7027060.4299999997</v>
      </c>
      <c r="F18" s="21">
        <v>0.11769421826334812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66"/>
      <c r="E21" s="25"/>
      <c r="F21" s="67"/>
      <c r="G21" s="27"/>
    </row>
    <row r="22" spans="1:7" ht="13.5" thickBot="1">
      <c r="A22" s="32" t="s">
        <v>11</v>
      </c>
      <c r="B22" s="30">
        <v>44246681.730000004</v>
      </c>
      <c r="C22" s="30">
        <v>14600674.02</v>
      </c>
      <c r="D22" s="33">
        <v>858724.41</v>
      </c>
      <c r="E22" s="30">
        <v>59706080.160000004</v>
      </c>
      <c r="F22" s="34">
        <v>1</v>
      </c>
      <c r="G22" s="27"/>
    </row>
    <row r="23" spans="1:7" ht="24">
      <c r="A23" s="35" t="s">
        <v>25</v>
      </c>
      <c r="B23" s="36">
        <v>44246681.729999997</v>
      </c>
      <c r="C23" s="36">
        <v>14600674.02</v>
      </c>
      <c r="D23" s="36">
        <v>858724.41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7" priority="1" operator="notEqual">
      <formula>B22</formula>
    </cfRule>
    <cfRule type="cellIs" dxfId="6" priority="2" operator="equal">
      <formula>B22</formula>
    </cfRule>
  </conditionalFormatting>
  <printOptions horizontalCentered="1"/>
  <pageMargins left="0.7" right="0.7" top="0.75" bottom="0.75" header="0.5" footer="0.5"/>
  <pageSetup scale="9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1357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59"/>
      <c r="B7" s="60" t="s">
        <v>3</v>
      </c>
      <c r="C7" s="60" t="s">
        <v>4</v>
      </c>
      <c r="D7" s="61" t="s">
        <v>5</v>
      </c>
      <c r="E7" s="62"/>
      <c r="F7" s="63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4"/>
      <c r="B9" s="65"/>
      <c r="C9" s="57"/>
      <c r="D9" s="16"/>
      <c r="E9" s="15"/>
      <c r="F9" s="17"/>
      <c r="G9" s="18" t="s">
        <v>13</v>
      </c>
    </row>
    <row r="10" spans="1:9">
      <c r="A10" s="19" t="s">
        <v>14</v>
      </c>
      <c r="B10" s="51">
        <v>73658744.819999993</v>
      </c>
      <c r="C10" s="51">
        <v>2913874.94</v>
      </c>
      <c r="D10" s="52">
        <v>1977562.43</v>
      </c>
      <c r="E10" s="20">
        <f t="array" ref="E10">SUM(ROUND(B10:D10,2))</f>
        <v>78550182.189999998</v>
      </c>
      <c r="F10" s="21">
        <f>E10/$E$22</f>
        <v>0.43847498820693565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f t="array" ref="E12">SUM(ROUND(B12:D12,2))</f>
        <v>0</v>
      </c>
      <c r="F12" s="21">
        <f>E12/$E$22</f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16441202.49</v>
      </c>
      <c r="C14" s="51">
        <v>900691.07</v>
      </c>
      <c r="D14" s="52">
        <v>287768.90999999997</v>
      </c>
      <c r="E14" s="20">
        <f t="array" ref="E14">SUM(ROUND(B14:D14,2))</f>
        <v>17629662.469999999</v>
      </c>
      <c r="F14" s="21">
        <f t="shared" ref="F14:F20" si="0">E14/$E$22</f>
        <v>9.8410542510614457E-2</v>
      </c>
      <c r="G14" s="22"/>
      <c r="H14" s="29"/>
      <c r="I14" s="29"/>
    </row>
    <row r="15" spans="1:9">
      <c r="A15" s="28" t="s">
        <v>19</v>
      </c>
      <c r="B15" s="51">
        <f>948250.8-4305.69</f>
        <v>943945.1100000001</v>
      </c>
      <c r="C15" s="51">
        <v>540132.38</v>
      </c>
      <c r="D15" s="52">
        <v>15115.25</v>
      </c>
      <c r="E15" s="20">
        <f t="array" ref="E15">SUM(ROUND(B15:D15,2))</f>
        <v>1499192.74</v>
      </c>
      <c r="F15" s="21">
        <f t="shared" si="0"/>
        <v>8.3686441032228432E-3</v>
      </c>
      <c r="G15" s="22"/>
      <c r="H15" s="29"/>
      <c r="I15" s="29"/>
    </row>
    <row r="16" spans="1:9">
      <c r="A16" s="19" t="s">
        <v>20</v>
      </c>
      <c r="B16" s="51">
        <v>18833771.66</v>
      </c>
      <c r="C16" s="51">
        <v>544652.81000000006</v>
      </c>
      <c r="D16" s="52">
        <v>135561.01999999999</v>
      </c>
      <c r="E16" s="20">
        <f t="array" ref="E16">SUM(ROUND(B16:D16,2))</f>
        <v>19513985.489999998</v>
      </c>
      <c r="F16" s="21">
        <f t="shared" si="0"/>
        <v>0.10892902242927392</v>
      </c>
      <c r="G16" s="22"/>
    </row>
    <row r="17" spans="1:7">
      <c r="A17" s="19" t="s">
        <v>21</v>
      </c>
      <c r="B17" s="51">
        <v>22469725.239999998</v>
      </c>
      <c r="C17" s="51">
        <v>13029331.560000001</v>
      </c>
      <c r="D17" s="52">
        <v>591461.9</v>
      </c>
      <c r="E17" s="20">
        <f t="array" ref="E17">SUM(ROUND(B17:D17,2))</f>
        <v>36090518.699999996</v>
      </c>
      <c r="F17" s="21">
        <f t="shared" si="0"/>
        <v>0.20146089188039207</v>
      </c>
      <c r="G17" s="22"/>
    </row>
    <row r="18" spans="1:7">
      <c r="A18" s="19" t="s">
        <v>22</v>
      </c>
      <c r="B18" s="51">
        <v>13038289.9</v>
      </c>
      <c r="C18" s="51">
        <v>8553241.1199999992</v>
      </c>
      <c r="D18" s="52">
        <v>4067999.76</v>
      </c>
      <c r="E18" s="20">
        <f t="array" ref="E18">SUM(ROUND(B18:D18,2))</f>
        <v>25659530.780000001</v>
      </c>
      <c r="F18" s="21">
        <f t="shared" si="0"/>
        <v>0.14323407206034899</v>
      </c>
      <c r="G18" s="22"/>
    </row>
    <row r="19" spans="1:7">
      <c r="A19" s="19" t="s">
        <v>23</v>
      </c>
      <c r="B19" s="51">
        <v>0</v>
      </c>
      <c r="C19" s="51">
        <v>147398.48000000001</v>
      </c>
      <c r="D19" s="52">
        <v>0</v>
      </c>
      <c r="E19" s="20">
        <f t="array" ref="E19">SUM(ROUND(B19:D19,2))</f>
        <v>147398.48000000001</v>
      </c>
      <c r="F19" s="21">
        <f t="shared" si="0"/>
        <v>8.2279308561486919E-4</v>
      </c>
      <c r="G19" s="22"/>
    </row>
    <row r="20" spans="1:7" ht="13.5" thickBot="1">
      <c r="A20" s="19" t="s">
        <v>24</v>
      </c>
      <c r="B20" s="51">
        <v>53572.26</v>
      </c>
      <c r="C20" s="53">
        <v>0</v>
      </c>
      <c r="D20" s="52">
        <v>0</v>
      </c>
      <c r="E20" s="30">
        <f t="array" ref="E20">SUM(ROUND(B20:D20,2))</f>
        <v>53572.26</v>
      </c>
      <c r="F20" s="21">
        <f t="shared" si="0"/>
        <v>2.9904572359743485E-4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f t="array" ref="B22">SUM(ROUND(B10:B20,2))</f>
        <v>145439251.47999996</v>
      </c>
      <c r="C22" s="30">
        <f t="array" ref="C22">SUM(ROUND(C10:C20,2))</f>
        <v>26629322.359999996</v>
      </c>
      <c r="D22" s="33">
        <f t="array" ref="D22">SUM(ROUND(D10:D20,2))</f>
        <v>7075469.2699999996</v>
      </c>
      <c r="E22" s="30">
        <f t="array" ref="E22">SUM(ROUND(E10:E20,2))</f>
        <v>179144043.10999995</v>
      </c>
      <c r="F22" s="34">
        <f>SUM(F10:F20)</f>
        <v>1.0000000000000002</v>
      </c>
      <c r="G22" s="27"/>
    </row>
    <row r="23" spans="1:7" ht="12.75" customHeight="1">
      <c r="A23" s="35" t="s">
        <v>25</v>
      </c>
      <c r="B23" s="36">
        <v>145439251.48000008</v>
      </c>
      <c r="C23" s="36">
        <v>26629322.360000003</v>
      </c>
      <c r="D23" s="36">
        <v>7075469.2700000005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" priority="1" operator="notEqual">
      <formula>B22</formula>
    </cfRule>
    <cfRule type="cellIs" dxfId="4" priority="2" operator="equal">
      <formula>B22</formula>
    </cfRule>
  </conditionalFormatting>
  <printOptions horizontalCentered="1"/>
  <pageMargins left="0.7" right="0.7" top="0.75" bottom="0.75" header="0.5" footer="0.5"/>
  <pageSetup scale="96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31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73976807.310000002</v>
      </c>
      <c r="C10" s="51">
        <v>4265640.9400000004</v>
      </c>
      <c r="D10" s="52">
        <v>250125.55</v>
      </c>
      <c r="E10" s="20">
        <v>78492573.799999997</v>
      </c>
      <c r="F10" s="21">
        <v>0.44363244520338296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1078025.46</v>
      </c>
      <c r="C12" s="51">
        <v>524785.02</v>
      </c>
      <c r="D12" s="52">
        <v>22048.32</v>
      </c>
      <c r="E12" s="20">
        <v>1624858.8</v>
      </c>
      <c r="F12" s="21">
        <v>9.1835449859364229E-3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15126194.93</v>
      </c>
      <c r="C14" s="51">
        <v>6665895.3300000001</v>
      </c>
      <c r="D14" s="52">
        <v>1072516.04</v>
      </c>
      <c r="E14" s="20">
        <v>22864606.299999997</v>
      </c>
      <c r="F14" s="21">
        <v>0.12922854622307817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0</v>
      </c>
      <c r="D15" s="52">
        <v>0</v>
      </c>
      <c r="E15" s="20">
        <v>0</v>
      </c>
      <c r="F15" s="21">
        <v>0</v>
      </c>
      <c r="G15" s="22"/>
      <c r="H15" s="29"/>
      <c r="I15" s="29"/>
    </row>
    <row r="16" spans="1:9">
      <c r="A16" s="19" t="s">
        <v>20</v>
      </c>
      <c r="B16" s="51">
        <v>13200526.060000001</v>
      </c>
      <c r="C16" s="51">
        <v>1062541.5999999999</v>
      </c>
      <c r="D16" s="52">
        <v>8919.68</v>
      </c>
      <c r="E16" s="20">
        <v>14271987.34</v>
      </c>
      <c r="F16" s="21">
        <v>8.0663893856872435E-2</v>
      </c>
      <c r="G16" s="22"/>
    </row>
    <row r="17" spans="1:7">
      <c r="A17" s="19" t="s">
        <v>21</v>
      </c>
      <c r="B17" s="51">
        <v>20295842.580000002</v>
      </c>
      <c r="C17" s="51">
        <v>11045329.32</v>
      </c>
      <c r="D17" s="52">
        <v>207882.57</v>
      </c>
      <c r="E17" s="20">
        <v>31549054.469999999</v>
      </c>
      <c r="F17" s="21">
        <v>0.17831220841405024</v>
      </c>
      <c r="G17" s="22"/>
    </row>
    <row r="18" spans="1:7">
      <c r="A18" s="19" t="s">
        <v>22</v>
      </c>
      <c r="B18" s="51">
        <v>9056494.8300000001</v>
      </c>
      <c r="C18" s="51">
        <v>15332987.84</v>
      </c>
      <c r="D18" s="52">
        <v>165005.28</v>
      </c>
      <c r="E18" s="20">
        <v>24554487.950000003</v>
      </c>
      <c r="F18" s="21">
        <v>0.13877959407639534</v>
      </c>
      <c r="G18" s="22"/>
    </row>
    <row r="19" spans="1:7">
      <c r="A19" s="19" t="s">
        <v>23</v>
      </c>
      <c r="B19" s="51">
        <v>126240.21</v>
      </c>
      <c r="C19" s="51">
        <v>3063317.81</v>
      </c>
      <c r="D19" s="52">
        <v>0</v>
      </c>
      <c r="E19" s="20">
        <v>3189558.02</v>
      </c>
      <c r="F19" s="21">
        <v>1.8027073836769266E-2</v>
      </c>
      <c r="G19" s="22"/>
    </row>
    <row r="20" spans="1:7" ht="13.5" thickBot="1">
      <c r="A20" s="19" t="s">
        <v>24</v>
      </c>
      <c r="B20" s="51"/>
      <c r="C20" s="53">
        <v>384418</v>
      </c>
      <c r="D20" s="52">
        <v>0</v>
      </c>
      <c r="E20" s="30">
        <v>384418</v>
      </c>
      <c r="F20" s="21">
        <v>2.1726934035152519E-3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132860131.37999998</v>
      </c>
      <c r="C22" s="30">
        <v>42344915.859999999</v>
      </c>
      <c r="D22" s="33">
        <v>1726497.4400000002</v>
      </c>
      <c r="E22" s="30">
        <v>176931544.67999998</v>
      </c>
      <c r="F22" s="34">
        <v>1.0000000000000002</v>
      </c>
      <c r="G22" s="27"/>
    </row>
    <row r="23" spans="1:7" ht="24">
      <c r="A23" s="35" t="s">
        <v>25</v>
      </c>
      <c r="B23" s="36">
        <v>132860131.37999998</v>
      </c>
      <c r="C23" s="36">
        <v>42344915.859999999</v>
      </c>
      <c r="D23" s="36">
        <v>1726497.44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S588"/>
  <sheetViews>
    <sheetView zoomScale="80" zoomScaleNormal="8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D2" sqref="D2"/>
    </sheetView>
  </sheetViews>
  <sheetFormatPr defaultColWidth="18.140625" defaultRowHeight="12"/>
  <cols>
    <col min="1" max="1" width="18.140625" style="45" hidden="1" customWidth="1"/>
    <col min="2" max="2" width="18.140625" style="49"/>
    <col min="3" max="3" width="18.140625" style="47"/>
    <col min="4" max="14" width="18.140625" style="50"/>
    <col min="15" max="15" width="18.140625" style="48"/>
    <col min="16" max="16" width="18.140625" style="46"/>
    <col min="17" max="16384" width="18.140625" style="44"/>
  </cols>
  <sheetData>
    <row r="1" spans="1:25" ht="12.75">
      <c r="A1" s="68"/>
      <c r="B1" s="238" t="s">
        <v>27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69"/>
      <c r="Q1" s="239" t="s">
        <v>56</v>
      </c>
      <c r="R1" s="240"/>
      <c r="S1" s="240"/>
      <c r="T1" s="240"/>
      <c r="U1" s="240"/>
      <c r="V1" s="241"/>
      <c r="W1" s="70"/>
      <c r="X1" s="70"/>
      <c r="Y1" s="70"/>
    </row>
    <row r="2" spans="1:25">
      <c r="B2" s="271" t="s">
        <v>1360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71" t="s">
        <v>2</v>
      </c>
      <c r="P2" s="72"/>
      <c r="Q2" s="73"/>
      <c r="R2" s="74"/>
      <c r="S2" s="74"/>
      <c r="T2" s="74"/>
      <c r="U2" s="74"/>
      <c r="V2" s="75"/>
      <c r="W2" s="70"/>
      <c r="X2" s="70"/>
      <c r="Y2" s="70"/>
    </row>
    <row r="3" spans="1:25" ht="12" customHeight="1">
      <c r="B3" s="243" t="s">
        <v>57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76" t="s">
        <v>29</v>
      </c>
      <c r="Q3" s="244" t="s">
        <v>58</v>
      </c>
      <c r="R3" s="245"/>
      <c r="S3" s="245"/>
      <c r="T3" s="245"/>
      <c r="U3" s="245"/>
      <c r="V3" s="246"/>
      <c r="W3" s="70"/>
      <c r="X3" s="70"/>
      <c r="Y3" s="70"/>
    </row>
    <row r="4" spans="1:25" ht="12" customHeight="1">
      <c r="B4" s="247"/>
      <c r="C4" s="248" t="s">
        <v>59</v>
      </c>
      <c r="D4" s="247" t="s">
        <v>60</v>
      </c>
      <c r="E4" s="247" t="s">
        <v>61</v>
      </c>
      <c r="F4" s="247" t="s">
        <v>62</v>
      </c>
      <c r="G4" s="247" t="s">
        <v>63</v>
      </c>
      <c r="H4" s="247" t="s">
        <v>64</v>
      </c>
      <c r="I4" s="247" t="s">
        <v>65</v>
      </c>
      <c r="J4" s="247" t="s">
        <v>66</v>
      </c>
      <c r="K4" s="247" t="s">
        <v>67</v>
      </c>
      <c r="L4" s="247" t="s">
        <v>68</v>
      </c>
      <c r="M4" s="247" t="s">
        <v>69</v>
      </c>
      <c r="N4" s="247" t="s">
        <v>70</v>
      </c>
      <c r="O4" s="249" t="s">
        <v>71</v>
      </c>
      <c r="P4" s="250" t="s">
        <v>72</v>
      </c>
      <c r="Q4" s="244"/>
      <c r="R4" s="245"/>
      <c r="S4" s="245"/>
      <c r="T4" s="245"/>
      <c r="U4" s="245"/>
      <c r="V4" s="246"/>
      <c r="W4" s="70"/>
      <c r="X4" s="70"/>
      <c r="Y4" s="70"/>
    </row>
    <row r="5" spans="1:25">
      <c r="B5" s="251"/>
      <c r="C5" s="252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49"/>
      <c r="P5" s="250"/>
      <c r="Q5" s="77"/>
      <c r="R5" s="78"/>
      <c r="S5" s="78"/>
      <c r="T5" s="78"/>
      <c r="U5" s="78"/>
      <c r="V5" s="79"/>
    </row>
    <row r="6" spans="1:25" ht="12" customHeight="1">
      <c r="B6" s="253"/>
      <c r="C6" s="254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49"/>
      <c r="P6" s="250"/>
      <c r="Q6" s="255" t="s">
        <v>73</v>
      </c>
      <c r="R6" s="256"/>
      <c r="S6" s="256"/>
      <c r="T6" s="256"/>
      <c r="U6" s="256"/>
      <c r="V6" s="257"/>
    </row>
    <row r="7" spans="1:25">
      <c r="B7" s="80" t="s">
        <v>74</v>
      </c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3"/>
      <c r="P7" s="84"/>
      <c r="Q7" s="255"/>
      <c r="R7" s="256"/>
      <c r="S7" s="256"/>
      <c r="T7" s="256"/>
      <c r="U7" s="256"/>
      <c r="V7" s="257"/>
    </row>
    <row r="8" spans="1:25">
      <c r="A8" s="45" t="s">
        <v>75</v>
      </c>
      <c r="B8" s="85" t="s">
        <v>76</v>
      </c>
      <c r="C8" s="86" t="s">
        <v>77</v>
      </c>
      <c r="D8" s="87">
        <v>420769.81000000238</v>
      </c>
      <c r="E8" s="87">
        <v>25762244.989999995</v>
      </c>
      <c r="F8" s="87">
        <v>56421339.719999999</v>
      </c>
      <c r="G8" s="87">
        <v>18396685.440000005</v>
      </c>
      <c r="H8" s="87">
        <v>-898449.88999999803</v>
      </c>
      <c r="I8" s="87">
        <v>19846112.839999985</v>
      </c>
      <c r="J8" s="87">
        <v>189240711.43000004</v>
      </c>
      <c r="K8" s="87">
        <v>-422566.77</v>
      </c>
      <c r="L8" s="87">
        <v>-516000</v>
      </c>
      <c r="M8" s="88">
        <f>SUM(D8:L8)</f>
        <v>308250847.57000005</v>
      </c>
      <c r="N8" s="87">
        <v>5569113.0800000001</v>
      </c>
      <c r="O8" s="83">
        <f>SUM(M8:N8)</f>
        <v>313819960.65000004</v>
      </c>
      <c r="P8" s="89"/>
      <c r="Q8" s="230"/>
      <c r="R8" s="231"/>
      <c r="S8" s="231"/>
      <c r="T8" s="231"/>
      <c r="U8" s="231"/>
      <c r="V8" s="232"/>
    </row>
    <row r="9" spans="1:25" ht="12" customHeight="1">
      <c r="A9" s="90" t="s">
        <v>78</v>
      </c>
      <c r="B9" s="91" t="s">
        <v>79</v>
      </c>
      <c r="C9" s="92" t="s">
        <v>80</v>
      </c>
      <c r="D9" s="87">
        <v>55931026.090000004</v>
      </c>
      <c r="E9" s="87">
        <v>0.18999999994412065</v>
      </c>
      <c r="F9" s="87">
        <v>3906253.6500000004</v>
      </c>
      <c r="G9" s="87">
        <v>97993.78</v>
      </c>
      <c r="H9" s="87">
        <v>0.81000000005587935</v>
      </c>
      <c r="I9" s="87">
        <v>257936.95</v>
      </c>
      <c r="J9" s="87">
        <v>7754132.5700000003</v>
      </c>
      <c r="K9" s="87">
        <v>236.04</v>
      </c>
      <c r="L9" s="87">
        <v>0</v>
      </c>
      <c r="M9" s="88">
        <f t="shared" ref="M9:M72" si="0">SUM(D9:L9)</f>
        <v>67947580.080000013</v>
      </c>
      <c r="N9" s="87">
        <v>0</v>
      </c>
      <c r="O9" s="83">
        <f t="shared" ref="O9:O72" si="1">SUM(M9:N9)</f>
        <v>67947580.080000013</v>
      </c>
      <c r="P9" s="89"/>
      <c r="Q9" s="255" t="s">
        <v>81</v>
      </c>
      <c r="R9" s="256"/>
      <c r="S9" s="256"/>
      <c r="T9" s="256"/>
      <c r="U9" s="256"/>
      <c r="V9" s="257"/>
    </row>
    <row r="10" spans="1:25" ht="24">
      <c r="A10" s="90" t="s">
        <v>78</v>
      </c>
      <c r="B10" s="93" t="s">
        <v>82</v>
      </c>
      <c r="C10" s="94" t="s">
        <v>83</v>
      </c>
      <c r="D10" s="87">
        <v>140160673.34999999</v>
      </c>
      <c r="E10" s="87">
        <v>13070258.84</v>
      </c>
      <c r="F10" s="87">
        <v>28677496.859999999</v>
      </c>
      <c r="G10" s="87">
        <v>642874.88</v>
      </c>
      <c r="H10" s="87">
        <v>6980745.8599999994</v>
      </c>
      <c r="I10" s="87">
        <v>6161500.0500000007</v>
      </c>
      <c r="J10" s="87">
        <v>181317540.79999998</v>
      </c>
      <c r="K10" s="87">
        <v>952478.6399999999</v>
      </c>
      <c r="L10" s="87">
        <v>0</v>
      </c>
      <c r="M10" s="88">
        <f t="shared" si="0"/>
        <v>377963569.27999997</v>
      </c>
      <c r="N10" s="87">
        <v>0</v>
      </c>
      <c r="O10" s="83">
        <f t="shared" si="1"/>
        <v>377963569.27999997</v>
      </c>
      <c r="P10" s="89"/>
      <c r="Q10" s="255"/>
      <c r="R10" s="256"/>
      <c r="S10" s="256"/>
      <c r="T10" s="256"/>
      <c r="U10" s="256"/>
      <c r="V10" s="257"/>
    </row>
    <row r="11" spans="1:25" ht="24">
      <c r="A11" s="90" t="s">
        <v>78</v>
      </c>
      <c r="B11" s="93" t="s">
        <v>84</v>
      </c>
      <c r="C11" s="95" t="s">
        <v>85</v>
      </c>
      <c r="D11" s="87">
        <v>168024751.97999999</v>
      </c>
      <c r="E11" s="87">
        <v>12335181.010000002</v>
      </c>
      <c r="F11" s="87">
        <v>25175065.039999999</v>
      </c>
      <c r="G11" s="87">
        <v>1466302.1</v>
      </c>
      <c r="H11" s="87">
        <v>7715453.7699999996</v>
      </c>
      <c r="I11" s="87">
        <v>75282191.800000012</v>
      </c>
      <c r="J11" s="87">
        <v>261816758.15000001</v>
      </c>
      <c r="K11" s="87">
        <v>105217.13</v>
      </c>
      <c r="L11" s="87">
        <v>0</v>
      </c>
      <c r="M11" s="88">
        <f t="shared" si="0"/>
        <v>551920920.98000002</v>
      </c>
      <c r="N11" s="87">
        <v>0</v>
      </c>
      <c r="O11" s="83">
        <f t="shared" si="1"/>
        <v>551920920.98000002</v>
      </c>
      <c r="P11" s="89"/>
      <c r="Q11" s="96"/>
      <c r="R11" s="97"/>
      <c r="S11" s="97"/>
      <c r="T11" s="97"/>
      <c r="U11" s="97"/>
      <c r="V11" s="98"/>
    </row>
    <row r="12" spans="1:25" ht="12" customHeight="1">
      <c r="A12" s="45" t="s">
        <v>86</v>
      </c>
      <c r="B12" s="91" t="s">
        <v>87</v>
      </c>
      <c r="C12" s="99" t="s">
        <v>88</v>
      </c>
      <c r="D12" s="87">
        <v>440921.07</v>
      </c>
      <c r="E12" s="87">
        <v>0</v>
      </c>
      <c r="F12" s="87">
        <v>5028.4000000000005</v>
      </c>
      <c r="G12" s="87">
        <v>0</v>
      </c>
      <c r="H12" s="87">
        <v>0</v>
      </c>
      <c r="I12" s="87">
        <v>1210.52</v>
      </c>
      <c r="J12" s="87">
        <v>0</v>
      </c>
      <c r="K12" s="87">
        <v>0</v>
      </c>
      <c r="L12" s="87">
        <v>0</v>
      </c>
      <c r="M12" s="88">
        <f t="shared" si="0"/>
        <v>447159.99000000005</v>
      </c>
      <c r="N12" s="87">
        <v>0</v>
      </c>
      <c r="O12" s="83">
        <f t="shared" si="1"/>
        <v>447159.99000000005</v>
      </c>
      <c r="P12" s="89"/>
      <c r="Q12" s="255" t="s">
        <v>89</v>
      </c>
      <c r="R12" s="256"/>
      <c r="S12" s="256"/>
      <c r="T12" s="256"/>
      <c r="U12" s="256"/>
      <c r="V12" s="257"/>
    </row>
    <row r="13" spans="1:25">
      <c r="A13" s="45" t="s">
        <v>90</v>
      </c>
      <c r="B13" s="91" t="s">
        <v>91</v>
      </c>
      <c r="C13" s="99" t="s">
        <v>92</v>
      </c>
      <c r="D13" s="87">
        <v>0</v>
      </c>
      <c r="E13" s="87">
        <v>0</v>
      </c>
      <c r="F13" s="87">
        <v>21500</v>
      </c>
      <c r="G13" s="87">
        <v>0</v>
      </c>
      <c r="H13" s="87">
        <v>0</v>
      </c>
      <c r="I13" s="87">
        <v>0</v>
      </c>
      <c r="J13" s="87">
        <v>0</v>
      </c>
      <c r="K13" s="87">
        <v>0</v>
      </c>
      <c r="L13" s="87">
        <v>0</v>
      </c>
      <c r="M13" s="88">
        <f t="shared" si="0"/>
        <v>21500</v>
      </c>
      <c r="N13" s="87">
        <v>0</v>
      </c>
      <c r="O13" s="83">
        <f t="shared" si="1"/>
        <v>21500</v>
      </c>
      <c r="P13" s="89"/>
      <c r="Q13" s="255"/>
      <c r="R13" s="256"/>
      <c r="S13" s="256"/>
      <c r="T13" s="256"/>
      <c r="U13" s="256"/>
      <c r="V13" s="257"/>
    </row>
    <row r="14" spans="1:25">
      <c r="A14" s="45" t="s">
        <v>93</v>
      </c>
      <c r="B14" s="91" t="s">
        <v>94</v>
      </c>
      <c r="C14" s="99" t="s">
        <v>95</v>
      </c>
      <c r="D14" s="87">
        <v>68410.31</v>
      </c>
      <c r="E14" s="87">
        <v>350</v>
      </c>
      <c r="F14" s="87">
        <v>4150</v>
      </c>
      <c r="G14" s="87">
        <v>0</v>
      </c>
      <c r="H14" s="87">
        <v>1057.29</v>
      </c>
      <c r="I14" s="87">
        <v>-3101.61</v>
      </c>
      <c r="J14" s="87">
        <v>0</v>
      </c>
      <c r="K14" s="87">
        <v>0</v>
      </c>
      <c r="L14" s="87">
        <v>0</v>
      </c>
      <c r="M14" s="88">
        <f t="shared" si="0"/>
        <v>70865.989999999991</v>
      </c>
      <c r="N14" s="87">
        <v>0</v>
      </c>
      <c r="O14" s="83">
        <f t="shared" si="1"/>
        <v>70865.989999999991</v>
      </c>
      <c r="P14" s="89"/>
      <c r="Q14" s="230"/>
      <c r="R14" s="231"/>
      <c r="S14" s="231"/>
      <c r="T14" s="231"/>
      <c r="U14" s="231"/>
      <c r="V14" s="232"/>
    </row>
    <row r="15" spans="1:25" ht="12" customHeight="1">
      <c r="A15" s="45" t="s">
        <v>96</v>
      </c>
      <c r="B15" s="91" t="s">
        <v>97</v>
      </c>
      <c r="C15" s="99" t="s">
        <v>98</v>
      </c>
      <c r="D15" s="87">
        <v>155492.23000000001</v>
      </c>
      <c r="E15" s="87">
        <v>4807</v>
      </c>
      <c r="F15" s="87">
        <v>47030.26</v>
      </c>
      <c r="G15" s="87">
        <v>0</v>
      </c>
      <c r="H15" s="87">
        <v>0</v>
      </c>
      <c r="I15" s="87">
        <v>1520</v>
      </c>
      <c r="J15" s="87">
        <v>0</v>
      </c>
      <c r="K15" s="87">
        <v>0</v>
      </c>
      <c r="L15" s="87">
        <v>0</v>
      </c>
      <c r="M15" s="88">
        <f t="shared" si="0"/>
        <v>208849.49000000002</v>
      </c>
      <c r="N15" s="87">
        <v>0</v>
      </c>
      <c r="O15" s="83">
        <f t="shared" si="1"/>
        <v>208849.49000000002</v>
      </c>
      <c r="P15" s="89"/>
      <c r="Q15" s="255" t="s">
        <v>99</v>
      </c>
      <c r="R15" s="256"/>
      <c r="S15" s="256"/>
      <c r="T15" s="256"/>
      <c r="U15" s="256"/>
      <c r="V15" s="257"/>
    </row>
    <row r="16" spans="1:25" ht="36">
      <c r="A16" s="45" t="s">
        <v>100</v>
      </c>
      <c r="B16" s="91" t="s">
        <v>101</v>
      </c>
      <c r="C16" s="99" t="s">
        <v>102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8">
        <f t="shared" si="0"/>
        <v>0</v>
      </c>
      <c r="N16" s="87">
        <v>0</v>
      </c>
      <c r="O16" s="83">
        <f t="shared" si="1"/>
        <v>0</v>
      </c>
      <c r="P16" s="89"/>
      <c r="Q16" s="255"/>
      <c r="R16" s="256"/>
      <c r="S16" s="256"/>
      <c r="T16" s="256"/>
      <c r="U16" s="256"/>
      <c r="V16" s="257"/>
    </row>
    <row r="17" spans="1:22">
      <c r="A17" s="45" t="s">
        <v>103</v>
      </c>
      <c r="B17" s="91" t="s">
        <v>104</v>
      </c>
      <c r="C17" s="99" t="s">
        <v>105</v>
      </c>
      <c r="D17" s="87">
        <v>72599.539999999994</v>
      </c>
      <c r="E17" s="87">
        <v>0</v>
      </c>
      <c r="F17" s="87">
        <v>13693.36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8">
        <f t="shared" si="0"/>
        <v>86292.9</v>
      </c>
      <c r="N17" s="87">
        <v>0</v>
      </c>
      <c r="O17" s="83">
        <f t="shared" si="1"/>
        <v>86292.9</v>
      </c>
      <c r="P17" s="89"/>
      <c r="Q17" s="233"/>
      <c r="R17" s="234"/>
      <c r="S17" s="234"/>
      <c r="T17" s="234"/>
      <c r="U17" s="234"/>
      <c r="V17" s="235"/>
    </row>
    <row r="18" spans="1:22" ht="12" customHeight="1">
      <c r="A18" s="45" t="s">
        <v>106</v>
      </c>
      <c r="B18" s="91" t="s">
        <v>107</v>
      </c>
      <c r="C18" s="99" t="s">
        <v>108</v>
      </c>
      <c r="D18" s="87">
        <v>15111310.009999998</v>
      </c>
      <c r="E18" s="87">
        <v>4832857.8099999996</v>
      </c>
      <c r="F18" s="87">
        <v>5088534.26</v>
      </c>
      <c r="G18" s="87">
        <v>27502.120000000003</v>
      </c>
      <c r="H18" s="87">
        <v>319935.71000000002</v>
      </c>
      <c r="I18" s="87">
        <v>1336692.5900000001</v>
      </c>
      <c r="J18" s="87">
        <v>578547.55000000005</v>
      </c>
      <c r="K18" s="87">
        <v>0</v>
      </c>
      <c r="L18" s="87">
        <v>0</v>
      </c>
      <c r="M18" s="88">
        <f t="shared" si="0"/>
        <v>27295380.050000001</v>
      </c>
      <c r="N18" s="87">
        <v>19151.650000000001</v>
      </c>
      <c r="O18" s="83">
        <f t="shared" si="1"/>
        <v>27314531.699999999</v>
      </c>
      <c r="P18" s="89"/>
      <c r="Q18" s="255" t="s">
        <v>109</v>
      </c>
      <c r="R18" s="256"/>
      <c r="S18" s="256"/>
      <c r="T18" s="256"/>
      <c r="U18" s="256"/>
      <c r="V18" s="257"/>
    </row>
    <row r="19" spans="1:22" ht="24.75" thickBot="1">
      <c r="A19" s="45" t="s">
        <v>110</v>
      </c>
      <c r="B19" s="91" t="s">
        <v>111</v>
      </c>
      <c r="C19" s="99" t="s">
        <v>112</v>
      </c>
      <c r="D19" s="87">
        <v>53540500.609999992</v>
      </c>
      <c r="E19" s="87">
        <v>377465.44</v>
      </c>
      <c r="F19" s="87">
        <v>2201562.0699999998</v>
      </c>
      <c r="G19" s="87">
        <v>119335.97</v>
      </c>
      <c r="H19" s="87">
        <v>2165662.92</v>
      </c>
      <c r="I19" s="87">
        <v>1176376.27</v>
      </c>
      <c r="J19" s="87">
        <v>766410.1</v>
      </c>
      <c r="K19" s="87">
        <v>0</v>
      </c>
      <c r="L19" s="87">
        <v>0</v>
      </c>
      <c r="M19" s="88">
        <f t="shared" si="0"/>
        <v>60347313.379999995</v>
      </c>
      <c r="N19" s="87">
        <v>0</v>
      </c>
      <c r="O19" s="83">
        <f t="shared" si="1"/>
        <v>60347313.379999995</v>
      </c>
      <c r="P19" s="89"/>
      <c r="Q19" s="258"/>
      <c r="R19" s="259"/>
      <c r="S19" s="259"/>
      <c r="T19" s="259"/>
      <c r="U19" s="259"/>
      <c r="V19" s="260"/>
    </row>
    <row r="20" spans="1:22" ht="24">
      <c r="A20" s="45" t="s">
        <v>113</v>
      </c>
      <c r="B20" s="91" t="s">
        <v>114</v>
      </c>
      <c r="C20" s="99" t="s">
        <v>115</v>
      </c>
      <c r="D20" s="87">
        <v>4382041.2699999986</v>
      </c>
      <c r="E20" s="87">
        <v>2685646.1500000004</v>
      </c>
      <c r="F20" s="87">
        <v>900275.20000000007</v>
      </c>
      <c r="G20" s="87">
        <v>187315.41</v>
      </c>
      <c r="H20" s="87">
        <v>109509.87000000001</v>
      </c>
      <c r="I20" s="87">
        <v>345484.50999999995</v>
      </c>
      <c r="J20" s="87">
        <v>97624.3</v>
      </c>
      <c r="K20" s="87">
        <v>0</v>
      </c>
      <c r="L20" s="87">
        <v>0</v>
      </c>
      <c r="M20" s="88">
        <f t="shared" si="0"/>
        <v>8707896.7100000009</v>
      </c>
      <c r="N20" s="87">
        <v>0</v>
      </c>
      <c r="O20" s="83">
        <f t="shared" si="1"/>
        <v>8707896.7100000009</v>
      </c>
      <c r="P20" s="89"/>
      <c r="Q20" s="100"/>
      <c r="R20" s="101"/>
    </row>
    <row r="21" spans="1:22" ht="36">
      <c r="A21" s="45" t="s">
        <v>113</v>
      </c>
      <c r="B21" s="93" t="s">
        <v>116</v>
      </c>
      <c r="C21" s="95" t="s">
        <v>117</v>
      </c>
      <c r="D21" s="87">
        <v>-17253004.089999996</v>
      </c>
      <c r="E21" s="87">
        <v>-22939.42</v>
      </c>
      <c r="F21" s="87">
        <v>-397419.69</v>
      </c>
      <c r="G21" s="87">
        <v>0</v>
      </c>
      <c r="H21" s="87">
        <v>-34842.230000000003</v>
      </c>
      <c r="I21" s="87">
        <v>-282630.36</v>
      </c>
      <c r="J21" s="87">
        <v>-21000</v>
      </c>
      <c r="K21" s="87">
        <v>0</v>
      </c>
      <c r="L21" s="87">
        <v>0</v>
      </c>
      <c r="M21" s="88">
        <f t="shared" si="0"/>
        <v>-18011835.789999999</v>
      </c>
      <c r="N21" s="87">
        <v>-106862.14</v>
      </c>
      <c r="O21" s="83">
        <f t="shared" si="1"/>
        <v>-18118697.93</v>
      </c>
      <c r="P21" s="89"/>
      <c r="Q21" s="100"/>
      <c r="R21" s="101"/>
    </row>
    <row r="22" spans="1:22" ht="24">
      <c r="A22" s="45" t="s">
        <v>118</v>
      </c>
      <c r="B22" s="91" t="s">
        <v>119</v>
      </c>
      <c r="C22" s="99" t="s">
        <v>120</v>
      </c>
      <c r="D22" s="87">
        <v>193511.89</v>
      </c>
      <c r="E22" s="87">
        <v>1991.49</v>
      </c>
      <c r="F22" s="87">
        <v>22013.09</v>
      </c>
      <c r="G22" s="87">
        <v>0</v>
      </c>
      <c r="H22" s="87">
        <v>19.66</v>
      </c>
      <c r="I22" s="87">
        <v>4997.4699999999993</v>
      </c>
      <c r="J22" s="87">
        <v>23513.58</v>
      </c>
      <c r="K22" s="87">
        <v>0</v>
      </c>
      <c r="L22" s="87">
        <v>0</v>
      </c>
      <c r="M22" s="88">
        <f t="shared" si="0"/>
        <v>246047.18</v>
      </c>
      <c r="N22" s="87">
        <v>0</v>
      </c>
      <c r="O22" s="83">
        <f t="shared" si="1"/>
        <v>246047.18</v>
      </c>
      <c r="P22" s="89"/>
      <c r="Q22" s="102"/>
      <c r="R22" s="103"/>
    </row>
    <row r="23" spans="1:22" ht="24">
      <c r="A23" s="45" t="s">
        <v>121</v>
      </c>
      <c r="B23" s="91" t="s">
        <v>122</v>
      </c>
      <c r="C23" s="99" t="s">
        <v>123</v>
      </c>
      <c r="D23" s="87">
        <v>273467.45999999996</v>
      </c>
      <c r="E23" s="87">
        <v>0</v>
      </c>
      <c r="F23" s="87">
        <v>0</v>
      </c>
      <c r="G23" s="87">
        <v>10602132.869999999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8">
        <f t="shared" si="0"/>
        <v>10875600.329999998</v>
      </c>
      <c r="N23" s="87">
        <v>0</v>
      </c>
      <c r="O23" s="83">
        <f t="shared" si="1"/>
        <v>10875600.329999998</v>
      </c>
      <c r="P23" s="89"/>
      <c r="Q23" s="102"/>
      <c r="R23" s="103"/>
    </row>
    <row r="24" spans="1:22" ht="24">
      <c r="A24" s="45" t="s">
        <v>124</v>
      </c>
      <c r="B24" s="91" t="s">
        <v>125</v>
      </c>
      <c r="C24" s="99" t="s">
        <v>126</v>
      </c>
      <c r="D24" s="87">
        <v>57209.9</v>
      </c>
      <c r="E24" s="87">
        <v>0</v>
      </c>
      <c r="F24" s="87">
        <v>0</v>
      </c>
      <c r="G24" s="87">
        <v>11505581.58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8">
        <f t="shared" si="0"/>
        <v>11562791.48</v>
      </c>
      <c r="N24" s="87">
        <v>0</v>
      </c>
      <c r="O24" s="83">
        <f t="shared" si="1"/>
        <v>11562791.48</v>
      </c>
      <c r="P24" s="89"/>
      <c r="Q24" s="102"/>
      <c r="R24" s="103"/>
    </row>
    <row r="25" spans="1:22" ht="24">
      <c r="A25" s="45" t="s">
        <v>127</v>
      </c>
      <c r="B25" s="91" t="s">
        <v>128</v>
      </c>
      <c r="C25" s="99" t="s">
        <v>129</v>
      </c>
      <c r="D25" s="87">
        <v>-132401.87</v>
      </c>
      <c r="E25" s="87">
        <v>0</v>
      </c>
      <c r="F25" s="87">
        <v>0</v>
      </c>
      <c r="G25" s="87">
        <v>-1280426.55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8">
        <f t="shared" si="0"/>
        <v>-1412828.42</v>
      </c>
      <c r="N25" s="87">
        <v>0</v>
      </c>
      <c r="O25" s="83">
        <f t="shared" si="1"/>
        <v>-1412828.42</v>
      </c>
      <c r="P25" s="89"/>
      <c r="Q25" s="102"/>
      <c r="R25" s="103"/>
    </row>
    <row r="26" spans="1:22" ht="36">
      <c r="A26" s="45" t="s">
        <v>127</v>
      </c>
      <c r="B26" s="93" t="s">
        <v>130</v>
      </c>
      <c r="C26" s="95" t="s">
        <v>131</v>
      </c>
      <c r="D26" s="87">
        <v>-44695.040000000001</v>
      </c>
      <c r="E26" s="87">
        <v>0</v>
      </c>
      <c r="F26" s="87">
        <v>0</v>
      </c>
      <c r="G26" s="87">
        <v>-7305324.9900000002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8">
        <f t="shared" si="0"/>
        <v>-7350020.0300000003</v>
      </c>
      <c r="N26" s="87">
        <v>0</v>
      </c>
      <c r="O26" s="83">
        <f t="shared" si="1"/>
        <v>-7350020.0300000003</v>
      </c>
      <c r="P26" s="89"/>
      <c r="Q26" s="102"/>
      <c r="R26" s="103"/>
    </row>
    <row r="27" spans="1:22">
      <c r="A27" s="45" t="s">
        <v>132</v>
      </c>
      <c r="B27" s="93" t="s">
        <v>133</v>
      </c>
      <c r="C27" s="95" t="s">
        <v>134</v>
      </c>
      <c r="D27" s="87">
        <v>12135023.689999999</v>
      </c>
      <c r="E27" s="87">
        <v>527424.88</v>
      </c>
      <c r="F27" s="87">
        <v>1417678.6099999999</v>
      </c>
      <c r="G27" s="87">
        <v>0</v>
      </c>
      <c r="H27" s="87">
        <v>0</v>
      </c>
      <c r="I27" s="87">
        <v>286426.44</v>
      </c>
      <c r="J27" s="87">
        <v>860401.27999999991</v>
      </c>
      <c r="K27" s="87">
        <v>0</v>
      </c>
      <c r="L27" s="87">
        <v>0</v>
      </c>
      <c r="M27" s="88">
        <f t="shared" si="0"/>
        <v>15226954.899999999</v>
      </c>
      <c r="N27" s="87">
        <v>66471.27</v>
      </c>
      <c r="O27" s="83">
        <f t="shared" si="1"/>
        <v>15293426.169999998</v>
      </c>
      <c r="P27" s="89"/>
      <c r="Q27" s="102"/>
      <c r="R27" s="103"/>
    </row>
    <row r="28" spans="1:22">
      <c r="A28" s="45" t="s">
        <v>135</v>
      </c>
      <c r="B28" s="93" t="s">
        <v>136</v>
      </c>
      <c r="C28" s="95" t="s">
        <v>137</v>
      </c>
      <c r="D28" s="87">
        <v>14369335.08</v>
      </c>
      <c r="E28" s="87">
        <v>0</v>
      </c>
      <c r="F28" s="87">
        <v>0</v>
      </c>
      <c r="G28" s="87">
        <v>19188899.93</v>
      </c>
      <c r="H28" s="87">
        <v>0</v>
      </c>
      <c r="I28" s="87">
        <v>0</v>
      </c>
      <c r="J28" s="87">
        <v>0</v>
      </c>
      <c r="K28" s="87">
        <v>0</v>
      </c>
      <c r="L28" s="87">
        <v>0</v>
      </c>
      <c r="M28" s="88">
        <f t="shared" si="0"/>
        <v>33558235.009999998</v>
      </c>
      <c r="N28" s="87">
        <v>0</v>
      </c>
      <c r="O28" s="83">
        <f t="shared" si="1"/>
        <v>33558235.009999998</v>
      </c>
      <c r="P28" s="89"/>
      <c r="Q28" s="102"/>
      <c r="R28" s="103"/>
    </row>
    <row r="29" spans="1:22" ht="24">
      <c r="A29" s="45" t="s">
        <v>138</v>
      </c>
      <c r="B29" s="93" t="s">
        <v>139</v>
      </c>
      <c r="C29" s="95" t="s">
        <v>140</v>
      </c>
      <c r="D29" s="87">
        <v>772385.99</v>
      </c>
      <c r="E29" s="87">
        <v>25133.68</v>
      </c>
      <c r="F29" s="87">
        <v>16497.989999999998</v>
      </c>
      <c r="G29" s="87">
        <v>0</v>
      </c>
      <c r="H29" s="87">
        <v>0</v>
      </c>
      <c r="I29" s="87">
        <v>3835430.86</v>
      </c>
      <c r="J29" s="87">
        <v>0</v>
      </c>
      <c r="K29" s="87">
        <v>0</v>
      </c>
      <c r="L29" s="87">
        <v>0</v>
      </c>
      <c r="M29" s="88">
        <f t="shared" si="0"/>
        <v>4649448.5199999996</v>
      </c>
      <c r="N29" s="87">
        <v>0</v>
      </c>
      <c r="O29" s="83">
        <f t="shared" si="1"/>
        <v>4649448.5199999996</v>
      </c>
      <c r="P29" s="89"/>
      <c r="Q29" s="102"/>
      <c r="R29" s="103"/>
    </row>
    <row r="30" spans="1:22" ht="24">
      <c r="A30" s="45" t="s">
        <v>141</v>
      </c>
      <c r="B30" s="93" t="s">
        <v>142</v>
      </c>
      <c r="C30" s="95" t="s">
        <v>143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87">
        <v>0</v>
      </c>
      <c r="K30" s="87">
        <v>0</v>
      </c>
      <c r="L30" s="87">
        <v>0</v>
      </c>
      <c r="M30" s="88">
        <f t="shared" si="0"/>
        <v>0</v>
      </c>
      <c r="N30" s="87">
        <v>0</v>
      </c>
      <c r="O30" s="83">
        <f t="shared" si="1"/>
        <v>0</v>
      </c>
      <c r="P30" s="89"/>
      <c r="Q30" s="102"/>
      <c r="R30" s="103"/>
    </row>
    <row r="31" spans="1:22" ht="24">
      <c r="A31" s="45" t="s">
        <v>144</v>
      </c>
      <c r="B31" s="93" t="s">
        <v>145</v>
      </c>
      <c r="C31" s="95" t="s">
        <v>146</v>
      </c>
      <c r="D31" s="87">
        <v>0</v>
      </c>
      <c r="E31" s="87">
        <v>0</v>
      </c>
      <c r="F31" s="87">
        <v>0</v>
      </c>
      <c r="G31" s="87">
        <v>0</v>
      </c>
      <c r="H31" s="87">
        <v>0</v>
      </c>
      <c r="I31" s="87">
        <v>0</v>
      </c>
      <c r="J31" s="87">
        <v>0</v>
      </c>
      <c r="K31" s="87">
        <v>0</v>
      </c>
      <c r="L31" s="87">
        <v>0</v>
      </c>
      <c r="M31" s="88">
        <f t="shared" si="0"/>
        <v>0</v>
      </c>
      <c r="N31" s="87">
        <v>0</v>
      </c>
      <c r="O31" s="83">
        <f t="shared" si="1"/>
        <v>0</v>
      </c>
      <c r="P31" s="89"/>
      <c r="Q31" s="102"/>
      <c r="R31" s="103"/>
    </row>
    <row r="32" spans="1:22">
      <c r="A32" s="90" t="s">
        <v>147</v>
      </c>
      <c r="B32" s="93" t="s">
        <v>148</v>
      </c>
      <c r="C32" s="95" t="s">
        <v>149</v>
      </c>
      <c r="D32" s="87">
        <v>18190385.170000002</v>
      </c>
      <c r="E32" s="87">
        <v>2653639.92</v>
      </c>
      <c r="F32" s="87">
        <v>5779181.0999999996</v>
      </c>
      <c r="G32" s="87">
        <v>3887677.22</v>
      </c>
      <c r="H32" s="87">
        <v>0</v>
      </c>
      <c r="I32" s="87">
        <v>72785.53</v>
      </c>
      <c r="J32" s="87">
        <v>10272843.130000001</v>
      </c>
      <c r="K32" s="87">
        <v>0</v>
      </c>
      <c r="L32" s="87">
        <v>0</v>
      </c>
      <c r="M32" s="88">
        <f t="shared" si="0"/>
        <v>40856512.070000008</v>
      </c>
      <c r="N32" s="87">
        <v>0</v>
      </c>
      <c r="O32" s="83">
        <f t="shared" si="1"/>
        <v>40856512.070000008</v>
      </c>
      <c r="P32" s="89"/>
      <c r="Q32" s="102"/>
      <c r="R32" s="103"/>
    </row>
    <row r="33" spans="1:18" ht="24">
      <c r="A33" s="90" t="s">
        <v>150</v>
      </c>
      <c r="B33" s="93" t="s">
        <v>151</v>
      </c>
      <c r="C33" s="95" t="s">
        <v>152</v>
      </c>
      <c r="D33" s="87">
        <v>0</v>
      </c>
      <c r="E33" s="87">
        <v>0</v>
      </c>
      <c r="F33" s="87">
        <v>0</v>
      </c>
      <c r="G33" s="87">
        <v>709083.21</v>
      </c>
      <c r="H33" s="87">
        <v>0</v>
      </c>
      <c r="I33" s="87">
        <v>0</v>
      </c>
      <c r="J33" s="87">
        <v>0</v>
      </c>
      <c r="K33" s="87">
        <v>954406.46000000008</v>
      </c>
      <c r="L33" s="87">
        <v>0</v>
      </c>
      <c r="M33" s="88">
        <f t="shared" si="0"/>
        <v>1663489.67</v>
      </c>
      <c r="N33" s="87">
        <v>0</v>
      </c>
      <c r="O33" s="83">
        <f t="shared" si="1"/>
        <v>1663489.67</v>
      </c>
      <c r="P33" s="89"/>
      <c r="Q33" s="102"/>
      <c r="R33" s="103"/>
    </row>
    <row r="34" spans="1:18" ht="24">
      <c r="A34" s="90" t="s">
        <v>150</v>
      </c>
      <c r="B34" s="93" t="s">
        <v>153</v>
      </c>
      <c r="C34" s="95" t="s">
        <v>154</v>
      </c>
      <c r="D34" s="87">
        <v>148023670.88</v>
      </c>
      <c r="E34" s="87">
        <v>14467151.549999999</v>
      </c>
      <c r="F34" s="87">
        <v>18516583.699999999</v>
      </c>
      <c r="G34" s="87">
        <v>106865296.14</v>
      </c>
      <c r="H34" s="87">
        <v>7467723.0299999993</v>
      </c>
      <c r="I34" s="87">
        <v>21973734.41</v>
      </c>
      <c r="J34" s="87">
        <v>242979201.91999999</v>
      </c>
      <c r="K34" s="87">
        <v>58335.729999999996</v>
      </c>
      <c r="L34" s="87">
        <v>0</v>
      </c>
      <c r="M34" s="88">
        <f t="shared" si="0"/>
        <v>560351697.36000001</v>
      </c>
      <c r="N34" s="87">
        <v>6437916.9500000002</v>
      </c>
      <c r="O34" s="83">
        <f t="shared" si="1"/>
        <v>566789614.31000006</v>
      </c>
      <c r="P34" s="89"/>
      <c r="Q34" s="102"/>
      <c r="R34" s="103"/>
    </row>
    <row r="35" spans="1:18" ht="24">
      <c r="A35" s="90" t="s">
        <v>150</v>
      </c>
      <c r="B35" s="93" t="s">
        <v>155</v>
      </c>
      <c r="C35" s="95" t="s">
        <v>156</v>
      </c>
      <c r="D35" s="87">
        <v>18633.560000000001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47211.31</v>
      </c>
      <c r="L35" s="87">
        <v>0</v>
      </c>
      <c r="M35" s="88">
        <f t="shared" si="0"/>
        <v>65844.87</v>
      </c>
      <c r="N35" s="87">
        <v>0</v>
      </c>
      <c r="O35" s="83">
        <f t="shared" si="1"/>
        <v>65844.87</v>
      </c>
      <c r="P35" s="89"/>
      <c r="Q35" s="102"/>
      <c r="R35" s="103"/>
    </row>
    <row r="36" spans="1:18" ht="24">
      <c r="A36" s="45" t="s">
        <v>157</v>
      </c>
      <c r="B36" s="93" t="s">
        <v>158</v>
      </c>
      <c r="C36" s="95" t="s">
        <v>159</v>
      </c>
      <c r="D36" s="87">
        <v>623529.90000000014</v>
      </c>
      <c r="E36" s="87">
        <v>42876.36</v>
      </c>
      <c r="F36" s="87">
        <v>9284077.8399999999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8">
        <f t="shared" si="0"/>
        <v>9950484.0999999996</v>
      </c>
      <c r="N36" s="87">
        <v>0</v>
      </c>
      <c r="O36" s="83">
        <f t="shared" si="1"/>
        <v>9950484.0999999996</v>
      </c>
      <c r="P36" s="89"/>
      <c r="Q36" s="102"/>
      <c r="R36" s="103"/>
    </row>
    <row r="37" spans="1:18" ht="36">
      <c r="A37" s="45" t="s">
        <v>160</v>
      </c>
      <c r="B37" s="93" t="s">
        <v>161</v>
      </c>
      <c r="C37" s="95" t="s">
        <v>162</v>
      </c>
      <c r="D37" s="87">
        <v>5843618.5900000008</v>
      </c>
      <c r="E37" s="87">
        <v>26690318.869999997</v>
      </c>
      <c r="F37" s="87">
        <v>348119.93</v>
      </c>
      <c r="G37" s="87">
        <v>1518900.4900000002</v>
      </c>
      <c r="H37" s="87">
        <v>10596436.050000001</v>
      </c>
      <c r="I37" s="87">
        <v>6551588.9199999999</v>
      </c>
      <c r="J37" s="87">
        <v>12793821.82</v>
      </c>
      <c r="K37" s="87">
        <v>0</v>
      </c>
      <c r="L37" s="87">
        <v>0</v>
      </c>
      <c r="M37" s="88">
        <f t="shared" si="0"/>
        <v>64342804.669999994</v>
      </c>
      <c r="N37" s="87">
        <v>0</v>
      </c>
      <c r="O37" s="83">
        <f t="shared" si="1"/>
        <v>64342804.669999994</v>
      </c>
      <c r="P37" s="89"/>
      <c r="Q37" s="102"/>
      <c r="R37" s="103"/>
    </row>
    <row r="38" spans="1:18" ht="36">
      <c r="A38" s="45" t="s">
        <v>163</v>
      </c>
      <c r="B38" s="93" t="s">
        <v>164</v>
      </c>
      <c r="C38" s="95" t="s">
        <v>165</v>
      </c>
      <c r="D38" s="87">
        <v>5511188.2699999996</v>
      </c>
      <c r="E38" s="87">
        <v>3235156.52</v>
      </c>
      <c r="F38" s="87">
        <v>90429.5</v>
      </c>
      <c r="G38" s="87">
        <v>0</v>
      </c>
      <c r="H38" s="87">
        <v>962710.63</v>
      </c>
      <c r="I38" s="87">
        <v>3317219.55</v>
      </c>
      <c r="J38" s="87">
        <v>142879317.94</v>
      </c>
      <c r="K38" s="87">
        <v>0</v>
      </c>
      <c r="L38" s="87">
        <v>0</v>
      </c>
      <c r="M38" s="88">
        <f t="shared" si="0"/>
        <v>155996022.41</v>
      </c>
      <c r="N38" s="87">
        <v>252833.8</v>
      </c>
      <c r="O38" s="83">
        <f t="shared" si="1"/>
        <v>156248856.21000001</v>
      </c>
      <c r="P38" s="89"/>
      <c r="Q38" s="102"/>
      <c r="R38" s="103"/>
    </row>
    <row r="39" spans="1:18" ht="36">
      <c r="A39" s="45" t="s">
        <v>166</v>
      </c>
      <c r="B39" s="93" t="s">
        <v>167</v>
      </c>
      <c r="C39" s="95" t="s">
        <v>168</v>
      </c>
      <c r="D39" s="87">
        <v>1486667.31</v>
      </c>
      <c r="E39" s="87">
        <v>1401180.2700000003</v>
      </c>
      <c r="F39" s="87">
        <v>1111658.8600000001</v>
      </c>
      <c r="G39" s="87">
        <v>0</v>
      </c>
      <c r="H39" s="87">
        <v>6354463.7699999996</v>
      </c>
      <c r="I39" s="87">
        <v>35209.859999999993</v>
      </c>
      <c r="J39" s="87">
        <v>66223.44</v>
      </c>
      <c r="K39" s="87">
        <v>0</v>
      </c>
      <c r="L39" s="87">
        <v>0</v>
      </c>
      <c r="M39" s="88">
        <f t="shared" si="0"/>
        <v>10455403.51</v>
      </c>
      <c r="N39" s="87">
        <v>0</v>
      </c>
      <c r="O39" s="83">
        <f t="shared" si="1"/>
        <v>10455403.51</v>
      </c>
      <c r="P39" s="89"/>
      <c r="Q39" s="102"/>
      <c r="R39" s="103"/>
    </row>
    <row r="40" spans="1:18" ht="24">
      <c r="A40" s="45" t="s">
        <v>169</v>
      </c>
      <c r="B40" s="93" t="s">
        <v>170</v>
      </c>
      <c r="C40" s="95" t="s">
        <v>171</v>
      </c>
      <c r="D40" s="87">
        <v>2974668.7999999998</v>
      </c>
      <c r="E40" s="87">
        <v>399202.64</v>
      </c>
      <c r="F40" s="87">
        <v>4109262.7199999997</v>
      </c>
      <c r="G40" s="87">
        <v>8351.2800000000007</v>
      </c>
      <c r="H40" s="87">
        <v>459424.42</v>
      </c>
      <c r="I40" s="87">
        <v>71184.639999999999</v>
      </c>
      <c r="J40" s="87">
        <v>4251954.67</v>
      </c>
      <c r="K40" s="87">
        <v>0</v>
      </c>
      <c r="L40" s="87">
        <v>0</v>
      </c>
      <c r="M40" s="88">
        <f t="shared" si="0"/>
        <v>12274049.17</v>
      </c>
      <c r="N40" s="87">
        <v>-12274049.169999998</v>
      </c>
      <c r="O40" s="88">
        <f>SUM(M40:N40)</f>
        <v>0</v>
      </c>
      <c r="P40" s="89"/>
      <c r="Q40" s="102"/>
      <c r="R40" s="103"/>
    </row>
    <row r="41" spans="1:18" ht="24">
      <c r="A41" s="45" t="s">
        <v>172</v>
      </c>
      <c r="B41" s="93" t="s">
        <v>173</v>
      </c>
      <c r="C41" s="95" t="s">
        <v>174</v>
      </c>
      <c r="D41" s="87">
        <v>6517124.9100000011</v>
      </c>
      <c r="E41" s="87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8">
        <f t="shared" si="0"/>
        <v>6517124.9100000011</v>
      </c>
      <c r="N41" s="87">
        <v>-6517124.9100000011</v>
      </c>
      <c r="O41" s="88">
        <f>SUM(M41:N41)</f>
        <v>0</v>
      </c>
      <c r="P41" s="89"/>
      <c r="Q41" s="102"/>
      <c r="R41" s="103"/>
    </row>
    <row r="42" spans="1:18" ht="24">
      <c r="A42" s="45" t="s">
        <v>175</v>
      </c>
      <c r="B42" s="93" t="s">
        <v>176</v>
      </c>
      <c r="C42" s="95" t="s">
        <v>177</v>
      </c>
      <c r="D42" s="87">
        <v>0</v>
      </c>
      <c r="E42" s="87">
        <v>0</v>
      </c>
      <c r="F42" s="87">
        <v>0</v>
      </c>
      <c r="G42" s="87">
        <v>0</v>
      </c>
      <c r="H42" s="87">
        <v>0</v>
      </c>
      <c r="I42" s="87">
        <v>0</v>
      </c>
      <c r="J42" s="87">
        <v>0</v>
      </c>
      <c r="K42" s="87">
        <v>0</v>
      </c>
      <c r="L42" s="87">
        <v>0</v>
      </c>
      <c r="M42" s="88">
        <f t="shared" si="0"/>
        <v>0</v>
      </c>
      <c r="N42" s="87">
        <v>0</v>
      </c>
      <c r="O42" s="88">
        <f t="shared" si="1"/>
        <v>0</v>
      </c>
      <c r="P42" s="89"/>
      <c r="Q42" s="102"/>
      <c r="R42" s="103"/>
    </row>
    <row r="43" spans="1:18" ht="36">
      <c r="A43" s="45" t="s">
        <v>178</v>
      </c>
      <c r="B43" s="93" t="s">
        <v>179</v>
      </c>
      <c r="C43" s="95" t="s">
        <v>180</v>
      </c>
      <c r="D43" s="87">
        <v>6143747.1600000001</v>
      </c>
      <c r="E43" s="87">
        <v>0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K43" s="87">
        <v>0</v>
      </c>
      <c r="L43" s="87">
        <v>0</v>
      </c>
      <c r="M43" s="88">
        <f t="shared" si="0"/>
        <v>6143747.1600000001</v>
      </c>
      <c r="N43" s="87">
        <v>-6143747.1600000001</v>
      </c>
      <c r="O43" s="88">
        <f t="shared" si="1"/>
        <v>0</v>
      </c>
      <c r="P43" s="89"/>
      <c r="Q43" s="102"/>
      <c r="R43" s="103"/>
    </row>
    <row r="44" spans="1:18" ht="24">
      <c r="A44" s="45" t="s">
        <v>181</v>
      </c>
      <c r="B44" s="93" t="s">
        <v>182</v>
      </c>
      <c r="C44" s="95" t="s">
        <v>183</v>
      </c>
      <c r="D44" s="87">
        <v>2026449.7700000033</v>
      </c>
      <c r="E44" s="87">
        <v>0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0</v>
      </c>
      <c r="M44" s="88">
        <f t="shared" si="0"/>
        <v>2026449.7700000033</v>
      </c>
      <c r="N44" s="87">
        <v>-2026449.7700000033</v>
      </c>
      <c r="O44" s="88">
        <f t="shared" si="1"/>
        <v>0</v>
      </c>
      <c r="P44" s="89"/>
      <c r="Q44" s="102"/>
      <c r="R44" s="103"/>
    </row>
    <row r="45" spans="1:18" ht="24">
      <c r="A45" s="45" t="s">
        <v>184</v>
      </c>
      <c r="B45" s="93" t="s">
        <v>185</v>
      </c>
      <c r="C45" s="95" t="s">
        <v>186</v>
      </c>
      <c r="D45" s="87">
        <v>2963582.3</v>
      </c>
      <c r="E45" s="87">
        <v>0</v>
      </c>
      <c r="F45" s="87">
        <v>0</v>
      </c>
      <c r="G45" s="87">
        <v>0</v>
      </c>
      <c r="H45" s="87">
        <v>0</v>
      </c>
      <c r="I45" s="87">
        <v>0</v>
      </c>
      <c r="J45" s="87">
        <v>0</v>
      </c>
      <c r="K45" s="87">
        <v>0</v>
      </c>
      <c r="L45" s="87">
        <v>0</v>
      </c>
      <c r="M45" s="88">
        <f t="shared" si="0"/>
        <v>2963582.3</v>
      </c>
      <c r="N45" s="87">
        <v>-2963582.3</v>
      </c>
      <c r="O45" s="88">
        <f t="shared" si="1"/>
        <v>0</v>
      </c>
      <c r="P45" s="89"/>
      <c r="Q45" s="102"/>
      <c r="R45" s="103"/>
    </row>
    <row r="46" spans="1:18" ht="48">
      <c r="A46" s="45" t="s">
        <v>187</v>
      </c>
      <c r="B46" s="93" t="s">
        <v>188</v>
      </c>
      <c r="C46" s="95" t="s">
        <v>189</v>
      </c>
      <c r="D46" s="87">
        <v>34783659.93</v>
      </c>
      <c r="E46" s="87">
        <v>0</v>
      </c>
      <c r="F46" s="87">
        <v>0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8">
        <f t="shared" si="0"/>
        <v>34783659.93</v>
      </c>
      <c r="N46" s="87">
        <v>-34783659.93</v>
      </c>
      <c r="O46" s="88">
        <f t="shared" si="1"/>
        <v>0</v>
      </c>
      <c r="P46" s="89"/>
      <c r="Q46" s="102"/>
      <c r="R46" s="103"/>
    </row>
    <row r="47" spans="1:18" ht="36">
      <c r="A47" s="45" t="s">
        <v>190</v>
      </c>
      <c r="B47" s="93" t="s">
        <v>191</v>
      </c>
      <c r="C47" s="95" t="s">
        <v>192</v>
      </c>
      <c r="D47" s="87">
        <v>0</v>
      </c>
      <c r="E47" s="87">
        <v>0</v>
      </c>
      <c r="F47" s="87">
        <v>0</v>
      </c>
      <c r="G47" s="87">
        <v>0</v>
      </c>
      <c r="H47" s="87">
        <v>0</v>
      </c>
      <c r="I47" s="87">
        <v>0</v>
      </c>
      <c r="J47" s="87">
        <v>0</v>
      </c>
      <c r="K47" s="87">
        <v>0</v>
      </c>
      <c r="L47" s="87">
        <v>0</v>
      </c>
      <c r="M47" s="88">
        <f>SUM(D47:L47)</f>
        <v>0</v>
      </c>
      <c r="N47" s="87">
        <v>0</v>
      </c>
      <c r="O47" s="88">
        <f t="shared" si="1"/>
        <v>0</v>
      </c>
      <c r="P47" s="89"/>
      <c r="Q47" s="102"/>
      <c r="R47" s="103"/>
    </row>
    <row r="48" spans="1:18" ht="24">
      <c r="A48" s="90" t="s">
        <v>193</v>
      </c>
      <c r="B48" s="93" t="s">
        <v>194</v>
      </c>
      <c r="C48" s="95" t="s">
        <v>195</v>
      </c>
      <c r="D48" s="87">
        <v>0</v>
      </c>
      <c r="E48" s="87">
        <v>0</v>
      </c>
      <c r="F48" s="87">
        <v>0</v>
      </c>
      <c r="G48" s="87">
        <v>0</v>
      </c>
      <c r="H48" s="87">
        <v>0</v>
      </c>
      <c r="I48" s="87">
        <v>0</v>
      </c>
      <c r="J48" s="87">
        <v>0</v>
      </c>
      <c r="K48" s="87">
        <v>0</v>
      </c>
      <c r="L48" s="87">
        <v>31993595.809999999</v>
      </c>
      <c r="M48" s="88">
        <f t="shared" si="0"/>
        <v>31993595.809999999</v>
      </c>
      <c r="N48" s="87">
        <v>0</v>
      </c>
      <c r="O48" s="83">
        <f t="shared" si="1"/>
        <v>31993595.809999999</v>
      </c>
      <c r="P48" s="89"/>
      <c r="Q48" s="102"/>
      <c r="R48" s="103"/>
    </row>
    <row r="49" spans="1:253" ht="36">
      <c r="A49" s="90" t="s">
        <v>196</v>
      </c>
      <c r="B49" s="93" t="s">
        <v>197</v>
      </c>
      <c r="C49" s="95" t="s">
        <v>198</v>
      </c>
      <c r="D49" s="87">
        <v>0</v>
      </c>
      <c r="E49" s="87">
        <v>0</v>
      </c>
      <c r="F49" s="87">
        <v>0</v>
      </c>
      <c r="G49" s="87">
        <v>0</v>
      </c>
      <c r="H49" s="87">
        <v>0</v>
      </c>
      <c r="I49" s="87">
        <v>0</v>
      </c>
      <c r="J49" s="87">
        <v>0</v>
      </c>
      <c r="K49" s="87">
        <v>0</v>
      </c>
      <c r="L49" s="87">
        <v>-16897835.760000002</v>
      </c>
      <c r="M49" s="88">
        <f t="shared" si="0"/>
        <v>-16897835.760000002</v>
      </c>
      <c r="N49" s="87">
        <v>0</v>
      </c>
      <c r="O49" s="83">
        <f t="shared" si="1"/>
        <v>-16897835.760000002</v>
      </c>
      <c r="P49" s="89"/>
      <c r="Q49" s="102"/>
      <c r="R49" s="103"/>
    </row>
    <row r="50" spans="1:253" ht="24">
      <c r="A50" s="90" t="s">
        <v>193</v>
      </c>
      <c r="B50" s="93" t="s">
        <v>199</v>
      </c>
      <c r="C50" s="95" t="s">
        <v>200</v>
      </c>
      <c r="D50" s="87">
        <v>0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7">
        <v>0</v>
      </c>
      <c r="L50" s="87">
        <v>83414060.339999989</v>
      </c>
      <c r="M50" s="88">
        <f t="shared" si="0"/>
        <v>83414060.339999989</v>
      </c>
      <c r="N50" s="87">
        <v>-26603769.129999999</v>
      </c>
      <c r="O50" s="83">
        <f t="shared" si="1"/>
        <v>56810291.209999993</v>
      </c>
      <c r="P50" s="89"/>
      <c r="Q50" s="102"/>
      <c r="R50" s="103"/>
    </row>
    <row r="51" spans="1:253" ht="48">
      <c r="A51" s="90" t="s">
        <v>196</v>
      </c>
      <c r="B51" s="93" t="s">
        <v>201</v>
      </c>
      <c r="C51" s="95" t="s">
        <v>202</v>
      </c>
      <c r="D51" s="87">
        <v>0</v>
      </c>
      <c r="E51" s="87">
        <v>0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  <c r="L51" s="87">
        <v>-17967441.850000001</v>
      </c>
      <c r="M51" s="88">
        <f t="shared" si="0"/>
        <v>-17967441.850000001</v>
      </c>
      <c r="N51" s="87">
        <v>5393963.9100000001</v>
      </c>
      <c r="O51" s="83">
        <f t="shared" si="1"/>
        <v>-12573477.940000001</v>
      </c>
      <c r="P51" s="89"/>
      <c r="Q51" s="102"/>
      <c r="R51" s="103"/>
    </row>
    <row r="52" spans="1:253">
      <c r="A52" s="45" t="s">
        <v>203</v>
      </c>
      <c r="B52" s="93" t="s">
        <v>204</v>
      </c>
      <c r="C52" s="95" t="s">
        <v>205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K52" s="87">
        <v>0</v>
      </c>
      <c r="L52" s="87">
        <v>383332995.19</v>
      </c>
      <c r="M52" s="88">
        <f t="shared" si="0"/>
        <v>383332995.19</v>
      </c>
      <c r="N52" s="87">
        <v>0</v>
      </c>
      <c r="O52" s="83">
        <f t="shared" si="1"/>
        <v>383332995.19</v>
      </c>
      <c r="P52" s="89"/>
      <c r="Q52" s="102"/>
      <c r="R52" s="103"/>
    </row>
    <row r="53" spans="1:253">
      <c r="A53" s="45" t="s">
        <v>206</v>
      </c>
      <c r="B53" s="93" t="s">
        <v>207</v>
      </c>
      <c r="C53" s="95" t="s">
        <v>208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K53" s="87">
        <v>0</v>
      </c>
      <c r="L53" s="87">
        <v>5102306833.5500011</v>
      </c>
      <c r="M53" s="88">
        <f t="shared" si="0"/>
        <v>5102306833.5500011</v>
      </c>
      <c r="N53" s="87">
        <v>48261003.099999994</v>
      </c>
      <c r="O53" s="83">
        <f t="shared" si="1"/>
        <v>5150567836.6500015</v>
      </c>
      <c r="P53" s="89"/>
      <c r="Q53" s="102"/>
      <c r="R53" s="103"/>
    </row>
    <row r="54" spans="1:253" ht="36">
      <c r="A54" s="45" t="s">
        <v>209</v>
      </c>
      <c r="B54" s="93" t="s">
        <v>210</v>
      </c>
      <c r="C54" s="95" t="s">
        <v>211</v>
      </c>
      <c r="D54" s="87">
        <v>0</v>
      </c>
      <c r="E54" s="87">
        <v>0</v>
      </c>
      <c r="F54" s="87">
        <v>0</v>
      </c>
      <c r="G54" s="87">
        <v>0</v>
      </c>
      <c r="H54" s="87">
        <v>0</v>
      </c>
      <c r="I54" s="87">
        <v>0</v>
      </c>
      <c r="J54" s="87">
        <v>0</v>
      </c>
      <c r="K54" s="87">
        <v>0</v>
      </c>
      <c r="L54" s="87">
        <v>-1947281215.6000001</v>
      </c>
      <c r="M54" s="88">
        <f t="shared" si="0"/>
        <v>-1947281215.6000001</v>
      </c>
      <c r="N54" s="87">
        <v>-49724841.75</v>
      </c>
      <c r="O54" s="83">
        <f t="shared" si="1"/>
        <v>-1997006057.3500001</v>
      </c>
      <c r="P54" s="89"/>
      <c r="Q54" s="102"/>
      <c r="R54" s="103"/>
    </row>
    <row r="55" spans="1:253" ht="24">
      <c r="A55" s="45" t="s">
        <v>212</v>
      </c>
      <c r="B55" s="93" t="s">
        <v>213</v>
      </c>
      <c r="C55" s="95" t="s">
        <v>214</v>
      </c>
      <c r="D55" s="87">
        <v>0</v>
      </c>
      <c r="E55" s="87">
        <v>0</v>
      </c>
      <c r="F55" s="87">
        <v>0</v>
      </c>
      <c r="G55" s="87">
        <v>0</v>
      </c>
      <c r="H55" s="87">
        <v>0</v>
      </c>
      <c r="I55" s="87">
        <v>0</v>
      </c>
      <c r="J55" s="87">
        <v>0</v>
      </c>
      <c r="K55" s="87">
        <v>0</v>
      </c>
      <c r="L55" s="87">
        <v>460779953</v>
      </c>
      <c r="M55" s="88">
        <f t="shared" si="0"/>
        <v>460779953</v>
      </c>
      <c r="N55" s="87">
        <v>35684.230000000003</v>
      </c>
      <c r="O55" s="83">
        <f t="shared" si="1"/>
        <v>460815637.23000002</v>
      </c>
      <c r="P55" s="89"/>
      <c r="Q55" s="102"/>
      <c r="R55" s="103"/>
    </row>
    <row r="56" spans="1:253" ht="48">
      <c r="A56" s="45" t="s">
        <v>215</v>
      </c>
      <c r="B56" s="93" t="s">
        <v>216</v>
      </c>
      <c r="C56" s="95" t="s">
        <v>217</v>
      </c>
      <c r="D56" s="87">
        <v>0</v>
      </c>
      <c r="E56" s="87">
        <v>0</v>
      </c>
      <c r="F56" s="87">
        <v>0</v>
      </c>
      <c r="G56" s="87">
        <v>0</v>
      </c>
      <c r="H56" s="87">
        <v>0</v>
      </c>
      <c r="I56" s="87">
        <v>0</v>
      </c>
      <c r="J56" s="87">
        <v>0</v>
      </c>
      <c r="K56" s="87">
        <v>0</v>
      </c>
      <c r="L56" s="87">
        <v>-351408474.91000009</v>
      </c>
      <c r="M56" s="88">
        <f t="shared" si="0"/>
        <v>-351408474.91000009</v>
      </c>
      <c r="N56" s="87">
        <v>-10270993.689999999</v>
      </c>
      <c r="O56" s="83">
        <f t="shared" si="1"/>
        <v>-361679468.60000008</v>
      </c>
      <c r="P56" s="89"/>
      <c r="Q56" s="102"/>
      <c r="R56" s="103"/>
    </row>
    <row r="57" spans="1:253" s="108" customFormat="1" ht="24">
      <c r="A57" s="104" t="s">
        <v>218</v>
      </c>
      <c r="B57" s="105" t="s">
        <v>219</v>
      </c>
      <c r="C57" s="106" t="s">
        <v>220</v>
      </c>
      <c r="D57" s="88"/>
      <c r="E57" s="88"/>
      <c r="F57" s="88"/>
      <c r="G57" s="88"/>
      <c r="H57" s="88"/>
      <c r="I57" s="88"/>
      <c r="J57" s="88"/>
      <c r="K57" s="88"/>
      <c r="L57" s="87">
        <v>15175032.59</v>
      </c>
      <c r="M57" s="88">
        <f t="shared" si="0"/>
        <v>15175032.59</v>
      </c>
      <c r="N57" s="87">
        <v>-15175032.59</v>
      </c>
      <c r="O57" s="83">
        <f t="shared" si="1"/>
        <v>0</v>
      </c>
      <c r="P57" s="89"/>
      <c r="Q57" s="102"/>
      <c r="R57" s="103"/>
      <c r="S57" s="44"/>
      <c r="T57" s="44"/>
      <c r="U57" s="44"/>
      <c r="V57" s="44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  <c r="BQ57" s="107"/>
      <c r="BR57" s="107"/>
      <c r="BS57" s="107"/>
      <c r="BT57" s="107"/>
      <c r="BU57" s="107"/>
      <c r="BV57" s="107"/>
      <c r="BW57" s="107"/>
      <c r="BX57" s="107"/>
      <c r="BY57" s="107"/>
      <c r="BZ57" s="107"/>
      <c r="CA57" s="107"/>
      <c r="CB57" s="107"/>
      <c r="CC57" s="107"/>
      <c r="CD57" s="107"/>
      <c r="CE57" s="107"/>
      <c r="CF57" s="107"/>
      <c r="CG57" s="107"/>
      <c r="CH57" s="107"/>
      <c r="CI57" s="107"/>
      <c r="CJ57" s="107"/>
      <c r="CK57" s="107"/>
      <c r="CL57" s="107"/>
      <c r="CM57" s="107"/>
      <c r="CN57" s="107"/>
      <c r="CO57" s="107"/>
      <c r="CP57" s="107"/>
      <c r="CQ57" s="107"/>
      <c r="CR57" s="107"/>
      <c r="CS57" s="107"/>
      <c r="CT57" s="107"/>
      <c r="CU57" s="107"/>
      <c r="CV57" s="107"/>
      <c r="CW57" s="107"/>
      <c r="CX57" s="107"/>
      <c r="CY57" s="107"/>
      <c r="CZ57" s="107"/>
      <c r="DA57" s="107"/>
      <c r="DB57" s="107"/>
      <c r="DC57" s="107"/>
      <c r="DD57" s="107"/>
      <c r="DE57" s="107"/>
      <c r="DF57" s="107"/>
      <c r="DG57" s="107"/>
      <c r="DH57" s="107"/>
      <c r="DI57" s="107"/>
      <c r="DJ57" s="107"/>
      <c r="DK57" s="107"/>
      <c r="DL57" s="107"/>
      <c r="DM57" s="107"/>
      <c r="DN57" s="107"/>
      <c r="DO57" s="107"/>
      <c r="DP57" s="107"/>
      <c r="DQ57" s="107"/>
      <c r="DR57" s="107"/>
      <c r="DS57" s="107"/>
      <c r="DT57" s="107"/>
      <c r="DU57" s="107"/>
      <c r="DV57" s="107"/>
      <c r="DW57" s="107"/>
      <c r="DX57" s="107"/>
      <c r="DY57" s="107"/>
      <c r="DZ57" s="107"/>
      <c r="EA57" s="107"/>
      <c r="EB57" s="107"/>
      <c r="EC57" s="107"/>
      <c r="ED57" s="107"/>
      <c r="EE57" s="107"/>
      <c r="EF57" s="107"/>
      <c r="EG57" s="107"/>
      <c r="EH57" s="107"/>
      <c r="EI57" s="107"/>
      <c r="EJ57" s="107"/>
      <c r="EK57" s="107"/>
      <c r="EL57" s="107"/>
      <c r="EM57" s="107"/>
      <c r="EN57" s="107"/>
      <c r="EO57" s="107"/>
      <c r="EP57" s="107"/>
      <c r="EQ57" s="107"/>
      <c r="ER57" s="107"/>
      <c r="ES57" s="107"/>
      <c r="ET57" s="107"/>
      <c r="EU57" s="107"/>
      <c r="EV57" s="107"/>
      <c r="EW57" s="107"/>
      <c r="EX57" s="107"/>
      <c r="EY57" s="107"/>
      <c r="EZ57" s="107"/>
      <c r="FA57" s="107"/>
      <c r="FB57" s="107"/>
      <c r="FC57" s="107"/>
      <c r="FD57" s="107"/>
      <c r="FE57" s="107"/>
      <c r="FF57" s="107"/>
      <c r="FG57" s="107"/>
      <c r="FH57" s="107"/>
      <c r="FI57" s="107"/>
      <c r="FJ57" s="107"/>
      <c r="FK57" s="107"/>
      <c r="FL57" s="107"/>
      <c r="FM57" s="107"/>
      <c r="FN57" s="107"/>
      <c r="FO57" s="107"/>
      <c r="FP57" s="107"/>
      <c r="FQ57" s="107"/>
      <c r="FR57" s="107"/>
      <c r="FS57" s="107"/>
      <c r="FT57" s="107"/>
      <c r="FU57" s="107"/>
      <c r="FV57" s="107"/>
      <c r="FW57" s="107"/>
      <c r="FX57" s="107"/>
      <c r="FY57" s="107"/>
      <c r="FZ57" s="107"/>
      <c r="GA57" s="107"/>
      <c r="GB57" s="107"/>
      <c r="GC57" s="107"/>
      <c r="GD57" s="107"/>
      <c r="GE57" s="107"/>
      <c r="GF57" s="107"/>
      <c r="GG57" s="107"/>
      <c r="GH57" s="107"/>
      <c r="GI57" s="107"/>
      <c r="GJ57" s="107"/>
      <c r="GK57" s="107"/>
      <c r="GL57" s="107"/>
      <c r="GM57" s="107"/>
      <c r="GN57" s="107"/>
      <c r="GO57" s="107"/>
      <c r="GP57" s="107"/>
      <c r="GQ57" s="107"/>
      <c r="GR57" s="107"/>
      <c r="GS57" s="107"/>
      <c r="GT57" s="107"/>
      <c r="GU57" s="107"/>
      <c r="GV57" s="107"/>
      <c r="GW57" s="107"/>
      <c r="GX57" s="107"/>
      <c r="GY57" s="107"/>
      <c r="GZ57" s="107"/>
      <c r="HA57" s="107"/>
      <c r="HB57" s="107"/>
      <c r="HC57" s="107"/>
      <c r="HD57" s="107"/>
      <c r="HE57" s="107"/>
      <c r="HF57" s="107"/>
      <c r="HG57" s="107"/>
      <c r="HH57" s="107"/>
      <c r="HI57" s="107"/>
      <c r="HJ57" s="107"/>
      <c r="HK57" s="107"/>
      <c r="HL57" s="107"/>
      <c r="HM57" s="107"/>
      <c r="HN57" s="107"/>
      <c r="HO57" s="107"/>
      <c r="HP57" s="107"/>
      <c r="HQ57" s="107"/>
      <c r="HR57" s="107"/>
      <c r="HS57" s="107"/>
      <c r="HT57" s="107"/>
      <c r="HU57" s="107"/>
      <c r="HV57" s="107"/>
      <c r="HW57" s="107"/>
      <c r="HX57" s="107"/>
      <c r="HY57" s="107"/>
      <c r="HZ57" s="107"/>
      <c r="IA57" s="107"/>
      <c r="IB57" s="107"/>
      <c r="IC57" s="107"/>
      <c r="ID57" s="107"/>
      <c r="IE57" s="107"/>
      <c r="IF57" s="107"/>
      <c r="IG57" s="107"/>
      <c r="IH57" s="107"/>
      <c r="II57" s="107"/>
      <c r="IJ57" s="107"/>
      <c r="IK57" s="107"/>
      <c r="IL57" s="107"/>
      <c r="IM57" s="107"/>
      <c r="IN57" s="107"/>
      <c r="IO57" s="107"/>
      <c r="IP57" s="107"/>
      <c r="IQ57" s="107"/>
      <c r="IR57" s="107"/>
      <c r="IS57" s="107"/>
    </row>
    <row r="58" spans="1:253" ht="36">
      <c r="A58" s="45" t="s">
        <v>221</v>
      </c>
      <c r="B58" s="93" t="s">
        <v>222</v>
      </c>
      <c r="C58" s="95" t="s">
        <v>223</v>
      </c>
      <c r="D58" s="87">
        <v>0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0</v>
      </c>
      <c r="L58" s="87">
        <v>115431954.55999999</v>
      </c>
      <c r="M58" s="88">
        <f t="shared" si="0"/>
        <v>115431954.55999999</v>
      </c>
      <c r="N58" s="87">
        <v>6042078.6900000004</v>
      </c>
      <c r="O58" s="83">
        <f t="shared" si="1"/>
        <v>121474033.24999999</v>
      </c>
      <c r="P58" s="89"/>
      <c r="Q58" s="102"/>
      <c r="R58" s="103"/>
    </row>
    <row r="59" spans="1:253" ht="36">
      <c r="A59" s="45" t="s">
        <v>224</v>
      </c>
      <c r="B59" s="93" t="s">
        <v>225</v>
      </c>
      <c r="C59" s="95" t="s">
        <v>226</v>
      </c>
      <c r="D59" s="87">
        <v>0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-103830515.59999996</v>
      </c>
      <c r="M59" s="88">
        <f t="shared" si="0"/>
        <v>-103830515.59999996</v>
      </c>
      <c r="N59" s="87">
        <v>-6465871.1200000001</v>
      </c>
      <c r="O59" s="83">
        <f t="shared" si="1"/>
        <v>-110296386.71999997</v>
      </c>
      <c r="P59" s="89"/>
      <c r="Q59" s="102"/>
      <c r="R59" s="103"/>
    </row>
    <row r="60" spans="1:253" ht="36">
      <c r="A60" s="45" t="s">
        <v>227</v>
      </c>
      <c r="B60" s="93" t="s">
        <v>228</v>
      </c>
      <c r="C60" s="95" t="s">
        <v>229</v>
      </c>
      <c r="D60" s="87">
        <v>0</v>
      </c>
      <c r="E60" s="87">
        <v>0</v>
      </c>
      <c r="F60" s="87">
        <v>0</v>
      </c>
      <c r="G60" s="87">
        <v>0</v>
      </c>
      <c r="H60" s="87">
        <v>0</v>
      </c>
      <c r="I60" s="87">
        <v>0</v>
      </c>
      <c r="J60" s="87">
        <v>0</v>
      </c>
      <c r="K60" s="87">
        <v>0</v>
      </c>
      <c r="L60" s="87">
        <v>222343925.10999998</v>
      </c>
      <c r="M60" s="88">
        <f t="shared" si="0"/>
        <v>222343925.10999998</v>
      </c>
      <c r="N60" s="87">
        <v>15897</v>
      </c>
      <c r="O60" s="83">
        <f t="shared" si="1"/>
        <v>222359822.10999998</v>
      </c>
      <c r="P60" s="89"/>
      <c r="Q60" s="102"/>
      <c r="R60" s="103"/>
    </row>
    <row r="61" spans="1:253" ht="36">
      <c r="A61" s="45" t="s">
        <v>230</v>
      </c>
      <c r="B61" s="93" t="s">
        <v>231</v>
      </c>
      <c r="C61" s="95" t="s">
        <v>232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-181168640.09999999</v>
      </c>
      <c r="M61" s="88">
        <f t="shared" si="0"/>
        <v>-181168640.09999999</v>
      </c>
      <c r="N61" s="87">
        <v>-5998683.5599999996</v>
      </c>
      <c r="O61" s="83">
        <f t="shared" si="1"/>
        <v>-187167323.66</v>
      </c>
      <c r="P61" s="89"/>
      <c r="Q61" s="102"/>
      <c r="R61" s="103"/>
    </row>
    <row r="62" spans="1:253" ht="36">
      <c r="A62" s="45" t="s">
        <v>233</v>
      </c>
      <c r="B62" s="93" t="s">
        <v>234</v>
      </c>
      <c r="C62" s="95" t="s">
        <v>235</v>
      </c>
      <c r="D62" s="87">
        <v>0</v>
      </c>
      <c r="E62" s="87">
        <v>0</v>
      </c>
      <c r="F62" s="87">
        <v>0</v>
      </c>
      <c r="G62" s="87">
        <v>0</v>
      </c>
      <c r="H62" s="87">
        <v>0</v>
      </c>
      <c r="I62" s="87">
        <v>0</v>
      </c>
      <c r="J62" s="87">
        <v>0</v>
      </c>
      <c r="K62" s="87">
        <v>0</v>
      </c>
      <c r="L62" s="87">
        <v>35669188.640000001</v>
      </c>
      <c r="M62" s="88">
        <f t="shared" si="0"/>
        <v>35669188.640000001</v>
      </c>
      <c r="N62" s="87">
        <v>90743.96</v>
      </c>
      <c r="O62" s="83">
        <f t="shared" si="1"/>
        <v>35759932.600000001</v>
      </c>
      <c r="P62" s="89"/>
      <c r="Q62" s="102"/>
      <c r="R62" s="103"/>
    </row>
    <row r="63" spans="1:253" ht="36">
      <c r="A63" s="45" t="s">
        <v>236</v>
      </c>
      <c r="B63" s="93" t="s">
        <v>237</v>
      </c>
      <c r="C63" s="95" t="s">
        <v>238</v>
      </c>
      <c r="D63" s="87">
        <v>0</v>
      </c>
      <c r="E63" s="87">
        <v>0</v>
      </c>
      <c r="F63" s="87">
        <v>0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  <c r="L63" s="87">
        <v>-22240568.940000001</v>
      </c>
      <c r="M63" s="88">
        <f t="shared" si="0"/>
        <v>-22240568.940000001</v>
      </c>
      <c r="N63" s="87">
        <v>-7125875.2400000002</v>
      </c>
      <c r="O63" s="83">
        <f t="shared" si="1"/>
        <v>-29366444.18</v>
      </c>
      <c r="P63" s="89"/>
      <c r="Q63" s="102"/>
      <c r="R63" s="103"/>
    </row>
    <row r="64" spans="1:253" ht="36">
      <c r="A64" s="45" t="s">
        <v>239</v>
      </c>
      <c r="B64" s="93" t="s">
        <v>240</v>
      </c>
      <c r="C64" s="95" t="s">
        <v>241</v>
      </c>
      <c r="D64" s="87">
        <v>0</v>
      </c>
      <c r="E64" s="87">
        <v>0</v>
      </c>
      <c r="F64" s="87">
        <v>0</v>
      </c>
      <c r="G64" s="87">
        <v>0</v>
      </c>
      <c r="H64" s="87">
        <v>0</v>
      </c>
      <c r="I64" s="87">
        <v>0</v>
      </c>
      <c r="J64" s="87">
        <v>0</v>
      </c>
      <c r="K64" s="87">
        <v>0</v>
      </c>
      <c r="L64" s="87">
        <v>12623975.800000001</v>
      </c>
      <c r="M64" s="88">
        <f t="shared" si="0"/>
        <v>12623975.800000001</v>
      </c>
      <c r="N64" s="87">
        <v>0</v>
      </c>
      <c r="O64" s="83">
        <f t="shared" si="1"/>
        <v>12623975.800000001</v>
      </c>
      <c r="P64" s="89"/>
      <c r="Q64" s="102"/>
      <c r="R64" s="103"/>
    </row>
    <row r="65" spans="1:253" ht="36">
      <c r="A65" s="45" t="s">
        <v>242</v>
      </c>
      <c r="B65" s="93" t="s">
        <v>243</v>
      </c>
      <c r="C65" s="95" t="s">
        <v>244</v>
      </c>
      <c r="D65" s="87">
        <v>0</v>
      </c>
      <c r="E65" s="87">
        <v>0</v>
      </c>
      <c r="F65" s="87">
        <v>0</v>
      </c>
      <c r="G65" s="87">
        <v>0</v>
      </c>
      <c r="H65" s="87">
        <v>0</v>
      </c>
      <c r="I65" s="87">
        <v>0</v>
      </c>
      <c r="J65" s="87">
        <v>0</v>
      </c>
      <c r="K65" s="87">
        <v>0</v>
      </c>
      <c r="L65" s="87">
        <v>-9403387.3599999994</v>
      </c>
      <c r="M65" s="88">
        <f t="shared" si="0"/>
        <v>-9403387.3599999994</v>
      </c>
      <c r="N65" s="87">
        <v>0</v>
      </c>
      <c r="O65" s="83">
        <f t="shared" si="1"/>
        <v>-9403387.3599999994</v>
      </c>
      <c r="P65" s="89"/>
      <c r="Q65" s="102"/>
      <c r="R65" s="103"/>
    </row>
    <row r="66" spans="1:253" ht="36">
      <c r="A66" s="45" t="s">
        <v>245</v>
      </c>
      <c r="B66" s="93" t="s">
        <v>246</v>
      </c>
      <c r="C66" s="95" t="s">
        <v>247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139063</v>
      </c>
      <c r="M66" s="88">
        <f t="shared" si="0"/>
        <v>139063</v>
      </c>
      <c r="N66" s="87">
        <v>0</v>
      </c>
      <c r="O66" s="83">
        <f t="shared" si="1"/>
        <v>139063</v>
      </c>
      <c r="P66" s="89"/>
      <c r="Q66" s="102"/>
      <c r="R66" s="103"/>
      <c r="S66" s="107"/>
      <c r="T66" s="107"/>
      <c r="U66" s="107"/>
      <c r="V66" s="107"/>
    </row>
    <row r="67" spans="1:253" ht="36">
      <c r="A67" s="45" t="s">
        <v>248</v>
      </c>
      <c r="B67" s="93" t="s">
        <v>249</v>
      </c>
      <c r="C67" s="95" t="s">
        <v>250</v>
      </c>
      <c r="D67" s="87">
        <v>0</v>
      </c>
      <c r="E67" s="87">
        <v>0</v>
      </c>
      <c r="F67" s="87">
        <v>0</v>
      </c>
      <c r="G67" s="87">
        <v>0</v>
      </c>
      <c r="H67" s="87">
        <v>0</v>
      </c>
      <c r="I67" s="87">
        <v>0</v>
      </c>
      <c r="J67" s="87">
        <v>0</v>
      </c>
      <c r="K67" s="87">
        <v>0</v>
      </c>
      <c r="L67" s="87">
        <v>-60404.94</v>
      </c>
      <c r="M67" s="88">
        <f t="shared" si="0"/>
        <v>-60404.94</v>
      </c>
      <c r="N67" s="87">
        <v>0</v>
      </c>
      <c r="O67" s="83">
        <f t="shared" si="1"/>
        <v>-60404.94</v>
      </c>
      <c r="P67" s="89"/>
      <c r="Q67" s="102"/>
      <c r="R67" s="103"/>
    </row>
    <row r="68" spans="1:253">
      <c r="A68" s="45" t="s">
        <v>251</v>
      </c>
      <c r="B68" s="105" t="s">
        <v>136</v>
      </c>
      <c r="C68" s="106" t="s">
        <v>252</v>
      </c>
      <c r="D68" s="88"/>
      <c r="E68" s="88"/>
      <c r="F68" s="88"/>
      <c r="G68" s="88"/>
      <c r="H68" s="88"/>
      <c r="I68" s="88"/>
      <c r="J68" s="88"/>
      <c r="K68" s="88"/>
      <c r="L68" s="87">
        <v>219012.47</v>
      </c>
      <c r="M68" s="88">
        <f>SUM(D68:L68)</f>
        <v>219012.47</v>
      </c>
      <c r="N68" s="87">
        <v>0</v>
      </c>
      <c r="O68" s="83">
        <f>SUM(M68:N68)</f>
        <v>219012.47</v>
      </c>
      <c r="P68" s="89"/>
      <c r="Q68" s="102"/>
      <c r="R68" s="103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7"/>
      <c r="ES68" s="107"/>
      <c r="ET68" s="107"/>
      <c r="EU68" s="107"/>
      <c r="EV68" s="107"/>
      <c r="EW68" s="107"/>
      <c r="EX68" s="107"/>
      <c r="EY68" s="107"/>
      <c r="EZ68" s="107"/>
      <c r="FA68" s="107"/>
      <c r="FB68" s="107"/>
      <c r="FC68" s="107"/>
      <c r="FD68" s="107"/>
      <c r="FE68" s="107"/>
      <c r="FF68" s="107"/>
      <c r="FG68" s="107"/>
      <c r="FH68" s="107"/>
      <c r="FI68" s="107"/>
      <c r="FJ68" s="107"/>
      <c r="FK68" s="107"/>
      <c r="FL68" s="107"/>
      <c r="FM68" s="107"/>
      <c r="FN68" s="107"/>
      <c r="FO68" s="107"/>
      <c r="FP68" s="107"/>
      <c r="FQ68" s="107"/>
      <c r="FR68" s="107"/>
      <c r="FS68" s="107"/>
      <c r="FT68" s="107"/>
      <c r="FU68" s="107"/>
      <c r="FV68" s="107"/>
      <c r="FW68" s="107"/>
      <c r="FX68" s="107"/>
      <c r="FY68" s="107"/>
      <c r="FZ68" s="107"/>
      <c r="GA68" s="107"/>
      <c r="GB68" s="107"/>
      <c r="GC68" s="107"/>
      <c r="GD68" s="107"/>
      <c r="GE68" s="107"/>
      <c r="GF68" s="107"/>
      <c r="GG68" s="107"/>
      <c r="GH68" s="107"/>
      <c r="GI68" s="107"/>
      <c r="GJ68" s="107"/>
      <c r="GK68" s="107"/>
      <c r="GL68" s="107"/>
      <c r="GM68" s="107"/>
      <c r="GN68" s="107"/>
      <c r="GO68" s="107"/>
      <c r="GP68" s="107"/>
      <c r="GQ68" s="107"/>
      <c r="GR68" s="107"/>
      <c r="GS68" s="107"/>
      <c r="GT68" s="107"/>
      <c r="GU68" s="107"/>
      <c r="GV68" s="107"/>
      <c r="GW68" s="107"/>
      <c r="GX68" s="107"/>
      <c r="GY68" s="107"/>
      <c r="GZ68" s="107"/>
      <c r="HA68" s="107"/>
      <c r="HB68" s="107"/>
      <c r="HC68" s="107"/>
      <c r="HD68" s="107"/>
      <c r="HE68" s="107"/>
      <c r="HF68" s="107"/>
      <c r="HG68" s="107"/>
      <c r="HH68" s="107"/>
      <c r="HI68" s="107"/>
      <c r="HJ68" s="107"/>
      <c r="HK68" s="107"/>
      <c r="HL68" s="107"/>
      <c r="HM68" s="107"/>
      <c r="HN68" s="107"/>
      <c r="HO68" s="107"/>
      <c r="HP68" s="107"/>
      <c r="HQ68" s="107"/>
      <c r="HR68" s="107"/>
      <c r="HS68" s="107"/>
      <c r="HT68" s="107"/>
      <c r="HU68" s="107"/>
      <c r="HV68" s="107"/>
      <c r="HW68" s="107"/>
      <c r="HX68" s="107"/>
      <c r="HY68" s="107"/>
      <c r="HZ68" s="107"/>
      <c r="IA68" s="107"/>
      <c r="IB68" s="107"/>
      <c r="IC68" s="107"/>
      <c r="ID68" s="107"/>
      <c r="IE68" s="107"/>
      <c r="IF68" s="107"/>
      <c r="IG68" s="107"/>
      <c r="IH68" s="107"/>
      <c r="II68" s="107"/>
      <c r="IJ68" s="107"/>
      <c r="IK68" s="107"/>
      <c r="IL68" s="107"/>
      <c r="IM68" s="107"/>
      <c r="IN68" s="107"/>
      <c r="IO68" s="107"/>
      <c r="IP68" s="107"/>
      <c r="IQ68" s="107"/>
      <c r="IR68" s="107"/>
      <c r="IS68" s="107"/>
    </row>
    <row r="69" spans="1:253" ht="36">
      <c r="A69" s="45" t="s">
        <v>253</v>
      </c>
      <c r="B69" s="93" t="s">
        <v>254</v>
      </c>
      <c r="C69" s="95" t="s">
        <v>255</v>
      </c>
      <c r="D69" s="87">
        <v>0</v>
      </c>
      <c r="E69" s="87">
        <v>0</v>
      </c>
      <c r="F69" s="87">
        <v>0</v>
      </c>
      <c r="G69" s="87">
        <v>0</v>
      </c>
      <c r="H69" s="87">
        <v>0</v>
      </c>
      <c r="I69" s="87">
        <v>0</v>
      </c>
      <c r="J69" s="87">
        <v>0</v>
      </c>
      <c r="K69" s="87">
        <v>0</v>
      </c>
      <c r="L69" s="87">
        <v>757467.5</v>
      </c>
      <c r="M69" s="88">
        <f t="shared" si="0"/>
        <v>757467.5</v>
      </c>
      <c r="N69" s="87">
        <v>0</v>
      </c>
      <c r="O69" s="83">
        <f t="shared" si="1"/>
        <v>757467.5</v>
      </c>
      <c r="P69" s="89"/>
      <c r="Q69" s="102"/>
      <c r="R69" s="103"/>
    </row>
    <row r="70" spans="1:253" ht="36">
      <c r="A70" s="45" t="s">
        <v>256</v>
      </c>
      <c r="B70" s="93" t="s">
        <v>257</v>
      </c>
      <c r="C70" s="95" t="s">
        <v>258</v>
      </c>
      <c r="D70" s="87">
        <v>0</v>
      </c>
      <c r="E70" s="87">
        <v>0</v>
      </c>
      <c r="F70" s="87">
        <v>0</v>
      </c>
      <c r="G70" s="87">
        <v>0</v>
      </c>
      <c r="H70" s="87">
        <v>0</v>
      </c>
      <c r="I70" s="87">
        <v>0</v>
      </c>
      <c r="J70" s="87">
        <v>0</v>
      </c>
      <c r="K70" s="87">
        <v>0</v>
      </c>
      <c r="L70" s="87">
        <v>-712458.48</v>
      </c>
      <c r="M70" s="88">
        <f t="shared" si="0"/>
        <v>-712458.48</v>
      </c>
      <c r="N70" s="87">
        <v>0</v>
      </c>
      <c r="O70" s="83">
        <f t="shared" si="1"/>
        <v>-712458.48</v>
      </c>
      <c r="P70" s="89"/>
      <c r="Q70" s="102"/>
      <c r="R70" s="103"/>
    </row>
    <row r="71" spans="1:253" ht="36">
      <c r="A71" s="45" t="s">
        <v>259</v>
      </c>
      <c r="B71" s="93" t="s">
        <v>260</v>
      </c>
      <c r="C71" s="95" t="s">
        <v>261</v>
      </c>
      <c r="D71" s="87">
        <v>0</v>
      </c>
      <c r="E71" s="87">
        <v>0</v>
      </c>
      <c r="F71" s="87">
        <v>0</v>
      </c>
      <c r="G71" s="87">
        <v>0</v>
      </c>
      <c r="H71" s="87">
        <v>0</v>
      </c>
      <c r="I71" s="87">
        <v>0</v>
      </c>
      <c r="J71" s="87">
        <v>0</v>
      </c>
      <c r="K71" s="87">
        <v>0</v>
      </c>
      <c r="L71" s="87">
        <v>16404528.949999999</v>
      </c>
      <c r="M71" s="88">
        <f t="shared" si="0"/>
        <v>16404528.949999999</v>
      </c>
      <c r="N71" s="87">
        <v>0</v>
      </c>
      <c r="O71" s="83">
        <f t="shared" si="1"/>
        <v>16404528.949999999</v>
      </c>
      <c r="P71" s="89"/>
      <c r="Q71" s="102"/>
      <c r="R71" s="103"/>
    </row>
    <row r="72" spans="1:253" ht="36">
      <c r="A72" s="45" t="s">
        <v>262</v>
      </c>
      <c r="B72" s="93" t="s">
        <v>263</v>
      </c>
      <c r="C72" s="95" t="s">
        <v>264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0</v>
      </c>
      <c r="J72" s="87">
        <v>0</v>
      </c>
      <c r="K72" s="87">
        <v>0</v>
      </c>
      <c r="L72" s="87">
        <v>-6717038.7400000002</v>
      </c>
      <c r="M72" s="88">
        <f t="shared" si="0"/>
        <v>-6717038.7400000002</v>
      </c>
      <c r="N72" s="87">
        <v>0</v>
      </c>
      <c r="O72" s="83">
        <f t="shared" si="1"/>
        <v>-6717038.7400000002</v>
      </c>
      <c r="P72" s="89"/>
      <c r="Q72" s="102"/>
      <c r="R72" s="103"/>
    </row>
    <row r="73" spans="1:253" ht="36">
      <c r="A73" s="45" t="s">
        <v>265</v>
      </c>
      <c r="B73" s="93" t="s">
        <v>266</v>
      </c>
      <c r="C73" s="95" t="s">
        <v>267</v>
      </c>
      <c r="D73" s="87">
        <v>0</v>
      </c>
      <c r="E73" s="87">
        <v>0</v>
      </c>
      <c r="F73" s="87">
        <v>0</v>
      </c>
      <c r="G73" s="87">
        <v>0</v>
      </c>
      <c r="H73" s="87">
        <v>0</v>
      </c>
      <c r="I73" s="87">
        <v>0</v>
      </c>
      <c r="J73" s="87">
        <v>0</v>
      </c>
      <c r="K73" s="87">
        <v>0</v>
      </c>
      <c r="L73" s="87">
        <v>2721609.17</v>
      </c>
      <c r="M73" s="88">
        <f t="shared" ref="M73:M82" si="2">SUM(D73:L73)</f>
        <v>2721609.17</v>
      </c>
      <c r="N73" s="87">
        <v>0</v>
      </c>
      <c r="O73" s="83">
        <f t="shared" ref="O73:O86" si="3">SUM(M73:N73)</f>
        <v>2721609.17</v>
      </c>
      <c r="P73" s="89"/>
      <c r="Q73" s="102"/>
      <c r="R73" s="103"/>
    </row>
    <row r="74" spans="1:253" ht="36">
      <c r="A74" s="45" t="s">
        <v>268</v>
      </c>
      <c r="B74" s="93" t="s">
        <v>269</v>
      </c>
      <c r="C74" s="95" t="s">
        <v>270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0</v>
      </c>
      <c r="J74" s="87">
        <v>0</v>
      </c>
      <c r="K74" s="87">
        <v>0</v>
      </c>
      <c r="L74" s="87">
        <v>-356401.21</v>
      </c>
      <c r="M74" s="88">
        <f t="shared" si="2"/>
        <v>-356401.21</v>
      </c>
      <c r="N74" s="87">
        <v>0</v>
      </c>
      <c r="O74" s="83">
        <f t="shared" si="3"/>
        <v>-356401.21</v>
      </c>
      <c r="P74" s="89"/>
      <c r="Q74" s="102"/>
      <c r="R74" s="103"/>
    </row>
    <row r="75" spans="1:253" ht="36">
      <c r="A75" s="45" t="s">
        <v>271</v>
      </c>
      <c r="B75" s="93" t="s">
        <v>272</v>
      </c>
      <c r="C75" s="95" t="s">
        <v>273</v>
      </c>
      <c r="D75" s="87">
        <v>0</v>
      </c>
      <c r="E75" s="87">
        <v>0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  <c r="L75" s="87">
        <v>74834130.450000003</v>
      </c>
      <c r="M75" s="88">
        <f t="shared" si="2"/>
        <v>74834130.450000003</v>
      </c>
      <c r="N75" s="87">
        <v>0</v>
      </c>
      <c r="O75" s="83">
        <f t="shared" si="3"/>
        <v>74834130.450000003</v>
      </c>
      <c r="P75" s="89"/>
      <c r="Q75" s="102"/>
      <c r="R75" s="103"/>
    </row>
    <row r="76" spans="1:253" ht="36">
      <c r="A76" s="45" t="s">
        <v>274</v>
      </c>
      <c r="B76" s="93" t="s">
        <v>275</v>
      </c>
      <c r="C76" s="95" t="s">
        <v>276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-18735807.259999998</v>
      </c>
      <c r="M76" s="88">
        <f t="shared" si="2"/>
        <v>-18735807.259999998</v>
      </c>
      <c r="N76" s="87">
        <v>0</v>
      </c>
      <c r="O76" s="83">
        <f t="shared" si="3"/>
        <v>-18735807.259999998</v>
      </c>
      <c r="P76" s="89"/>
      <c r="Q76" s="102"/>
      <c r="R76" s="103"/>
    </row>
    <row r="77" spans="1:253" ht="36">
      <c r="A77" s="45" t="s">
        <v>277</v>
      </c>
      <c r="B77" s="93" t="s">
        <v>278</v>
      </c>
      <c r="C77" s="95" t="s">
        <v>279</v>
      </c>
      <c r="D77" s="87">
        <v>0</v>
      </c>
      <c r="E77" s="87">
        <v>0</v>
      </c>
      <c r="F77" s="87">
        <v>0</v>
      </c>
      <c r="G77" s="87">
        <v>0</v>
      </c>
      <c r="H77" s="87">
        <v>0</v>
      </c>
      <c r="I77" s="87">
        <v>0</v>
      </c>
      <c r="J77" s="87">
        <v>0</v>
      </c>
      <c r="K77" s="87">
        <v>0</v>
      </c>
      <c r="L77" s="87">
        <v>0</v>
      </c>
      <c r="M77" s="88">
        <f t="shared" si="2"/>
        <v>0</v>
      </c>
      <c r="N77" s="87">
        <v>0</v>
      </c>
      <c r="O77" s="83">
        <f t="shared" si="3"/>
        <v>0</v>
      </c>
      <c r="P77" s="89"/>
      <c r="Q77" s="102"/>
      <c r="R77" s="103"/>
      <c r="S77" s="107"/>
      <c r="T77" s="107"/>
      <c r="U77" s="107"/>
      <c r="V77" s="107"/>
    </row>
    <row r="78" spans="1:253" ht="36">
      <c r="A78" s="45" t="s">
        <v>280</v>
      </c>
      <c r="B78" s="93" t="s">
        <v>281</v>
      </c>
      <c r="C78" s="95" t="s">
        <v>282</v>
      </c>
      <c r="D78" s="87">
        <v>0</v>
      </c>
      <c r="E78" s="87">
        <v>0</v>
      </c>
      <c r="F78" s="87">
        <v>0</v>
      </c>
      <c r="G78" s="87">
        <v>0</v>
      </c>
      <c r="H78" s="87">
        <v>0</v>
      </c>
      <c r="I78" s="87">
        <v>0</v>
      </c>
      <c r="J78" s="87">
        <v>0</v>
      </c>
      <c r="K78" s="87">
        <v>0</v>
      </c>
      <c r="L78" s="87">
        <v>0</v>
      </c>
      <c r="M78" s="88">
        <f t="shared" si="2"/>
        <v>0</v>
      </c>
      <c r="N78" s="87">
        <v>0</v>
      </c>
      <c r="O78" s="83">
        <f t="shared" si="3"/>
        <v>0</v>
      </c>
      <c r="P78" s="89"/>
      <c r="Q78" s="102"/>
      <c r="R78" s="103"/>
    </row>
    <row r="79" spans="1:253" ht="24">
      <c r="A79" s="45" t="s">
        <v>283</v>
      </c>
      <c r="B79" s="93" t="s">
        <v>284</v>
      </c>
      <c r="C79" s="95" t="s">
        <v>285</v>
      </c>
      <c r="D79" s="87">
        <v>0</v>
      </c>
      <c r="E79" s="87">
        <v>0</v>
      </c>
      <c r="F79" s="87">
        <v>0</v>
      </c>
      <c r="G79" s="87">
        <v>0</v>
      </c>
      <c r="H79" s="87">
        <v>0</v>
      </c>
      <c r="I79" s="87">
        <v>0</v>
      </c>
      <c r="J79" s="87">
        <v>0</v>
      </c>
      <c r="K79" s="87">
        <v>0</v>
      </c>
      <c r="L79" s="87">
        <v>4041356.76</v>
      </c>
      <c r="M79" s="88">
        <f t="shared" si="2"/>
        <v>4041356.76</v>
      </c>
      <c r="N79" s="87">
        <v>0</v>
      </c>
      <c r="O79" s="83">
        <f t="shared" si="3"/>
        <v>4041356.76</v>
      </c>
      <c r="P79" s="89"/>
      <c r="Q79" s="102"/>
      <c r="R79" s="103"/>
    </row>
    <row r="80" spans="1:253">
      <c r="A80" s="90" t="s">
        <v>283</v>
      </c>
      <c r="B80" s="93" t="s">
        <v>286</v>
      </c>
      <c r="C80" s="95" t="s">
        <v>287</v>
      </c>
      <c r="D80" s="87">
        <v>0</v>
      </c>
      <c r="E80" s="87">
        <v>0</v>
      </c>
      <c r="F80" s="87">
        <v>0</v>
      </c>
      <c r="G80" s="87">
        <v>0</v>
      </c>
      <c r="H80" s="87">
        <v>0</v>
      </c>
      <c r="I80" s="87">
        <v>0</v>
      </c>
      <c r="J80" s="87">
        <v>0</v>
      </c>
      <c r="K80" s="87">
        <v>0</v>
      </c>
      <c r="L80" s="87">
        <v>2490272.35</v>
      </c>
      <c r="M80" s="88">
        <f t="shared" si="2"/>
        <v>2490272.35</v>
      </c>
      <c r="N80" s="87">
        <v>0</v>
      </c>
      <c r="O80" s="83">
        <f t="shared" si="3"/>
        <v>2490272.35</v>
      </c>
      <c r="P80" s="89"/>
      <c r="Q80" s="102"/>
      <c r="R80" s="103"/>
    </row>
    <row r="81" spans="1:18" ht="24">
      <c r="A81" s="45" t="s">
        <v>288</v>
      </c>
      <c r="B81" s="93" t="s">
        <v>289</v>
      </c>
      <c r="C81" s="95" t="s">
        <v>290</v>
      </c>
      <c r="D81" s="87">
        <v>0</v>
      </c>
      <c r="E81" s="87">
        <v>0</v>
      </c>
      <c r="F81" s="87">
        <v>0</v>
      </c>
      <c r="G81" s="87">
        <v>0</v>
      </c>
      <c r="H81" s="87">
        <v>0</v>
      </c>
      <c r="I81" s="87">
        <v>0</v>
      </c>
      <c r="J81" s="87">
        <v>0</v>
      </c>
      <c r="K81" s="87">
        <v>0</v>
      </c>
      <c r="L81" s="87">
        <v>172933046.04000005</v>
      </c>
      <c r="M81" s="88">
        <f t="shared" si="2"/>
        <v>172933046.04000005</v>
      </c>
      <c r="N81" s="87">
        <v>66306.37</v>
      </c>
      <c r="O81" s="83">
        <f t="shared" si="3"/>
        <v>172999352.41000006</v>
      </c>
      <c r="P81" s="89"/>
      <c r="Q81" s="102"/>
      <c r="R81" s="103"/>
    </row>
    <row r="82" spans="1:18" ht="24">
      <c r="A82" s="45" t="s">
        <v>288</v>
      </c>
      <c r="B82" s="93" t="s">
        <v>291</v>
      </c>
      <c r="C82" s="95" t="s">
        <v>292</v>
      </c>
      <c r="D82" s="87">
        <v>0</v>
      </c>
      <c r="E82" s="87">
        <v>0</v>
      </c>
      <c r="F82" s="87">
        <v>0</v>
      </c>
      <c r="G82" s="87">
        <v>0</v>
      </c>
      <c r="H82" s="87">
        <v>0</v>
      </c>
      <c r="I82" s="87">
        <v>0</v>
      </c>
      <c r="J82" s="87">
        <v>0</v>
      </c>
      <c r="K82" s="87">
        <v>0</v>
      </c>
      <c r="L82" s="87">
        <v>0</v>
      </c>
      <c r="M82" s="88">
        <f t="shared" si="2"/>
        <v>0</v>
      </c>
      <c r="N82" s="87">
        <v>820164.03</v>
      </c>
      <c r="O82" s="83">
        <f t="shared" si="3"/>
        <v>820164.03</v>
      </c>
      <c r="P82" s="89"/>
      <c r="Q82" s="102"/>
      <c r="R82" s="103"/>
    </row>
    <row r="83" spans="1:18" ht="36">
      <c r="B83" s="93" t="s">
        <v>293</v>
      </c>
      <c r="C83" s="95" t="s">
        <v>294</v>
      </c>
      <c r="D83" s="87">
        <v>237099298.67999995</v>
      </c>
      <c r="E83" s="87">
        <v>811958.48</v>
      </c>
      <c r="F83" s="87">
        <v>0</v>
      </c>
      <c r="G83" s="87">
        <v>0</v>
      </c>
      <c r="H83" s="87">
        <v>0</v>
      </c>
      <c r="I83" s="87">
        <v>0</v>
      </c>
      <c r="J83" s="87">
        <v>0</v>
      </c>
      <c r="K83" s="87">
        <v>0</v>
      </c>
      <c r="L83" s="87">
        <v>0</v>
      </c>
      <c r="M83" s="88">
        <f>SUM(D83:L83)</f>
        <v>237911257.15999994</v>
      </c>
      <c r="N83" s="87">
        <v>0</v>
      </c>
      <c r="O83" s="83">
        <f>SUM(M83:N83)</f>
        <v>237911257.15999994</v>
      </c>
      <c r="P83" s="89"/>
      <c r="Q83" s="102"/>
      <c r="R83" s="103"/>
    </row>
    <row r="84" spans="1:18" ht="36">
      <c r="B84" s="93" t="s">
        <v>295</v>
      </c>
      <c r="C84" s="95" t="s">
        <v>296</v>
      </c>
      <c r="D84" s="87">
        <v>52720257.269999996</v>
      </c>
      <c r="E84" s="87">
        <v>98018.640000000014</v>
      </c>
      <c r="F84" s="87">
        <v>0</v>
      </c>
      <c r="G84" s="87">
        <v>0</v>
      </c>
      <c r="H84" s="87">
        <v>0</v>
      </c>
      <c r="I84" s="87">
        <v>0</v>
      </c>
      <c r="J84" s="87">
        <v>0</v>
      </c>
      <c r="K84" s="87">
        <v>0</v>
      </c>
      <c r="L84" s="87">
        <v>0</v>
      </c>
      <c r="M84" s="88">
        <f>SUM(D84:L84)</f>
        <v>52818275.909999996</v>
      </c>
      <c r="N84" s="87">
        <v>0</v>
      </c>
      <c r="O84" s="83">
        <f>SUM(M84:N84)</f>
        <v>52818275.909999996</v>
      </c>
      <c r="P84" s="89"/>
      <c r="Q84" s="102"/>
      <c r="R84" s="103"/>
    </row>
    <row r="85" spans="1:18">
      <c r="B85" s="109"/>
      <c r="C85" s="99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89"/>
      <c r="Q85" s="102"/>
      <c r="R85" s="103"/>
    </row>
    <row r="86" spans="1:18">
      <c r="B86" s="111" t="s">
        <v>297</v>
      </c>
      <c r="C86" s="99"/>
      <c r="D86" s="112">
        <f>SUM(D8:D84)</f>
        <v>973605811.77999949</v>
      </c>
      <c r="E86" s="112">
        <f t="shared" ref="E86:N86" si="4">SUM(E8:E84)</f>
        <v>109399925.30999999</v>
      </c>
      <c r="F86" s="112">
        <f t="shared" si="4"/>
        <v>162760012.47</v>
      </c>
      <c r="G86" s="112">
        <f t="shared" si="4"/>
        <v>166638180.88000003</v>
      </c>
      <c r="H86" s="112">
        <f t="shared" si="4"/>
        <v>42199851.670000002</v>
      </c>
      <c r="I86" s="112">
        <f t="shared" si="4"/>
        <v>140271871.24000001</v>
      </c>
      <c r="J86" s="112">
        <f t="shared" si="4"/>
        <v>1055678002.6799999</v>
      </c>
      <c r="K86" s="112">
        <f t="shared" si="4"/>
        <v>1695318.54</v>
      </c>
      <c r="L86" s="112">
        <f t="shared" si="4"/>
        <v>4060315810.5300002</v>
      </c>
      <c r="M86" s="112">
        <f t="shared" si="4"/>
        <v>6712564785.1000023</v>
      </c>
      <c r="N86" s="112">
        <f t="shared" si="4"/>
        <v>-113109214.42000002</v>
      </c>
      <c r="O86" s="112">
        <f t="shared" si="3"/>
        <v>6599455570.6800022</v>
      </c>
      <c r="P86" s="89"/>
      <c r="Q86" s="102"/>
      <c r="R86" s="103"/>
    </row>
    <row r="87" spans="1:18">
      <c r="B87" s="109"/>
      <c r="C87" s="99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4"/>
      <c r="P87" s="89"/>
      <c r="Q87" s="102"/>
      <c r="R87" s="103"/>
    </row>
    <row r="88" spans="1:18">
      <c r="B88" s="115" t="s">
        <v>298</v>
      </c>
      <c r="C88" s="116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83"/>
      <c r="P88" s="89"/>
      <c r="Q88" s="102"/>
      <c r="R88" s="103"/>
    </row>
    <row r="89" spans="1:18">
      <c r="B89" s="118"/>
      <c r="C89" s="86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83"/>
      <c r="P89" s="89"/>
      <c r="Q89" s="102"/>
      <c r="R89" s="103"/>
    </row>
    <row r="90" spans="1:18" ht="24">
      <c r="A90" s="45" t="s">
        <v>299</v>
      </c>
      <c r="B90" s="91" t="s">
        <v>300</v>
      </c>
      <c r="C90" s="99" t="s">
        <v>301</v>
      </c>
      <c r="D90" s="87">
        <v>4091649.5400000005</v>
      </c>
      <c r="E90" s="87">
        <v>291274.90000000002</v>
      </c>
      <c r="F90" s="87">
        <v>256765.42000000004</v>
      </c>
      <c r="G90" s="87">
        <v>-25920.63</v>
      </c>
      <c r="H90" s="87">
        <v>245636.97999999998</v>
      </c>
      <c r="I90" s="87">
        <v>119382074.08999999</v>
      </c>
      <c r="J90" s="87">
        <v>0</v>
      </c>
      <c r="K90" s="87">
        <v>0</v>
      </c>
      <c r="L90" s="87">
        <v>0</v>
      </c>
      <c r="M90" s="88">
        <f>SUM(D90:L90)</f>
        <v>124241480.29999998</v>
      </c>
      <c r="N90" s="87">
        <v>902428.1</v>
      </c>
      <c r="O90" s="83">
        <f>SUM(M90:N90)</f>
        <v>125143908.39999998</v>
      </c>
      <c r="P90" s="89"/>
      <c r="Q90" s="102"/>
      <c r="R90" s="103"/>
    </row>
    <row r="91" spans="1:18" ht="24">
      <c r="A91" s="45" t="s">
        <v>302</v>
      </c>
      <c r="B91" s="91" t="s">
        <v>303</v>
      </c>
      <c r="C91" s="95" t="s">
        <v>304</v>
      </c>
      <c r="D91" s="87">
        <v>971446.32000000007</v>
      </c>
      <c r="E91" s="87">
        <v>1757.72</v>
      </c>
      <c r="F91" s="87">
        <v>208.44</v>
      </c>
      <c r="G91" s="87">
        <v>10.52</v>
      </c>
      <c r="H91" s="87">
        <v>0</v>
      </c>
      <c r="I91" s="87">
        <v>466480.01000000013</v>
      </c>
      <c r="J91" s="87">
        <v>55.53</v>
      </c>
      <c r="K91" s="87">
        <v>0</v>
      </c>
      <c r="L91" s="87">
        <v>0</v>
      </c>
      <c r="M91" s="88">
        <f t="shared" ref="M91:M143" si="5">SUM(D91:L91)</f>
        <v>1439958.5400000003</v>
      </c>
      <c r="N91" s="87">
        <v>0</v>
      </c>
      <c r="O91" s="83">
        <f t="shared" ref="O91:O143" si="6">SUM(M91:N91)</f>
        <v>1439958.5400000003</v>
      </c>
      <c r="P91" s="89"/>
      <c r="Q91" s="102"/>
      <c r="R91" s="103"/>
    </row>
    <row r="92" spans="1:18" ht="24">
      <c r="A92" s="45" t="s">
        <v>305</v>
      </c>
      <c r="B92" s="91" t="s">
        <v>303</v>
      </c>
      <c r="C92" s="95" t="s">
        <v>306</v>
      </c>
      <c r="D92" s="87">
        <v>102783.50999999998</v>
      </c>
      <c r="E92" s="87">
        <v>4583.79</v>
      </c>
      <c r="F92" s="87">
        <v>877.92</v>
      </c>
      <c r="G92" s="87">
        <v>90.93</v>
      </c>
      <c r="H92" s="87">
        <v>0</v>
      </c>
      <c r="I92" s="87">
        <v>411896.02999999997</v>
      </c>
      <c r="J92" s="87">
        <v>930.33</v>
      </c>
      <c r="K92" s="87">
        <v>0</v>
      </c>
      <c r="L92" s="87">
        <v>0</v>
      </c>
      <c r="M92" s="88">
        <f t="shared" si="5"/>
        <v>521162.50999999995</v>
      </c>
      <c r="N92" s="87">
        <v>0</v>
      </c>
      <c r="O92" s="83">
        <f t="shared" si="6"/>
        <v>521162.50999999995</v>
      </c>
      <c r="P92" s="89"/>
      <c r="Q92" s="102"/>
      <c r="R92" s="103"/>
    </row>
    <row r="93" spans="1:18" ht="24">
      <c r="A93" s="45" t="s">
        <v>307</v>
      </c>
      <c r="B93" s="91" t="s">
        <v>303</v>
      </c>
      <c r="C93" s="95" t="s">
        <v>308</v>
      </c>
      <c r="D93" s="87">
        <v>-89127.27</v>
      </c>
      <c r="E93" s="87">
        <v>56.89</v>
      </c>
      <c r="F93" s="87">
        <v>0</v>
      </c>
      <c r="G93" s="87">
        <v>0</v>
      </c>
      <c r="H93" s="87">
        <v>0</v>
      </c>
      <c r="I93" s="87">
        <v>353124.88000000006</v>
      </c>
      <c r="J93" s="87">
        <v>0</v>
      </c>
      <c r="K93" s="87">
        <v>0</v>
      </c>
      <c r="L93" s="87">
        <v>0</v>
      </c>
      <c r="M93" s="88">
        <f t="shared" si="5"/>
        <v>264054.50000000006</v>
      </c>
      <c r="N93" s="87">
        <v>0</v>
      </c>
      <c r="O93" s="83">
        <f t="shared" si="6"/>
        <v>264054.50000000006</v>
      </c>
      <c r="P93" s="89"/>
      <c r="Q93" s="102"/>
      <c r="R93" s="103"/>
    </row>
    <row r="94" spans="1:18" ht="24">
      <c r="A94" s="45" t="s">
        <v>309</v>
      </c>
      <c r="B94" s="91" t="s">
        <v>310</v>
      </c>
      <c r="C94" s="99" t="s">
        <v>311</v>
      </c>
      <c r="D94" s="87">
        <v>2059360.14</v>
      </c>
      <c r="E94" s="87">
        <v>0</v>
      </c>
      <c r="F94" s="87">
        <v>0</v>
      </c>
      <c r="G94" s="87">
        <v>0</v>
      </c>
      <c r="H94" s="87">
        <v>0</v>
      </c>
      <c r="I94" s="87">
        <v>-50921.66</v>
      </c>
      <c r="J94" s="87">
        <v>0</v>
      </c>
      <c r="K94" s="87">
        <v>0</v>
      </c>
      <c r="L94" s="87">
        <v>0</v>
      </c>
      <c r="M94" s="88">
        <f t="shared" si="5"/>
        <v>2008438.48</v>
      </c>
      <c r="N94" s="87">
        <v>0</v>
      </c>
      <c r="O94" s="83">
        <f t="shared" si="6"/>
        <v>2008438.48</v>
      </c>
      <c r="P94" s="89"/>
      <c r="Q94" s="102"/>
      <c r="R94" s="103"/>
    </row>
    <row r="95" spans="1:18" ht="24">
      <c r="A95" s="45" t="s">
        <v>312</v>
      </c>
      <c r="B95" s="91" t="s">
        <v>313</v>
      </c>
      <c r="C95" s="99" t="s">
        <v>314</v>
      </c>
      <c r="D95" s="87">
        <v>3991099.51</v>
      </c>
      <c r="E95" s="87">
        <v>166630.39000000001</v>
      </c>
      <c r="F95" s="87">
        <v>33834.25</v>
      </c>
      <c r="G95" s="87">
        <v>2065.46</v>
      </c>
      <c r="H95" s="87">
        <v>0</v>
      </c>
      <c r="I95" s="87">
        <v>920039.5</v>
      </c>
      <c r="J95" s="87">
        <v>31253.29</v>
      </c>
      <c r="K95" s="87">
        <v>0</v>
      </c>
      <c r="L95" s="87">
        <v>0</v>
      </c>
      <c r="M95" s="88">
        <f t="shared" si="5"/>
        <v>5144922.3999999994</v>
      </c>
      <c r="N95" s="87">
        <v>0</v>
      </c>
      <c r="O95" s="83">
        <f t="shared" si="6"/>
        <v>5144922.3999999994</v>
      </c>
      <c r="P95" s="89"/>
      <c r="Q95" s="102"/>
      <c r="R95" s="103"/>
    </row>
    <row r="96" spans="1:18">
      <c r="A96" s="45" t="s">
        <v>315</v>
      </c>
      <c r="B96" s="91" t="s">
        <v>316</v>
      </c>
      <c r="C96" s="99" t="s">
        <v>317</v>
      </c>
      <c r="D96" s="87">
        <v>4255917.4800000004</v>
      </c>
      <c r="E96" s="87">
        <v>215619.25000000003</v>
      </c>
      <c r="F96" s="87">
        <v>39107.130000000005</v>
      </c>
      <c r="G96" s="87">
        <v>3303.24</v>
      </c>
      <c r="H96" s="87">
        <v>0</v>
      </c>
      <c r="I96" s="87">
        <v>1172816.1599999999</v>
      </c>
      <c r="J96" s="87">
        <v>40952.82</v>
      </c>
      <c r="K96" s="87">
        <v>0</v>
      </c>
      <c r="L96" s="87">
        <v>0</v>
      </c>
      <c r="M96" s="88">
        <f t="shared" si="5"/>
        <v>5727716.080000001</v>
      </c>
      <c r="N96" s="87">
        <v>0</v>
      </c>
      <c r="O96" s="83">
        <f t="shared" si="6"/>
        <v>5727716.080000001</v>
      </c>
      <c r="P96" s="89"/>
      <c r="Q96" s="102"/>
      <c r="R96" s="103"/>
    </row>
    <row r="97" spans="1:18" ht="36">
      <c r="A97" s="45" t="s">
        <v>318</v>
      </c>
      <c r="B97" s="91" t="s">
        <v>319</v>
      </c>
      <c r="C97" s="99" t="s">
        <v>320</v>
      </c>
      <c r="D97" s="87">
        <v>6898167.5099999998</v>
      </c>
      <c r="E97" s="87">
        <v>147394.23999999999</v>
      </c>
      <c r="F97" s="87">
        <v>49362</v>
      </c>
      <c r="G97" s="87">
        <v>2659.71</v>
      </c>
      <c r="H97" s="87">
        <v>0</v>
      </c>
      <c r="I97" s="87">
        <v>1646094.2799999998</v>
      </c>
      <c r="J97" s="87">
        <v>26227.96</v>
      </c>
      <c r="K97" s="87">
        <v>0</v>
      </c>
      <c r="L97" s="87">
        <v>0</v>
      </c>
      <c r="M97" s="88">
        <f t="shared" si="5"/>
        <v>8769905.7000000011</v>
      </c>
      <c r="N97" s="87">
        <v>0</v>
      </c>
      <c r="O97" s="83">
        <f t="shared" si="6"/>
        <v>8769905.7000000011</v>
      </c>
      <c r="P97" s="89"/>
      <c r="Q97" s="119"/>
      <c r="R97" s="103"/>
    </row>
    <row r="98" spans="1:18" ht="36">
      <c r="A98" s="45" t="s">
        <v>321</v>
      </c>
      <c r="B98" s="91" t="s">
        <v>322</v>
      </c>
      <c r="C98" s="99" t="s">
        <v>323</v>
      </c>
      <c r="D98" s="87">
        <v>5761659.3900000006</v>
      </c>
      <c r="E98" s="87">
        <v>447217.24000000005</v>
      </c>
      <c r="F98" s="87">
        <v>93468.99</v>
      </c>
      <c r="G98" s="87">
        <v>9283.75</v>
      </c>
      <c r="H98" s="87">
        <v>0</v>
      </c>
      <c r="I98" s="87">
        <v>2297187.7800000003</v>
      </c>
      <c r="J98" s="87">
        <v>101063.48999999999</v>
      </c>
      <c r="K98" s="87">
        <v>0</v>
      </c>
      <c r="L98" s="87">
        <v>0</v>
      </c>
      <c r="M98" s="88">
        <f t="shared" si="5"/>
        <v>8709880.6400000025</v>
      </c>
      <c r="N98" s="87">
        <v>0</v>
      </c>
      <c r="O98" s="83">
        <f t="shared" si="6"/>
        <v>8709880.6400000025</v>
      </c>
      <c r="P98" s="89"/>
      <c r="Q98" s="102"/>
      <c r="R98" s="103"/>
    </row>
    <row r="99" spans="1:18">
      <c r="A99" s="45" t="s">
        <v>324</v>
      </c>
      <c r="B99" s="91" t="s">
        <v>325</v>
      </c>
      <c r="C99" s="99" t="s">
        <v>326</v>
      </c>
      <c r="D99" s="87">
        <v>32395790.800000008</v>
      </c>
      <c r="E99" s="87">
        <v>6904688.0999999978</v>
      </c>
      <c r="F99" s="87">
        <v>1396996.5600000003</v>
      </c>
      <c r="G99" s="87">
        <v>77823.800000000017</v>
      </c>
      <c r="H99" s="87">
        <v>235315.97</v>
      </c>
      <c r="I99" s="87">
        <v>1868845.54</v>
      </c>
      <c r="J99" s="87">
        <v>20571053.280000001</v>
      </c>
      <c r="K99" s="87">
        <v>2580.09</v>
      </c>
      <c r="L99" s="87">
        <v>0</v>
      </c>
      <c r="M99" s="88">
        <f t="shared" si="5"/>
        <v>63453094.140000008</v>
      </c>
      <c r="N99" s="87">
        <v>10946.47</v>
      </c>
      <c r="O99" s="83">
        <f t="shared" si="6"/>
        <v>63464040.610000007</v>
      </c>
      <c r="P99" s="89"/>
      <c r="Q99" s="102"/>
      <c r="R99" s="103"/>
    </row>
    <row r="100" spans="1:18" ht="24">
      <c r="A100" s="45" t="s">
        <v>327</v>
      </c>
      <c r="B100" s="91" t="s">
        <v>328</v>
      </c>
      <c r="C100" s="99" t="s">
        <v>329</v>
      </c>
      <c r="D100" s="87">
        <v>29913511.649999999</v>
      </c>
      <c r="E100" s="87">
        <v>987822.13000000012</v>
      </c>
      <c r="F100" s="87">
        <v>72122.17</v>
      </c>
      <c r="G100" s="87">
        <v>0</v>
      </c>
      <c r="H100" s="87">
        <v>0</v>
      </c>
      <c r="I100" s="87">
        <v>3289675.93</v>
      </c>
      <c r="J100" s="87">
        <v>4760.05</v>
      </c>
      <c r="K100" s="87">
        <v>0</v>
      </c>
      <c r="L100" s="87">
        <v>0</v>
      </c>
      <c r="M100" s="88">
        <f t="shared" si="5"/>
        <v>34267891.93</v>
      </c>
      <c r="N100" s="87">
        <v>0</v>
      </c>
      <c r="O100" s="83">
        <f t="shared" si="6"/>
        <v>34267891.93</v>
      </c>
      <c r="P100" s="89"/>
      <c r="Q100" s="102"/>
      <c r="R100" s="103"/>
    </row>
    <row r="101" spans="1:18" ht="24">
      <c r="A101" s="45" t="s">
        <v>330</v>
      </c>
      <c r="B101" s="91" t="s">
        <v>331</v>
      </c>
      <c r="C101" s="99" t="s">
        <v>332</v>
      </c>
      <c r="D101" s="87">
        <v>27054290.230000008</v>
      </c>
      <c r="E101" s="87">
        <v>92552.54</v>
      </c>
      <c r="F101" s="87">
        <v>50225.030000000006</v>
      </c>
      <c r="G101" s="87">
        <v>0</v>
      </c>
      <c r="H101" s="87">
        <v>0</v>
      </c>
      <c r="I101" s="87">
        <v>4484.6899999999996</v>
      </c>
      <c r="J101" s="87">
        <v>491.64</v>
      </c>
      <c r="K101" s="87">
        <v>0</v>
      </c>
      <c r="L101" s="87">
        <v>0</v>
      </c>
      <c r="M101" s="88">
        <f t="shared" si="5"/>
        <v>27202044.13000001</v>
      </c>
      <c r="N101" s="87">
        <v>0</v>
      </c>
      <c r="O101" s="83">
        <f t="shared" si="6"/>
        <v>27202044.13000001</v>
      </c>
      <c r="P101" s="89"/>
      <c r="Q101" s="102"/>
      <c r="R101" s="103"/>
    </row>
    <row r="102" spans="1:18" ht="36">
      <c r="A102" s="45" t="s">
        <v>333</v>
      </c>
      <c r="B102" s="91" t="s">
        <v>334</v>
      </c>
      <c r="C102" s="99" t="s">
        <v>335</v>
      </c>
      <c r="D102" s="87">
        <v>154057844.47000003</v>
      </c>
      <c r="E102" s="87">
        <v>1017386.51</v>
      </c>
      <c r="F102" s="87">
        <v>504028.19999999995</v>
      </c>
      <c r="G102" s="87">
        <v>0</v>
      </c>
      <c r="H102" s="87">
        <v>0</v>
      </c>
      <c r="I102" s="87">
        <v>381094.67</v>
      </c>
      <c r="J102" s="87">
        <v>7866.24</v>
      </c>
      <c r="K102" s="87">
        <v>0</v>
      </c>
      <c r="L102" s="87">
        <v>0</v>
      </c>
      <c r="M102" s="88">
        <f t="shared" si="5"/>
        <v>155968220.09</v>
      </c>
      <c r="N102" s="87">
        <v>0</v>
      </c>
      <c r="O102" s="83">
        <f t="shared" si="6"/>
        <v>155968220.09</v>
      </c>
      <c r="P102" s="89"/>
      <c r="Q102" s="102"/>
      <c r="R102" s="103"/>
    </row>
    <row r="103" spans="1:18" ht="24">
      <c r="A103" s="45" t="s">
        <v>336</v>
      </c>
      <c r="B103" s="91" t="s">
        <v>337</v>
      </c>
      <c r="C103" s="99" t="s">
        <v>338</v>
      </c>
      <c r="D103" s="87">
        <v>44353450.459999993</v>
      </c>
      <c r="E103" s="87">
        <v>0</v>
      </c>
      <c r="F103" s="87">
        <v>0</v>
      </c>
      <c r="G103" s="87">
        <v>0</v>
      </c>
      <c r="H103" s="87">
        <v>0</v>
      </c>
      <c r="I103" s="87">
        <v>0</v>
      </c>
      <c r="J103" s="87">
        <v>0</v>
      </c>
      <c r="K103" s="87">
        <v>0</v>
      </c>
      <c r="L103" s="87">
        <v>0</v>
      </c>
      <c r="M103" s="88">
        <f t="shared" si="5"/>
        <v>44353450.459999993</v>
      </c>
      <c r="N103" s="87">
        <v>0</v>
      </c>
      <c r="O103" s="83">
        <f t="shared" si="6"/>
        <v>44353450.459999993</v>
      </c>
      <c r="P103" s="89"/>
      <c r="Q103" s="102"/>
      <c r="R103" s="103"/>
    </row>
    <row r="104" spans="1:18" ht="24">
      <c r="B104" s="91" t="s">
        <v>339</v>
      </c>
      <c r="C104" s="99" t="s">
        <v>340</v>
      </c>
      <c r="D104" s="87">
        <v>42286143</v>
      </c>
      <c r="E104" s="87">
        <v>0</v>
      </c>
      <c r="F104" s="87">
        <v>0</v>
      </c>
      <c r="G104" s="87">
        <v>0</v>
      </c>
      <c r="H104" s="87">
        <v>0</v>
      </c>
      <c r="I104" s="87">
        <v>0</v>
      </c>
      <c r="J104" s="87">
        <v>0</v>
      </c>
      <c r="K104" s="87">
        <v>0</v>
      </c>
      <c r="L104" s="87">
        <v>0</v>
      </c>
      <c r="M104" s="88">
        <f t="shared" si="5"/>
        <v>42286143</v>
      </c>
      <c r="N104" s="87">
        <v>0</v>
      </c>
      <c r="O104" s="83">
        <f t="shared" si="6"/>
        <v>42286143</v>
      </c>
      <c r="P104" s="89"/>
      <c r="Q104" s="102"/>
      <c r="R104" s="103"/>
    </row>
    <row r="105" spans="1:18" ht="24">
      <c r="B105" s="91" t="s">
        <v>341</v>
      </c>
      <c r="C105" s="99" t="s">
        <v>342</v>
      </c>
      <c r="D105" s="87">
        <v>14940575.639999999</v>
      </c>
      <c r="E105" s="87">
        <v>0</v>
      </c>
      <c r="F105" s="87">
        <v>0</v>
      </c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8">
        <f t="shared" si="5"/>
        <v>14940575.639999999</v>
      </c>
      <c r="N105" s="87">
        <v>0</v>
      </c>
      <c r="O105" s="83">
        <f t="shared" si="6"/>
        <v>14940575.639999999</v>
      </c>
      <c r="P105" s="89"/>
      <c r="Q105" s="102"/>
      <c r="R105" s="103"/>
    </row>
    <row r="106" spans="1:18" ht="36">
      <c r="B106" s="91" t="s">
        <v>343</v>
      </c>
      <c r="C106" s="99" t="s">
        <v>344</v>
      </c>
      <c r="D106" s="87">
        <v>332762704.89999998</v>
      </c>
      <c r="E106" s="87">
        <v>962242.1</v>
      </c>
      <c r="F106" s="87">
        <v>0</v>
      </c>
      <c r="G106" s="87">
        <v>0</v>
      </c>
      <c r="H106" s="87">
        <v>0</v>
      </c>
      <c r="I106" s="87">
        <v>0</v>
      </c>
      <c r="J106" s="87">
        <v>0</v>
      </c>
      <c r="K106" s="87">
        <v>0</v>
      </c>
      <c r="L106" s="87">
        <v>0</v>
      </c>
      <c r="M106" s="88">
        <f t="shared" si="5"/>
        <v>333724947</v>
      </c>
      <c r="N106" s="87">
        <v>0</v>
      </c>
      <c r="O106" s="83">
        <f t="shared" si="6"/>
        <v>333724947</v>
      </c>
      <c r="P106" s="89"/>
      <c r="Q106" s="102"/>
      <c r="R106" s="103"/>
    </row>
    <row r="107" spans="1:18" ht="36">
      <c r="B107" s="91" t="s">
        <v>345</v>
      </c>
      <c r="C107" s="99" t="s">
        <v>346</v>
      </c>
      <c r="D107" s="87">
        <v>326498012.70999998</v>
      </c>
      <c r="E107" s="87">
        <v>545712.65</v>
      </c>
      <c r="F107" s="87">
        <v>0</v>
      </c>
      <c r="G107" s="87">
        <v>0</v>
      </c>
      <c r="H107" s="87">
        <v>0</v>
      </c>
      <c r="I107" s="87">
        <v>0</v>
      </c>
      <c r="J107" s="87">
        <v>0</v>
      </c>
      <c r="K107" s="87">
        <v>0</v>
      </c>
      <c r="L107" s="87">
        <v>0</v>
      </c>
      <c r="M107" s="88">
        <f t="shared" si="5"/>
        <v>327043725.35999995</v>
      </c>
      <c r="N107" s="87">
        <v>0</v>
      </c>
      <c r="O107" s="83">
        <f t="shared" si="6"/>
        <v>327043725.35999995</v>
      </c>
      <c r="P107" s="89"/>
      <c r="Q107" s="102"/>
      <c r="R107" s="103"/>
    </row>
    <row r="108" spans="1:18">
      <c r="A108" s="45" t="s">
        <v>347</v>
      </c>
      <c r="B108" s="91" t="s">
        <v>348</v>
      </c>
      <c r="C108" s="99" t="s">
        <v>349</v>
      </c>
      <c r="D108" s="87">
        <v>28390411.430000003</v>
      </c>
      <c r="E108" s="87">
        <v>65.690000000000055</v>
      </c>
      <c r="F108" s="87">
        <v>35173.269999999997</v>
      </c>
      <c r="G108" s="87">
        <v>19189002.93</v>
      </c>
      <c r="H108" s="87">
        <v>468087.95000000019</v>
      </c>
      <c r="I108" s="87">
        <v>66393.55</v>
      </c>
      <c r="J108" s="87">
        <v>22721.57</v>
      </c>
      <c r="K108" s="87">
        <v>0</v>
      </c>
      <c r="L108" s="87">
        <v>0</v>
      </c>
      <c r="M108" s="88">
        <f t="shared" si="5"/>
        <v>48171856.390000008</v>
      </c>
      <c r="N108" s="87">
        <v>0</v>
      </c>
      <c r="O108" s="83">
        <f t="shared" si="6"/>
        <v>48171856.390000008</v>
      </c>
      <c r="P108" s="89"/>
      <c r="Q108" s="102"/>
      <c r="R108" s="103"/>
    </row>
    <row r="109" spans="1:18" ht="24">
      <c r="B109" s="91" t="s">
        <v>350</v>
      </c>
      <c r="C109" s="95" t="s">
        <v>351</v>
      </c>
      <c r="D109" s="87">
        <v>0</v>
      </c>
      <c r="E109" s="87">
        <v>0</v>
      </c>
      <c r="F109" s="87">
        <v>0</v>
      </c>
      <c r="G109" s="87">
        <v>0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8">
        <f t="shared" si="5"/>
        <v>0</v>
      </c>
      <c r="N109" s="87">
        <v>0</v>
      </c>
      <c r="O109" s="83">
        <f t="shared" si="6"/>
        <v>0</v>
      </c>
      <c r="P109" s="89"/>
      <c r="Q109" s="102"/>
      <c r="R109" s="103"/>
    </row>
    <row r="110" spans="1:18" ht="24">
      <c r="B110" s="91" t="s">
        <v>352</v>
      </c>
      <c r="C110" s="95" t="s">
        <v>353</v>
      </c>
      <c r="D110" s="87">
        <v>0</v>
      </c>
      <c r="E110" s="87">
        <v>0</v>
      </c>
      <c r="F110" s="87">
        <v>0</v>
      </c>
      <c r="G110" s="87">
        <v>0</v>
      </c>
      <c r="H110" s="87">
        <v>0</v>
      </c>
      <c r="I110" s="87">
        <v>0</v>
      </c>
      <c r="J110" s="87">
        <v>0</v>
      </c>
      <c r="K110" s="87">
        <v>0</v>
      </c>
      <c r="L110" s="87">
        <v>0</v>
      </c>
      <c r="M110" s="88">
        <f t="shared" si="5"/>
        <v>0</v>
      </c>
      <c r="N110" s="87">
        <v>0</v>
      </c>
      <c r="O110" s="83">
        <f t="shared" si="6"/>
        <v>0</v>
      </c>
      <c r="P110" s="89"/>
      <c r="Q110" s="102"/>
      <c r="R110" s="103"/>
    </row>
    <row r="111" spans="1:18">
      <c r="A111" s="45" t="s">
        <v>354</v>
      </c>
      <c r="B111" s="91" t="s">
        <v>355</v>
      </c>
      <c r="C111" s="99" t="s">
        <v>356</v>
      </c>
      <c r="D111" s="87">
        <v>114464.64000000001</v>
      </c>
      <c r="E111" s="87">
        <v>17981.34</v>
      </c>
      <c r="F111" s="87">
        <v>57634.91</v>
      </c>
      <c r="G111" s="87">
        <v>0</v>
      </c>
      <c r="H111" s="87">
        <v>0</v>
      </c>
      <c r="I111" s="87">
        <v>0</v>
      </c>
      <c r="J111" s="87">
        <v>9751480.0299999993</v>
      </c>
      <c r="K111" s="87">
        <v>0</v>
      </c>
      <c r="L111" s="87">
        <v>0</v>
      </c>
      <c r="M111" s="88">
        <f t="shared" si="5"/>
        <v>9941560.9199999999</v>
      </c>
      <c r="N111" s="87">
        <v>0</v>
      </c>
      <c r="O111" s="83">
        <f t="shared" si="6"/>
        <v>9941560.9199999999</v>
      </c>
      <c r="P111" s="89"/>
      <c r="Q111" s="102"/>
      <c r="R111" s="103"/>
    </row>
    <row r="112" spans="1:18">
      <c r="A112" s="45" t="s">
        <v>357</v>
      </c>
      <c r="B112" s="91" t="s">
        <v>358</v>
      </c>
      <c r="C112" s="99" t="s">
        <v>359</v>
      </c>
      <c r="D112" s="87">
        <v>22142.42</v>
      </c>
      <c r="E112" s="87">
        <v>2449.14</v>
      </c>
      <c r="F112" s="87">
        <v>45479.51</v>
      </c>
      <c r="G112" s="87">
        <v>0</v>
      </c>
      <c r="H112" s="87">
        <v>0</v>
      </c>
      <c r="I112" s="87">
        <v>19904.39</v>
      </c>
      <c r="J112" s="87">
        <v>0</v>
      </c>
      <c r="K112" s="87">
        <v>0</v>
      </c>
      <c r="L112" s="87">
        <v>0</v>
      </c>
      <c r="M112" s="88">
        <f t="shared" si="5"/>
        <v>89975.46</v>
      </c>
      <c r="N112" s="87">
        <v>0</v>
      </c>
      <c r="O112" s="83">
        <f t="shared" si="6"/>
        <v>89975.46</v>
      </c>
      <c r="P112" s="89"/>
      <c r="Q112" s="102"/>
      <c r="R112" s="103"/>
    </row>
    <row r="113" spans="1:21" ht="24">
      <c r="A113" s="45" t="s">
        <v>360</v>
      </c>
      <c r="B113" s="91" t="s">
        <v>361</v>
      </c>
      <c r="C113" s="99" t="s">
        <v>362</v>
      </c>
      <c r="D113" s="87">
        <v>6402247.6799999997</v>
      </c>
      <c r="E113" s="87">
        <v>0</v>
      </c>
      <c r="F113" s="87">
        <v>0</v>
      </c>
      <c r="G113" s="87">
        <v>0</v>
      </c>
      <c r="H113" s="87">
        <v>0</v>
      </c>
      <c r="I113" s="87">
        <v>1444711.37</v>
      </c>
      <c r="J113" s="87">
        <v>0</v>
      </c>
      <c r="K113" s="87">
        <v>0</v>
      </c>
      <c r="L113" s="87">
        <v>0</v>
      </c>
      <c r="M113" s="88">
        <f t="shared" si="5"/>
        <v>7846959.0499999998</v>
      </c>
      <c r="N113" s="87">
        <v>0</v>
      </c>
      <c r="O113" s="83">
        <f t="shared" si="6"/>
        <v>7846959.0499999998</v>
      </c>
      <c r="P113" s="89"/>
      <c r="Q113" s="102"/>
      <c r="R113" s="103"/>
    </row>
    <row r="114" spans="1:21" ht="24">
      <c r="A114" s="45" t="s">
        <v>363</v>
      </c>
      <c r="B114" s="91" t="s">
        <v>364</v>
      </c>
      <c r="C114" s="99" t="s">
        <v>365</v>
      </c>
      <c r="D114" s="87">
        <v>0</v>
      </c>
      <c r="E114" s="87">
        <v>0</v>
      </c>
      <c r="F114" s="87">
        <v>0</v>
      </c>
      <c r="G114" s="87">
        <v>0</v>
      </c>
      <c r="H114" s="87">
        <v>1609.69</v>
      </c>
      <c r="I114" s="87">
        <v>11757.69</v>
      </c>
      <c r="J114" s="87">
        <v>0</v>
      </c>
      <c r="K114" s="87">
        <v>0</v>
      </c>
      <c r="L114" s="87">
        <v>0</v>
      </c>
      <c r="M114" s="88">
        <f t="shared" si="5"/>
        <v>13367.380000000001</v>
      </c>
      <c r="N114" s="87">
        <v>0</v>
      </c>
      <c r="O114" s="83">
        <f t="shared" si="6"/>
        <v>13367.380000000001</v>
      </c>
      <c r="P114" s="89"/>
      <c r="Q114" s="102"/>
      <c r="R114" s="103"/>
    </row>
    <row r="115" spans="1:21">
      <c r="A115" s="45" t="s">
        <v>366</v>
      </c>
      <c r="B115" s="91" t="s">
        <v>367</v>
      </c>
      <c r="C115" s="99" t="s">
        <v>368</v>
      </c>
      <c r="D115" s="87">
        <v>160643.97999999998</v>
      </c>
      <c r="E115" s="87">
        <v>12868.42</v>
      </c>
      <c r="F115" s="87">
        <v>33152.339999999997</v>
      </c>
      <c r="G115" s="87">
        <v>0</v>
      </c>
      <c r="H115" s="87">
        <v>0</v>
      </c>
      <c r="I115" s="87">
        <v>0</v>
      </c>
      <c r="J115" s="87">
        <v>843</v>
      </c>
      <c r="K115" s="87">
        <v>0</v>
      </c>
      <c r="L115" s="87">
        <v>0</v>
      </c>
      <c r="M115" s="88">
        <f t="shared" si="5"/>
        <v>207507.74</v>
      </c>
      <c r="N115" s="87">
        <v>0</v>
      </c>
      <c r="O115" s="83">
        <f t="shared" si="6"/>
        <v>207507.74</v>
      </c>
      <c r="P115" s="89"/>
      <c r="Q115" s="102"/>
      <c r="R115" s="103"/>
    </row>
    <row r="116" spans="1:21" ht="48">
      <c r="A116" s="45" t="s">
        <v>369</v>
      </c>
      <c r="B116" s="91" t="s">
        <v>370</v>
      </c>
      <c r="C116" s="99" t="s">
        <v>371</v>
      </c>
      <c r="D116" s="87">
        <v>0</v>
      </c>
      <c r="E116" s="87">
        <v>-82.92</v>
      </c>
      <c r="F116" s="87">
        <v>0</v>
      </c>
      <c r="G116" s="87">
        <v>0</v>
      </c>
      <c r="H116" s="87">
        <v>0</v>
      </c>
      <c r="I116" s="87">
        <v>0</v>
      </c>
      <c r="J116" s="87">
        <v>0</v>
      </c>
      <c r="K116" s="87">
        <v>0</v>
      </c>
      <c r="L116" s="87">
        <v>678000</v>
      </c>
      <c r="M116" s="88">
        <f t="shared" si="5"/>
        <v>677917.08</v>
      </c>
      <c r="N116" s="87">
        <v>0</v>
      </c>
      <c r="O116" s="83">
        <f t="shared" si="6"/>
        <v>677917.08</v>
      </c>
      <c r="P116" s="89"/>
      <c r="Q116" s="102"/>
      <c r="R116" s="103"/>
    </row>
    <row r="117" spans="1:21" ht="24">
      <c r="A117" s="45" t="s">
        <v>372</v>
      </c>
      <c r="B117" s="91" t="s">
        <v>373</v>
      </c>
      <c r="C117" s="99" t="s">
        <v>374</v>
      </c>
      <c r="D117" s="87">
        <v>0</v>
      </c>
      <c r="E117" s="87">
        <v>0</v>
      </c>
      <c r="F117" s="87">
        <v>0</v>
      </c>
      <c r="G117" s="87">
        <v>0</v>
      </c>
      <c r="H117" s="87">
        <v>0</v>
      </c>
      <c r="I117" s="87">
        <v>0</v>
      </c>
      <c r="J117" s="87">
        <v>430000</v>
      </c>
      <c r="K117" s="87">
        <v>0</v>
      </c>
      <c r="L117" s="87">
        <v>9681000</v>
      </c>
      <c r="M117" s="88">
        <f t="shared" si="5"/>
        <v>10111000</v>
      </c>
      <c r="N117" s="87">
        <v>962073</v>
      </c>
      <c r="O117" s="83">
        <f t="shared" si="6"/>
        <v>11073073</v>
      </c>
      <c r="P117" s="89"/>
      <c r="Q117" s="102"/>
      <c r="R117" s="103"/>
    </row>
    <row r="118" spans="1:21" ht="24">
      <c r="A118" s="45" t="s">
        <v>375</v>
      </c>
      <c r="B118" s="91" t="s">
        <v>376</v>
      </c>
      <c r="C118" s="99" t="s">
        <v>377</v>
      </c>
      <c r="D118" s="87">
        <v>0</v>
      </c>
      <c r="E118" s="87">
        <v>0</v>
      </c>
      <c r="F118" s="87">
        <v>0</v>
      </c>
      <c r="G118" s="87">
        <v>0</v>
      </c>
      <c r="H118" s="87">
        <v>0</v>
      </c>
      <c r="I118" s="87">
        <v>0</v>
      </c>
      <c r="J118" s="87">
        <v>3030000</v>
      </c>
      <c r="K118" s="87">
        <v>16818.419999999998</v>
      </c>
      <c r="L118" s="87">
        <v>96845181.579999998</v>
      </c>
      <c r="M118" s="88">
        <f t="shared" si="5"/>
        <v>99892000</v>
      </c>
      <c r="N118" s="87">
        <v>23054632.109999999</v>
      </c>
      <c r="O118" s="83">
        <f t="shared" si="6"/>
        <v>122946632.11</v>
      </c>
      <c r="P118" s="89"/>
      <c r="Q118" s="102"/>
      <c r="R118" s="103"/>
    </row>
    <row r="119" spans="1:21" ht="24">
      <c r="A119" s="45" t="s">
        <v>378</v>
      </c>
      <c r="B119" s="91" t="s">
        <v>379</v>
      </c>
      <c r="C119" s="99" t="s">
        <v>380</v>
      </c>
      <c r="D119" s="87">
        <v>0</v>
      </c>
      <c r="E119" s="87">
        <v>0</v>
      </c>
      <c r="F119" s="87">
        <v>635889.89</v>
      </c>
      <c r="G119" s="87">
        <v>0</v>
      </c>
      <c r="H119" s="87">
        <v>0</v>
      </c>
      <c r="I119" s="87">
        <v>0</v>
      </c>
      <c r="J119" s="87">
        <v>2957074.34</v>
      </c>
      <c r="K119" s="87">
        <v>0</v>
      </c>
      <c r="L119" s="87">
        <v>5056945.58</v>
      </c>
      <c r="M119" s="88">
        <f t="shared" si="5"/>
        <v>8649909.8100000005</v>
      </c>
      <c r="N119" s="87">
        <v>0</v>
      </c>
      <c r="O119" s="83">
        <f t="shared" si="6"/>
        <v>8649909.8100000005</v>
      </c>
      <c r="P119" s="89"/>
      <c r="Q119" s="102"/>
      <c r="R119" s="103"/>
    </row>
    <row r="120" spans="1:21" ht="24">
      <c r="A120" s="45" t="s">
        <v>381</v>
      </c>
      <c r="B120" s="91" t="s">
        <v>382</v>
      </c>
      <c r="C120" s="99" t="s">
        <v>383</v>
      </c>
      <c r="D120" s="87">
        <v>0</v>
      </c>
      <c r="E120" s="87">
        <v>0</v>
      </c>
      <c r="F120" s="87">
        <v>455432.99</v>
      </c>
      <c r="G120" s="87">
        <v>0</v>
      </c>
      <c r="H120" s="87">
        <v>0</v>
      </c>
      <c r="I120" s="87">
        <v>0</v>
      </c>
      <c r="J120" s="87">
        <v>3486622.17</v>
      </c>
      <c r="K120" s="87">
        <v>0</v>
      </c>
      <c r="L120" s="87">
        <v>33044978.350000001</v>
      </c>
      <c r="M120" s="88">
        <f t="shared" si="5"/>
        <v>36987033.510000005</v>
      </c>
      <c r="N120" s="87">
        <v>0</v>
      </c>
      <c r="O120" s="83">
        <f t="shared" si="6"/>
        <v>36987033.510000005</v>
      </c>
      <c r="P120" s="89"/>
      <c r="Q120" s="102"/>
      <c r="R120" s="103"/>
    </row>
    <row r="121" spans="1:21" ht="24">
      <c r="A121" s="45" t="s">
        <v>384</v>
      </c>
      <c r="B121" s="91" t="s">
        <v>385</v>
      </c>
      <c r="C121" s="99" t="s">
        <v>386</v>
      </c>
      <c r="D121" s="87">
        <v>0</v>
      </c>
      <c r="E121" s="87">
        <v>0</v>
      </c>
      <c r="F121" s="87">
        <v>0</v>
      </c>
      <c r="G121" s="87">
        <v>0</v>
      </c>
      <c r="H121" s="87">
        <v>0</v>
      </c>
      <c r="I121" s="87">
        <v>0</v>
      </c>
      <c r="J121" s="87">
        <v>0</v>
      </c>
      <c r="K121" s="87">
        <v>106108.68000000001</v>
      </c>
      <c r="L121" s="87">
        <v>0</v>
      </c>
      <c r="M121" s="88">
        <f t="shared" si="5"/>
        <v>106108.68000000001</v>
      </c>
      <c r="N121" s="87">
        <v>30972.81</v>
      </c>
      <c r="O121" s="83">
        <f t="shared" si="6"/>
        <v>137081.49000000002</v>
      </c>
      <c r="P121" s="89"/>
      <c r="Q121" s="102"/>
      <c r="R121" s="103"/>
    </row>
    <row r="122" spans="1:21" ht="24">
      <c r="A122" s="45" t="s">
        <v>387</v>
      </c>
      <c r="B122" s="91" t="s">
        <v>388</v>
      </c>
      <c r="C122" s="99" t="s">
        <v>389</v>
      </c>
      <c r="D122" s="87">
        <v>0</v>
      </c>
      <c r="E122" s="87">
        <v>0</v>
      </c>
      <c r="F122" s="87">
        <v>0</v>
      </c>
      <c r="G122" s="87">
        <v>0</v>
      </c>
      <c r="H122" s="87">
        <v>0</v>
      </c>
      <c r="I122" s="87">
        <v>0</v>
      </c>
      <c r="J122" s="87">
        <v>24253.9</v>
      </c>
      <c r="K122" s="87">
        <v>0</v>
      </c>
      <c r="L122" s="87">
        <v>0</v>
      </c>
      <c r="M122" s="88">
        <f t="shared" si="5"/>
        <v>24253.9</v>
      </c>
      <c r="N122" s="87">
        <v>0</v>
      </c>
      <c r="O122" s="83">
        <f t="shared" si="6"/>
        <v>24253.9</v>
      </c>
      <c r="P122" s="89"/>
      <c r="Q122" s="102"/>
      <c r="R122" s="103"/>
    </row>
    <row r="123" spans="1:21" ht="24">
      <c r="A123" s="45" t="s">
        <v>390</v>
      </c>
      <c r="B123" s="91" t="s">
        <v>391</v>
      </c>
      <c r="C123" s="99" t="s">
        <v>392</v>
      </c>
      <c r="D123" s="87">
        <v>0</v>
      </c>
      <c r="E123" s="87">
        <v>0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  <c r="L123" s="87">
        <v>434328.91000000003</v>
      </c>
      <c r="M123" s="88">
        <f t="shared" si="5"/>
        <v>434328.91000000003</v>
      </c>
      <c r="N123" s="87">
        <v>0</v>
      </c>
      <c r="O123" s="83">
        <f t="shared" si="6"/>
        <v>434328.91000000003</v>
      </c>
      <c r="P123" s="89"/>
      <c r="Q123" s="102"/>
      <c r="R123" s="103"/>
    </row>
    <row r="124" spans="1:21" ht="36">
      <c r="A124" s="45" t="s">
        <v>393</v>
      </c>
      <c r="B124" s="91" t="s">
        <v>394</v>
      </c>
      <c r="C124" s="99" t="s">
        <v>395</v>
      </c>
      <c r="D124" s="87">
        <v>0</v>
      </c>
      <c r="E124" s="87">
        <v>0</v>
      </c>
      <c r="F124" s="87">
        <v>0</v>
      </c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1398763</v>
      </c>
      <c r="M124" s="88">
        <f t="shared" si="5"/>
        <v>1398763</v>
      </c>
      <c r="N124" s="87">
        <v>0</v>
      </c>
      <c r="O124" s="83">
        <f t="shared" si="6"/>
        <v>1398763</v>
      </c>
      <c r="P124" s="89"/>
      <c r="Q124" s="102"/>
      <c r="R124" s="103"/>
    </row>
    <row r="125" spans="1:21" ht="36">
      <c r="A125" s="45" t="s">
        <v>396</v>
      </c>
      <c r="B125" s="91" t="s">
        <v>397</v>
      </c>
      <c r="C125" s="99" t="s">
        <v>398</v>
      </c>
      <c r="D125" s="87">
        <v>1134211.7799999998</v>
      </c>
      <c r="E125" s="87">
        <v>0</v>
      </c>
      <c r="F125" s="87">
        <v>6916.47</v>
      </c>
      <c r="G125" s="87">
        <v>0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8">
        <f t="shared" si="5"/>
        <v>1141128.2499999998</v>
      </c>
      <c r="N125" s="87">
        <v>0</v>
      </c>
      <c r="O125" s="83">
        <f t="shared" si="6"/>
        <v>1141128.2499999998</v>
      </c>
      <c r="P125" s="89"/>
      <c r="Q125" s="102"/>
      <c r="R125" s="103"/>
    </row>
    <row r="126" spans="1:21" ht="36">
      <c r="A126" s="45" t="s">
        <v>399</v>
      </c>
      <c r="B126" s="91" t="s">
        <v>400</v>
      </c>
      <c r="C126" s="99" t="s">
        <v>401</v>
      </c>
      <c r="D126" s="87">
        <v>2589293.2800000003</v>
      </c>
      <c r="E126" s="87">
        <v>0</v>
      </c>
      <c r="F126" s="87">
        <v>0</v>
      </c>
      <c r="G126" s="87">
        <v>0</v>
      </c>
      <c r="H126" s="87">
        <v>0</v>
      </c>
      <c r="I126" s="87">
        <v>673213.42</v>
      </c>
      <c r="J126" s="87">
        <v>0</v>
      </c>
      <c r="K126" s="87">
        <v>0</v>
      </c>
      <c r="L126" s="87">
        <v>0</v>
      </c>
      <c r="M126" s="88">
        <f t="shared" si="5"/>
        <v>3262506.7</v>
      </c>
      <c r="N126" s="87">
        <v>0</v>
      </c>
      <c r="O126" s="83">
        <f t="shared" si="6"/>
        <v>3262506.7</v>
      </c>
      <c r="P126" s="89"/>
      <c r="Q126" s="102"/>
      <c r="R126" s="103"/>
      <c r="S126" s="120"/>
      <c r="T126" s="120"/>
      <c r="U126" s="120"/>
    </row>
    <row r="127" spans="1:21" ht="24">
      <c r="A127" s="45" t="s">
        <v>402</v>
      </c>
      <c r="B127" s="91" t="s">
        <v>403</v>
      </c>
      <c r="C127" s="99" t="s">
        <v>404</v>
      </c>
      <c r="D127" s="87">
        <v>0</v>
      </c>
      <c r="E127" s="87">
        <v>6544.32</v>
      </c>
      <c r="F127" s="87">
        <v>0</v>
      </c>
      <c r="G127" s="87">
        <v>0</v>
      </c>
      <c r="H127" s="87">
        <v>0</v>
      </c>
      <c r="I127" s="87">
        <v>0</v>
      </c>
      <c r="J127" s="87">
        <v>0</v>
      </c>
      <c r="K127" s="87">
        <v>0</v>
      </c>
      <c r="L127" s="87">
        <v>2844642.6500000004</v>
      </c>
      <c r="M127" s="88">
        <f t="shared" si="5"/>
        <v>2851186.97</v>
      </c>
      <c r="N127" s="87">
        <v>0</v>
      </c>
      <c r="O127" s="83">
        <f t="shared" si="6"/>
        <v>2851186.97</v>
      </c>
      <c r="P127" s="89"/>
      <c r="Q127" s="102"/>
      <c r="R127" s="103"/>
      <c r="S127" s="121"/>
      <c r="T127" s="121"/>
      <c r="U127" s="120"/>
    </row>
    <row r="128" spans="1:21" ht="36">
      <c r="A128" s="45" t="s">
        <v>405</v>
      </c>
      <c r="B128" s="91" t="s">
        <v>406</v>
      </c>
      <c r="C128" s="99" t="s">
        <v>407</v>
      </c>
      <c r="D128" s="87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11865479.42</v>
      </c>
      <c r="M128" s="88">
        <f t="shared" si="5"/>
        <v>11865479.42</v>
      </c>
      <c r="N128" s="87">
        <v>0</v>
      </c>
      <c r="O128" s="83">
        <f t="shared" si="6"/>
        <v>11865479.42</v>
      </c>
      <c r="P128" s="89"/>
      <c r="Q128" s="102"/>
      <c r="R128" s="103"/>
      <c r="S128" s="120"/>
      <c r="T128" s="120"/>
      <c r="U128" s="120"/>
    </row>
    <row r="129" spans="1:21">
      <c r="A129" s="45" t="s">
        <v>408</v>
      </c>
      <c r="B129" s="91" t="s">
        <v>409</v>
      </c>
      <c r="C129" s="99" t="s">
        <v>410</v>
      </c>
      <c r="D129" s="87">
        <v>13795400.950000001</v>
      </c>
      <c r="E129" s="87">
        <v>8552205.8000000007</v>
      </c>
      <c r="F129" s="87">
        <v>1256927.78</v>
      </c>
      <c r="G129" s="87">
        <v>945.39</v>
      </c>
      <c r="H129" s="87">
        <v>23087514.089999996</v>
      </c>
      <c r="I129" s="87">
        <v>179520.32</v>
      </c>
      <c r="J129" s="87">
        <v>20066989.529999997</v>
      </c>
      <c r="K129" s="87">
        <v>0</v>
      </c>
      <c r="L129" s="87">
        <v>0</v>
      </c>
      <c r="M129" s="88">
        <f t="shared" si="5"/>
        <v>66939503.859999999</v>
      </c>
      <c r="N129" s="87">
        <v>317363.28000000003</v>
      </c>
      <c r="O129" s="83">
        <f t="shared" si="6"/>
        <v>67256867.140000001</v>
      </c>
      <c r="P129" s="89"/>
      <c r="Q129" s="102"/>
      <c r="R129" s="103"/>
      <c r="S129" s="120"/>
      <c r="T129" s="120"/>
      <c r="U129" s="120"/>
    </row>
    <row r="130" spans="1:21" ht="24">
      <c r="A130" s="45" t="s">
        <v>411</v>
      </c>
      <c r="B130" s="91" t="s">
        <v>412</v>
      </c>
      <c r="C130" s="99" t="s">
        <v>413</v>
      </c>
      <c r="D130" s="87">
        <v>938838.05</v>
      </c>
      <c r="E130" s="87">
        <v>20270.939999999999</v>
      </c>
      <c r="F130" s="87">
        <v>0</v>
      </c>
      <c r="G130" s="87">
        <v>0</v>
      </c>
      <c r="H130" s="87">
        <v>263258.5</v>
      </c>
      <c r="I130" s="87">
        <v>5177</v>
      </c>
      <c r="J130" s="87">
        <v>5503.71</v>
      </c>
      <c r="K130" s="87">
        <v>0</v>
      </c>
      <c r="L130" s="87">
        <v>0</v>
      </c>
      <c r="M130" s="88">
        <f t="shared" si="5"/>
        <v>1233048.2</v>
      </c>
      <c r="N130" s="87">
        <v>1680</v>
      </c>
      <c r="O130" s="83">
        <f t="shared" si="6"/>
        <v>1234728.2</v>
      </c>
      <c r="P130" s="89"/>
      <c r="Q130" s="102"/>
      <c r="R130" s="103"/>
      <c r="S130" s="120"/>
      <c r="T130" s="120"/>
      <c r="U130" s="120"/>
    </row>
    <row r="131" spans="1:21" ht="24">
      <c r="A131" s="45" t="s">
        <v>414</v>
      </c>
      <c r="B131" s="91" t="s">
        <v>415</v>
      </c>
      <c r="C131" s="99" t="s">
        <v>416</v>
      </c>
      <c r="D131" s="87">
        <v>12304.52</v>
      </c>
      <c r="E131" s="87">
        <v>2225.34</v>
      </c>
      <c r="F131" s="87">
        <v>263069.18</v>
      </c>
      <c r="G131" s="87">
        <v>0</v>
      </c>
      <c r="H131" s="87">
        <v>21839.4</v>
      </c>
      <c r="I131" s="87">
        <v>332786.76</v>
      </c>
      <c r="J131" s="87">
        <v>0</v>
      </c>
      <c r="K131" s="87">
        <v>0</v>
      </c>
      <c r="L131" s="87">
        <v>0</v>
      </c>
      <c r="M131" s="88">
        <f t="shared" si="5"/>
        <v>632225.19999999995</v>
      </c>
      <c r="N131" s="87">
        <v>5800.4</v>
      </c>
      <c r="O131" s="83">
        <f t="shared" si="6"/>
        <v>638025.6</v>
      </c>
      <c r="P131" s="89"/>
      <c r="Q131" s="102"/>
      <c r="R131" s="103"/>
    </row>
    <row r="132" spans="1:21" ht="24">
      <c r="A132" s="45" t="s">
        <v>417</v>
      </c>
      <c r="B132" s="91" t="s">
        <v>418</v>
      </c>
      <c r="C132" s="99" t="s">
        <v>419</v>
      </c>
      <c r="D132" s="87">
        <v>2100</v>
      </c>
      <c r="E132" s="87">
        <v>10000</v>
      </c>
      <c r="F132" s="87">
        <v>167357.21</v>
      </c>
      <c r="G132" s="87">
        <v>0</v>
      </c>
      <c r="H132" s="87">
        <v>475</v>
      </c>
      <c r="I132" s="87">
        <v>2473230.0500000003</v>
      </c>
      <c r="J132" s="87">
        <v>0</v>
      </c>
      <c r="K132" s="87">
        <v>0</v>
      </c>
      <c r="L132" s="87">
        <v>0</v>
      </c>
      <c r="M132" s="88">
        <f t="shared" si="5"/>
        <v>2653162.2600000002</v>
      </c>
      <c r="N132" s="87">
        <v>0</v>
      </c>
      <c r="O132" s="83">
        <f t="shared" si="6"/>
        <v>2653162.2600000002</v>
      </c>
      <c r="P132" s="89"/>
      <c r="Q132" s="102"/>
      <c r="R132" s="103"/>
    </row>
    <row r="133" spans="1:21" ht="24">
      <c r="A133" s="45" t="s">
        <v>420</v>
      </c>
      <c r="B133" s="91" t="s">
        <v>421</v>
      </c>
      <c r="C133" s="99" t="s">
        <v>422</v>
      </c>
      <c r="D133" s="87">
        <v>2978686.77</v>
      </c>
      <c r="E133" s="87">
        <v>6517124.9100000011</v>
      </c>
      <c r="F133" s="87">
        <v>0</v>
      </c>
      <c r="G133" s="87">
        <v>6143747.1600000001</v>
      </c>
      <c r="H133" s="87">
        <v>2026449.7700000033</v>
      </c>
      <c r="I133" s="87">
        <v>2959564.33</v>
      </c>
      <c r="J133" s="87">
        <v>34783659.93</v>
      </c>
      <c r="K133" s="87">
        <v>0</v>
      </c>
      <c r="L133" s="87">
        <v>0</v>
      </c>
      <c r="M133" s="88">
        <f t="shared" si="5"/>
        <v>55409232.870000005</v>
      </c>
      <c r="N133" s="87">
        <v>-55409232.870000012</v>
      </c>
      <c r="O133" s="83">
        <f t="shared" si="6"/>
        <v>0</v>
      </c>
      <c r="P133" s="89"/>
      <c r="Q133" s="102"/>
      <c r="R133" s="103"/>
    </row>
    <row r="134" spans="1:21" ht="24">
      <c r="A134" s="45" t="s">
        <v>423</v>
      </c>
      <c r="B134" s="91" t="s">
        <v>424</v>
      </c>
      <c r="C134" s="99" t="s">
        <v>425</v>
      </c>
      <c r="D134" s="87">
        <v>509033.74999996781</v>
      </c>
      <c r="E134" s="87">
        <v>0</v>
      </c>
      <c r="F134" s="87">
        <v>120501.00000000001</v>
      </c>
      <c r="G134" s="87">
        <v>0</v>
      </c>
      <c r="H134" s="87">
        <v>21622.56000000058</v>
      </c>
      <c r="I134" s="87">
        <v>0</v>
      </c>
      <c r="J134" s="87">
        <v>0</v>
      </c>
      <c r="K134" s="87">
        <v>0</v>
      </c>
      <c r="L134" s="87">
        <v>0</v>
      </c>
      <c r="M134" s="88">
        <f t="shared" si="5"/>
        <v>651157.30999996839</v>
      </c>
      <c r="N134" s="87">
        <v>-651157.30999996839</v>
      </c>
      <c r="O134" s="83">
        <f t="shared" si="6"/>
        <v>0</v>
      </c>
      <c r="P134" s="89"/>
      <c r="Q134" s="102"/>
      <c r="R134" s="103"/>
    </row>
    <row r="135" spans="1:21" ht="24">
      <c r="A135" s="45" t="s">
        <v>426</v>
      </c>
      <c r="B135" s="91" t="s">
        <v>427</v>
      </c>
      <c r="C135" s="99" t="s">
        <v>428</v>
      </c>
      <c r="D135" s="87">
        <v>4109262.7199999997</v>
      </c>
      <c r="E135" s="87">
        <v>0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  <c r="L135" s="87">
        <v>0</v>
      </c>
      <c r="M135" s="88">
        <f t="shared" si="5"/>
        <v>4109262.7199999997</v>
      </c>
      <c r="N135" s="87">
        <v>-4109262.7199999997</v>
      </c>
      <c r="O135" s="83">
        <f t="shared" si="6"/>
        <v>0</v>
      </c>
      <c r="P135" s="89"/>
      <c r="Q135" s="102"/>
      <c r="R135" s="103"/>
    </row>
    <row r="136" spans="1:21" ht="24">
      <c r="A136" s="45" t="s">
        <v>429</v>
      </c>
      <c r="B136" s="91" t="s">
        <v>430</v>
      </c>
      <c r="C136" s="99" t="s">
        <v>431</v>
      </c>
      <c r="D136" s="87">
        <v>8351.2800000000007</v>
      </c>
      <c r="E136" s="87">
        <v>0</v>
      </c>
      <c r="F136" s="87">
        <v>0</v>
      </c>
      <c r="G136" s="87">
        <v>0</v>
      </c>
      <c r="H136" s="87">
        <v>0</v>
      </c>
      <c r="I136" s="87">
        <v>0</v>
      </c>
      <c r="J136" s="87">
        <v>0</v>
      </c>
      <c r="K136" s="87">
        <v>0</v>
      </c>
      <c r="L136" s="87">
        <v>0</v>
      </c>
      <c r="M136" s="88">
        <f t="shared" si="5"/>
        <v>8351.2800000000007</v>
      </c>
      <c r="N136" s="87">
        <v>-8351.2800000000007</v>
      </c>
      <c r="O136" s="83">
        <f t="shared" si="6"/>
        <v>0</v>
      </c>
      <c r="P136" s="89"/>
      <c r="Q136" s="102"/>
      <c r="R136" s="103"/>
    </row>
    <row r="137" spans="1:21" ht="24">
      <c r="A137" s="45" t="s">
        <v>432</v>
      </c>
      <c r="B137" s="91" t="s">
        <v>433</v>
      </c>
      <c r="C137" s="99" t="s">
        <v>434</v>
      </c>
      <c r="D137" s="87">
        <v>459424.42</v>
      </c>
      <c r="E137" s="87">
        <v>0</v>
      </c>
      <c r="F137" s="87">
        <v>0</v>
      </c>
      <c r="G137" s="87">
        <v>0</v>
      </c>
      <c r="H137" s="87">
        <v>0</v>
      </c>
      <c r="I137" s="87">
        <v>0</v>
      </c>
      <c r="J137" s="87">
        <v>0</v>
      </c>
      <c r="K137" s="87">
        <v>0</v>
      </c>
      <c r="L137" s="87">
        <v>0</v>
      </c>
      <c r="M137" s="88">
        <f t="shared" si="5"/>
        <v>459424.42</v>
      </c>
      <c r="N137" s="87">
        <v>-459424.42</v>
      </c>
      <c r="O137" s="83">
        <f t="shared" si="6"/>
        <v>0</v>
      </c>
      <c r="P137" s="89"/>
      <c r="Q137" s="102"/>
      <c r="R137" s="103"/>
    </row>
    <row r="138" spans="1:21">
      <c r="A138" s="45" t="s">
        <v>435</v>
      </c>
      <c r="B138" s="91" t="s">
        <v>436</v>
      </c>
      <c r="C138" s="99" t="s">
        <v>437</v>
      </c>
      <c r="D138" s="87">
        <v>71184.639999999999</v>
      </c>
      <c r="E138" s="87">
        <v>0</v>
      </c>
      <c r="F138" s="87">
        <v>0</v>
      </c>
      <c r="G138" s="87">
        <v>0</v>
      </c>
      <c r="H138" s="87">
        <v>0</v>
      </c>
      <c r="I138" s="87">
        <v>0</v>
      </c>
      <c r="J138" s="87">
        <v>0</v>
      </c>
      <c r="K138" s="87">
        <v>0</v>
      </c>
      <c r="L138" s="87">
        <v>0</v>
      </c>
      <c r="M138" s="88">
        <f t="shared" si="5"/>
        <v>71184.639999999999</v>
      </c>
      <c r="N138" s="87">
        <v>-71184.639999999999</v>
      </c>
      <c r="O138" s="83">
        <f t="shared" si="6"/>
        <v>0</v>
      </c>
      <c r="P138" s="89"/>
      <c r="Q138" s="102"/>
      <c r="R138" s="103"/>
    </row>
    <row r="139" spans="1:21" ht="48">
      <c r="A139" s="45" t="s">
        <v>438</v>
      </c>
      <c r="B139" s="91" t="s">
        <v>439</v>
      </c>
      <c r="C139" s="99" t="s">
        <v>440</v>
      </c>
      <c r="D139" s="87">
        <v>4000000</v>
      </c>
      <c r="E139" s="87">
        <v>0</v>
      </c>
      <c r="F139" s="87">
        <v>0</v>
      </c>
      <c r="G139" s="87">
        <v>0</v>
      </c>
      <c r="H139" s="87">
        <v>0</v>
      </c>
      <c r="I139" s="87">
        <v>0</v>
      </c>
      <c r="J139" s="87">
        <v>0</v>
      </c>
      <c r="K139" s="87">
        <v>0</v>
      </c>
      <c r="L139" s="87">
        <v>0</v>
      </c>
      <c r="M139" s="88">
        <f t="shared" si="5"/>
        <v>4000000</v>
      </c>
      <c r="N139" s="87">
        <v>-4000000</v>
      </c>
      <c r="O139" s="83">
        <f t="shared" si="6"/>
        <v>0</v>
      </c>
      <c r="P139" s="89"/>
      <c r="Q139" s="102"/>
      <c r="R139" s="103"/>
    </row>
    <row r="140" spans="1:21" ht="24">
      <c r="A140" s="45" t="s">
        <v>441</v>
      </c>
      <c r="B140" s="91" t="s">
        <v>442</v>
      </c>
      <c r="C140" s="99" t="s">
        <v>443</v>
      </c>
      <c r="D140" s="87">
        <v>0</v>
      </c>
      <c r="E140" s="87">
        <v>0</v>
      </c>
      <c r="F140" s="87">
        <v>0</v>
      </c>
      <c r="G140" s="87">
        <v>0</v>
      </c>
      <c r="H140" s="87">
        <v>0</v>
      </c>
      <c r="I140" s="87">
        <v>0</v>
      </c>
      <c r="J140" s="87">
        <v>0</v>
      </c>
      <c r="K140" s="87">
        <v>0</v>
      </c>
      <c r="L140" s="87">
        <v>0</v>
      </c>
      <c r="M140" s="88">
        <f t="shared" si="5"/>
        <v>0</v>
      </c>
      <c r="N140" s="87">
        <v>0</v>
      </c>
      <c r="O140" s="83">
        <f t="shared" si="6"/>
        <v>0</v>
      </c>
      <c r="P140" s="89"/>
      <c r="Q140" s="102"/>
      <c r="R140" s="103"/>
    </row>
    <row r="141" spans="1:21" ht="24">
      <c r="A141" s="45" t="s">
        <v>441</v>
      </c>
      <c r="B141" s="93" t="s">
        <v>444</v>
      </c>
      <c r="C141" s="95" t="s">
        <v>445</v>
      </c>
      <c r="D141" s="87">
        <v>0</v>
      </c>
      <c r="E141" s="87">
        <v>50</v>
      </c>
      <c r="F141" s="87">
        <v>0</v>
      </c>
      <c r="G141" s="87">
        <v>0</v>
      </c>
      <c r="H141" s="87">
        <v>0</v>
      </c>
      <c r="I141" s="87">
        <v>0</v>
      </c>
      <c r="J141" s="87">
        <v>0</v>
      </c>
      <c r="K141" s="87">
        <v>0</v>
      </c>
      <c r="L141" s="87">
        <v>0</v>
      </c>
      <c r="M141" s="88">
        <f t="shared" si="5"/>
        <v>50</v>
      </c>
      <c r="N141" s="87">
        <v>873167.02</v>
      </c>
      <c r="O141" s="83">
        <f t="shared" si="6"/>
        <v>873217.02</v>
      </c>
      <c r="P141" s="89"/>
      <c r="Q141" s="102"/>
      <c r="R141" s="103"/>
    </row>
    <row r="142" spans="1:21" ht="36">
      <c r="B142" s="93" t="s">
        <v>446</v>
      </c>
      <c r="C142" s="95" t="s">
        <v>447</v>
      </c>
      <c r="D142" s="87">
        <v>174518806.72999999</v>
      </c>
      <c r="E142" s="87">
        <v>609735.27</v>
      </c>
      <c r="F142" s="87">
        <v>0</v>
      </c>
      <c r="G142" s="87">
        <v>0</v>
      </c>
      <c r="H142" s="87">
        <v>0</v>
      </c>
      <c r="I142" s="87">
        <v>0</v>
      </c>
      <c r="J142" s="87">
        <v>0</v>
      </c>
      <c r="K142" s="87">
        <v>0</v>
      </c>
      <c r="L142" s="87">
        <v>0</v>
      </c>
      <c r="M142" s="88">
        <f t="shared" si="5"/>
        <v>175128542</v>
      </c>
      <c r="N142" s="87">
        <v>0</v>
      </c>
      <c r="O142" s="83">
        <f t="shared" si="6"/>
        <v>175128542</v>
      </c>
      <c r="P142" s="89"/>
      <c r="Q142" s="102"/>
      <c r="R142" s="103"/>
    </row>
    <row r="143" spans="1:21" ht="36">
      <c r="B143" s="93" t="s">
        <v>448</v>
      </c>
      <c r="C143" s="95" t="s">
        <v>449</v>
      </c>
      <c r="D143" s="87">
        <v>6849723</v>
      </c>
      <c r="E143" s="87">
        <v>0</v>
      </c>
      <c r="F143" s="87">
        <v>0</v>
      </c>
      <c r="G143" s="87">
        <v>0</v>
      </c>
      <c r="H143" s="87">
        <v>0</v>
      </c>
      <c r="I143" s="87">
        <v>0</v>
      </c>
      <c r="J143" s="87">
        <v>0</v>
      </c>
      <c r="K143" s="87">
        <v>0</v>
      </c>
      <c r="L143" s="87">
        <v>0</v>
      </c>
      <c r="M143" s="88">
        <f t="shared" si="5"/>
        <v>6849723</v>
      </c>
      <c r="N143" s="87">
        <v>0</v>
      </c>
      <c r="O143" s="83">
        <f t="shared" si="6"/>
        <v>6849723</v>
      </c>
      <c r="P143" s="89"/>
      <c r="Q143" s="102"/>
      <c r="R143" s="103"/>
    </row>
    <row r="144" spans="1:21">
      <c r="B144" s="109"/>
      <c r="C144" s="99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89"/>
      <c r="Q144" s="102"/>
      <c r="R144" s="103"/>
    </row>
    <row r="145" spans="1:18">
      <c r="B145" s="111" t="s">
        <v>450</v>
      </c>
      <c r="C145" s="99"/>
      <c r="D145" s="112">
        <f>SUM(D90:D143)</f>
        <v>1279371812.03</v>
      </c>
      <c r="E145" s="112">
        <f t="shared" ref="E145:N145" si="7">SUM(E90:E143)</f>
        <v>27536376.699999999</v>
      </c>
      <c r="F145" s="112">
        <f t="shared" si="7"/>
        <v>5574530.6600000001</v>
      </c>
      <c r="G145" s="112">
        <f t="shared" si="7"/>
        <v>25403012.260000002</v>
      </c>
      <c r="H145" s="112">
        <f t="shared" si="7"/>
        <v>26371809.91</v>
      </c>
      <c r="I145" s="112">
        <f t="shared" si="7"/>
        <v>140309150.78</v>
      </c>
      <c r="J145" s="112">
        <f t="shared" si="7"/>
        <v>95343802.810000002</v>
      </c>
      <c r="K145" s="112">
        <f t="shared" si="7"/>
        <v>125507.19</v>
      </c>
      <c r="L145" s="112">
        <f t="shared" si="7"/>
        <v>161849319.48999998</v>
      </c>
      <c r="M145" s="112">
        <f t="shared" si="7"/>
        <v>1761885321.8300006</v>
      </c>
      <c r="N145" s="112">
        <f t="shared" si="7"/>
        <v>-38549550.049999982</v>
      </c>
      <c r="O145" s="112">
        <f>SUM(M145:N145)</f>
        <v>1723335771.7800007</v>
      </c>
      <c r="P145" s="89"/>
      <c r="Q145" s="102"/>
      <c r="R145" s="103"/>
    </row>
    <row r="146" spans="1:18">
      <c r="B146" s="109"/>
      <c r="C146" s="99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4"/>
      <c r="P146" s="89"/>
      <c r="Q146" s="102"/>
      <c r="R146" s="103"/>
    </row>
    <row r="147" spans="1:18" ht="36">
      <c r="B147" s="115" t="s">
        <v>451</v>
      </c>
      <c r="C147" s="116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83"/>
      <c r="P147" s="89"/>
      <c r="Q147" s="102"/>
      <c r="R147" s="103"/>
    </row>
    <row r="148" spans="1:18">
      <c r="B148" s="118"/>
      <c r="C148" s="86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83"/>
      <c r="P148" s="89"/>
      <c r="Q148" s="102"/>
      <c r="R148" s="103"/>
    </row>
    <row r="149" spans="1:18" ht="24">
      <c r="A149" s="45" t="s">
        <v>452</v>
      </c>
      <c r="B149" s="91" t="s">
        <v>453</v>
      </c>
      <c r="C149" s="99" t="s">
        <v>454</v>
      </c>
      <c r="D149" s="87">
        <v>20395249.069999997</v>
      </c>
      <c r="E149" s="87">
        <v>4755799.4899999993</v>
      </c>
      <c r="F149" s="87">
        <v>481968.52999999991</v>
      </c>
      <c r="G149" s="87">
        <v>0</v>
      </c>
      <c r="H149" s="87">
        <v>0</v>
      </c>
      <c r="I149" s="87">
        <v>0</v>
      </c>
      <c r="J149" s="87">
        <v>130949865.10000001</v>
      </c>
      <c r="K149" s="87">
        <v>0</v>
      </c>
      <c r="L149" s="87">
        <v>0</v>
      </c>
      <c r="M149" s="88">
        <f>SUM(D149:L149)</f>
        <v>156582882.19</v>
      </c>
      <c r="N149" s="87">
        <v>23852.17</v>
      </c>
      <c r="O149" s="83">
        <f>SUM(M149:N149)</f>
        <v>156606734.35999998</v>
      </c>
      <c r="P149" s="89"/>
      <c r="Q149" s="102"/>
      <c r="R149" s="103"/>
    </row>
    <row r="150" spans="1:18" ht="36">
      <c r="A150" s="45" t="s">
        <v>455</v>
      </c>
      <c r="B150" s="91" t="s">
        <v>456</v>
      </c>
      <c r="C150" s="99" t="s">
        <v>457</v>
      </c>
      <c r="D150" s="87">
        <v>0</v>
      </c>
      <c r="E150" s="87">
        <v>0</v>
      </c>
      <c r="F150" s="87">
        <v>0</v>
      </c>
      <c r="G150" s="87">
        <v>0</v>
      </c>
      <c r="H150" s="87">
        <v>0</v>
      </c>
      <c r="I150" s="87">
        <v>0</v>
      </c>
      <c r="J150" s="87">
        <v>0</v>
      </c>
      <c r="K150" s="87">
        <v>0</v>
      </c>
      <c r="L150" s="87">
        <v>0</v>
      </c>
      <c r="M150" s="88">
        <f t="shared" ref="M150:M168" si="8">SUM(D150:L150)</f>
        <v>0</v>
      </c>
      <c r="N150" s="87">
        <v>0</v>
      </c>
      <c r="O150" s="83">
        <f t="shared" ref="O150:O168" si="9">SUM(M150:N150)</f>
        <v>0</v>
      </c>
      <c r="P150" s="89"/>
      <c r="Q150" s="102"/>
      <c r="R150" s="103"/>
    </row>
    <row r="151" spans="1:18" ht="48">
      <c r="A151" s="45" t="s">
        <v>458</v>
      </c>
      <c r="B151" s="91" t="s">
        <v>459</v>
      </c>
      <c r="C151" s="99" t="s">
        <v>460</v>
      </c>
      <c r="D151" s="87">
        <v>0</v>
      </c>
      <c r="E151" s="87">
        <v>36309.79</v>
      </c>
      <c r="F151" s="87">
        <v>0</v>
      </c>
      <c r="G151" s="87">
        <v>0</v>
      </c>
      <c r="H151" s="87">
        <v>0</v>
      </c>
      <c r="I151" s="87">
        <v>0</v>
      </c>
      <c r="J151" s="87">
        <v>0</v>
      </c>
      <c r="K151" s="87">
        <v>0</v>
      </c>
      <c r="L151" s="87">
        <v>0</v>
      </c>
      <c r="M151" s="88">
        <f t="shared" si="8"/>
        <v>36309.79</v>
      </c>
      <c r="N151" s="87">
        <v>0</v>
      </c>
      <c r="O151" s="83">
        <f t="shared" si="9"/>
        <v>36309.79</v>
      </c>
      <c r="P151" s="89"/>
      <c r="Q151" s="102"/>
      <c r="R151" s="103"/>
    </row>
    <row r="152" spans="1:18" ht="24">
      <c r="A152" s="45" t="s">
        <v>461</v>
      </c>
      <c r="B152" s="91" t="s">
        <v>462</v>
      </c>
      <c r="C152" s="99" t="s">
        <v>463</v>
      </c>
      <c r="D152" s="87">
        <v>23114006.779999997</v>
      </c>
      <c r="E152" s="87">
        <v>28713.759999999998</v>
      </c>
      <c r="F152" s="87">
        <v>1330343</v>
      </c>
      <c r="G152" s="87">
        <v>0</v>
      </c>
      <c r="H152" s="87">
        <v>0</v>
      </c>
      <c r="I152" s="87">
        <v>0</v>
      </c>
      <c r="J152" s="87">
        <v>0</v>
      </c>
      <c r="K152" s="87">
        <v>0</v>
      </c>
      <c r="L152" s="87">
        <v>0</v>
      </c>
      <c r="M152" s="88">
        <f t="shared" si="8"/>
        <v>24473063.539999999</v>
      </c>
      <c r="N152" s="87">
        <v>1743038.71</v>
      </c>
      <c r="O152" s="83">
        <f t="shared" si="9"/>
        <v>26216102.25</v>
      </c>
      <c r="P152" s="89"/>
      <c r="Q152" s="102"/>
      <c r="R152" s="103"/>
    </row>
    <row r="153" spans="1:18" ht="36">
      <c r="A153" s="45" t="s">
        <v>464</v>
      </c>
      <c r="B153" s="91" t="s">
        <v>465</v>
      </c>
      <c r="C153" s="99" t="s">
        <v>466</v>
      </c>
      <c r="D153" s="87">
        <v>744602.37</v>
      </c>
      <c r="E153" s="87">
        <v>0</v>
      </c>
      <c r="F153" s="87">
        <v>0</v>
      </c>
      <c r="G153" s="87">
        <v>0</v>
      </c>
      <c r="H153" s="87">
        <v>0</v>
      </c>
      <c r="I153" s="87">
        <v>0</v>
      </c>
      <c r="J153" s="87">
        <v>0</v>
      </c>
      <c r="K153" s="87">
        <v>0</v>
      </c>
      <c r="L153" s="87">
        <v>0</v>
      </c>
      <c r="M153" s="88">
        <f t="shared" si="8"/>
        <v>744602.37</v>
      </c>
      <c r="N153" s="87">
        <v>0</v>
      </c>
      <c r="O153" s="83">
        <f t="shared" si="9"/>
        <v>744602.37</v>
      </c>
      <c r="P153" s="89"/>
      <c r="Q153" s="102"/>
      <c r="R153" s="103"/>
    </row>
    <row r="154" spans="1:18" ht="24">
      <c r="A154" s="45" t="s">
        <v>467</v>
      </c>
      <c r="B154" s="91" t="s">
        <v>468</v>
      </c>
      <c r="C154" s="99" t="s">
        <v>469</v>
      </c>
      <c r="D154" s="87">
        <v>0</v>
      </c>
      <c r="E154" s="87">
        <v>4138959.52</v>
      </c>
      <c r="F154" s="87">
        <v>0</v>
      </c>
      <c r="G154" s="87">
        <v>0</v>
      </c>
      <c r="H154" s="87">
        <v>0</v>
      </c>
      <c r="I154" s="87">
        <v>0</v>
      </c>
      <c r="J154" s="87">
        <v>0</v>
      </c>
      <c r="K154" s="87">
        <v>0</v>
      </c>
      <c r="L154" s="87">
        <v>0</v>
      </c>
      <c r="M154" s="88">
        <f t="shared" si="8"/>
        <v>4138959.52</v>
      </c>
      <c r="N154" s="87">
        <v>0</v>
      </c>
      <c r="O154" s="83">
        <f t="shared" si="9"/>
        <v>4138959.52</v>
      </c>
      <c r="P154" s="89"/>
      <c r="Q154" s="102"/>
      <c r="R154" s="103"/>
    </row>
    <row r="155" spans="1:18" ht="24">
      <c r="A155" s="45" t="s">
        <v>470</v>
      </c>
      <c r="B155" s="91" t="s">
        <v>471</v>
      </c>
      <c r="C155" s="99" t="s">
        <v>472</v>
      </c>
      <c r="D155" s="87">
        <v>0</v>
      </c>
      <c r="E155" s="87">
        <v>0</v>
      </c>
      <c r="F155" s="87">
        <v>0</v>
      </c>
      <c r="G155" s="87">
        <v>0</v>
      </c>
      <c r="H155" s="87">
        <v>0</v>
      </c>
      <c r="I155" s="87">
        <v>0</v>
      </c>
      <c r="J155" s="87">
        <v>0</v>
      </c>
      <c r="K155" s="87">
        <v>0</v>
      </c>
      <c r="L155" s="87">
        <v>0</v>
      </c>
      <c r="M155" s="88">
        <f t="shared" si="8"/>
        <v>0</v>
      </c>
      <c r="N155" s="87">
        <v>0</v>
      </c>
      <c r="O155" s="83">
        <f t="shared" si="9"/>
        <v>0</v>
      </c>
      <c r="P155" s="89"/>
      <c r="Q155" s="102"/>
      <c r="R155" s="103"/>
    </row>
    <row r="156" spans="1:18" ht="36">
      <c r="A156" s="45" t="s">
        <v>473</v>
      </c>
      <c r="B156" s="91" t="s">
        <v>474</v>
      </c>
      <c r="C156" s="99" t="s">
        <v>475</v>
      </c>
      <c r="D156" s="87">
        <v>-808251986.43999994</v>
      </c>
      <c r="E156" s="87">
        <v>-839503.74</v>
      </c>
      <c r="F156" s="87">
        <v>-446867.68</v>
      </c>
      <c r="G156" s="87">
        <v>0</v>
      </c>
      <c r="H156" s="87">
        <v>0</v>
      </c>
      <c r="I156" s="87">
        <v>0</v>
      </c>
      <c r="J156" s="87">
        <v>0</v>
      </c>
      <c r="K156" s="87">
        <v>0</v>
      </c>
      <c r="L156" s="87">
        <v>0</v>
      </c>
      <c r="M156" s="88">
        <f t="shared" si="8"/>
        <v>-809538357.8599999</v>
      </c>
      <c r="N156" s="87">
        <v>0</v>
      </c>
      <c r="O156" s="83">
        <f t="shared" si="9"/>
        <v>-809538357.8599999</v>
      </c>
      <c r="P156" s="89"/>
      <c r="Q156" s="102"/>
      <c r="R156" s="103"/>
    </row>
    <row r="157" spans="1:18" ht="24">
      <c r="A157" s="45" t="s">
        <v>476</v>
      </c>
      <c r="B157" s="91" t="s">
        <v>477</v>
      </c>
      <c r="C157" s="99" t="s">
        <v>478</v>
      </c>
      <c r="D157" s="87">
        <v>123631323.18000002</v>
      </c>
      <c r="E157" s="87">
        <v>0</v>
      </c>
      <c r="F157" s="87">
        <v>1000000</v>
      </c>
      <c r="G157" s="87">
        <v>0</v>
      </c>
      <c r="H157" s="87">
        <v>0</v>
      </c>
      <c r="I157" s="87">
        <v>0</v>
      </c>
      <c r="J157" s="87">
        <v>0</v>
      </c>
      <c r="K157" s="87">
        <v>0</v>
      </c>
      <c r="L157" s="87">
        <v>0</v>
      </c>
      <c r="M157" s="88">
        <f t="shared" si="8"/>
        <v>124631323.18000002</v>
      </c>
      <c r="N157" s="87">
        <v>0</v>
      </c>
      <c r="O157" s="83">
        <f t="shared" si="9"/>
        <v>124631323.18000002</v>
      </c>
      <c r="P157" s="89"/>
      <c r="Q157" s="122"/>
      <c r="R157" s="123"/>
    </row>
    <row r="158" spans="1:18" ht="24">
      <c r="A158" s="45" t="s">
        <v>479</v>
      </c>
      <c r="B158" s="91" t="s">
        <v>480</v>
      </c>
      <c r="C158" s="99" t="s">
        <v>481</v>
      </c>
      <c r="D158" s="87">
        <v>0</v>
      </c>
      <c r="E158" s="87">
        <v>11764044.129999999</v>
      </c>
      <c r="F158" s="87">
        <v>0</v>
      </c>
      <c r="G158" s="87">
        <v>9659600.7300000004</v>
      </c>
      <c r="H158" s="87">
        <v>8247802.4600000009</v>
      </c>
      <c r="I158" s="87">
        <v>0</v>
      </c>
      <c r="J158" s="87">
        <v>31009065.149999999</v>
      </c>
      <c r="K158" s="87">
        <v>371531.01</v>
      </c>
      <c r="L158" s="87">
        <v>0</v>
      </c>
      <c r="M158" s="88">
        <f t="shared" si="8"/>
        <v>61052043.479999997</v>
      </c>
      <c r="N158" s="87">
        <v>0</v>
      </c>
      <c r="O158" s="83">
        <f t="shared" si="9"/>
        <v>61052043.479999997</v>
      </c>
      <c r="P158" s="89"/>
      <c r="Q158" s="102"/>
      <c r="R158" s="103"/>
    </row>
    <row r="159" spans="1:18" ht="24">
      <c r="A159" s="45" t="s">
        <v>482</v>
      </c>
      <c r="B159" s="91" t="s">
        <v>483</v>
      </c>
      <c r="C159" s="99" t="s">
        <v>484</v>
      </c>
      <c r="D159" s="87">
        <v>283908306.30000001</v>
      </c>
      <c r="E159" s="87">
        <v>61226247.469999991</v>
      </c>
      <c r="F159" s="87">
        <v>154054122.05000001</v>
      </c>
      <c r="G159" s="87">
        <v>137229594.22999999</v>
      </c>
      <c r="H159" s="87">
        <v>6286166.7699999996</v>
      </c>
      <c r="I159" s="87">
        <v>-37279.54</v>
      </c>
      <c r="J159" s="87">
        <v>793752447.65000033</v>
      </c>
      <c r="K159" s="87">
        <v>1350176.0999999999</v>
      </c>
      <c r="L159" s="87">
        <v>103219955.28000003</v>
      </c>
      <c r="M159" s="88">
        <f t="shared" si="8"/>
        <v>1540989736.3100002</v>
      </c>
      <c r="N159" s="87">
        <v>8371924.4699999997</v>
      </c>
      <c r="O159" s="83">
        <f t="shared" si="9"/>
        <v>1549361660.7800002</v>
      </c>
      <c r="P159" s="89"/>
      <c r="Q159" s="102"/>
      <c r="R159" s="103"/>
    </row>
    <row r="160" spans="1:18" ht="36">
      <c r="A160" s="45" t="s">
        <v>485</v>
      </c>
      <c r="B160" s="91" t="s">
        <v>486</v>
      </c>
      <c r="C160" s="99" t="s">
        <v>487</v>
      </c>
      <c r="D160" s="87">
        <v>0</v>
      </c>
      <c r="E160" s="87">
        <v>0</v>
      </c>
      <c r="F160" s="87">
        <v>0</v>
      </c>
      <c r="G160" s="87">
        <v>0</v>
      </c>
      <c r="H160" s="87">
        <v>0</v>
      </c>
      <c r="I160" s="87">
        <v>0</v>
      </c>
      <c r="J160" s="87">
        <v>29070471.560000002</v>
      </c>
      <c r="K160" s="87">
        <v>0</v>
      </c>
      <c r="L160" s="87">
        <v>24476578.690000001</v>
      </c>
      <c r="M160" s="88">
        <f t="shared" si="8"/>
        <v>53547050.25</v>
      </c>
      <c r="N160" s="87">
        <v>0</v>
      </c>
      <c r="O160" s="83">
        <f t="shared" si="9"/>
        <v>53547050.25</v>
      </c>
      <c r="P160" s="89"/>
      <c r="Q160" s="102"/>
      <c r="R160" s="103"/>
    </row>
    <row r="161" spans="1:18" ht="24">
      <c r="A161" s="45" t="s">
        <v>488</v>
      </c>
      <c r="B161" s="91" t="s">
        <v>489</v>
      </c>
      <c r="C161" s="99" t="s">
        <v>490</v>
      </c>
      <c r="D161" s="87">
        <v>0</v>
      </c>
      <c r="E161" s="87">
        <v>0</v>
      </c>
      <c r="F161" s="87">
        <v>0</v>
      </c>
      <c r="G161" s="87">
        <v>0</v>
      </c>
      <c r="H161" s="87">
        <v>0</v>
      </c>
      <c r="I161" s="87">
        <v>0</v>
      </c>
      <c r="J161" s="87">
        <v>-129731.39000000001</v>
      </c>
      <c r="K161" s="87">
        <v>0</v>
      </c>
      <c r="L161" s="87">
        <v>0</v>
      </c>
      <c r="M161" s="88">
        <f t="shared" si="8"/>
        <v>-129731.39000000001</v>
      </c>
      <c r="N161" s="87">
        <v>0</v>
      </c>
      <c r="O161" s="83">
        <f t="shared" si="9"/>
        <v>-129731.39000000001</v>
      </c>
      <c r="P161" s="89"/>
      <c r="Q161" s="102"/>
      <c r="R161" s="103"/>
    </row>
    <row r="162" spans="1:18" ht="36">
      <c r="A162" s="45" t="s">
        <v>491</v>
      </c>
      <c r="B162" s="91" t="s">
        <v>492</v>
      </c>
      <c r="C162" s="99" t="s">
        <v>493</v>
      </c>
      <c r="D162" s="87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  <c r="J162" s="87">
        <v>0</v>
      </c>
      <c r="K162" s="87">
        <v>0</v>
      </c>
      <c r="L162" s="87">
        <v>0</v>
      </c>
      <c r="M162" s="88">
        <f t="shared" si="8"/>
        <v>0</v>
      </c>
      <c r="N162" s="87">
        <v>0</v>
      </c>
      <c r="O162" s="83">
        <f t="shared" si="9"/>
        <v>0</v>
      </c>
      <c r="P162" s="89"/>
      <c r="Q162" s="102"/>
      <c r="R162" s="103"/>
    </row>
    <row r="163" spans="1:18" ht="24">
      <c r="A163" s="45" t="s">
        <v>494</v>
      </c>
      <c r="B163" s="91" t="s">
        <v>495</v>
      </c>
      <c r="C163" s="99" t="s">
        <v>496</v>
      </c>
      <c r="D163" s="87">
        <v>0</v>
      </c>
      <c r="E163" s="87">
        <v>0</v>
      </c>
      <c r="F163" s="87">
        <v>0</v>
      </c>
      <c r="G163" s="87">
        <v>0</v>
      </c>
      <c r="H163" s="87">
        <v>0</v>
      </c>
      <c r="I163" s="87">
        <v>0</v>
      </c>
      <c r="J163" s="87">
        <v>0</v>
      </c>
      <c r="K163" s="87">
        <v>0</v>
      </c>
      <c r="L163" s="87">
        <v>0</v>
      </c>
      <c r="M163" s="88">
        <f t="shared" si="8"/>
        <v>0</v>
      </c>
      <c r="N163" s="87">
        <v>0</v>
      </c>
      <c r="O163" s="83">
        <f t="shared" si="9"/>
        <v>0</v>
      </c>
      <c r="P163" s="89"/>
      <c r="Q163" s="102"/>
      <c r="R163" s="103"/>
    </row>
    <row r="164" spans="1:18" ht="24">
      <c r="A164" s="45" t="s">
        <v>497</v>
      </c>
      <c r="B164" s="91" t="s">
        <v>498</v>
      </c>
      <c r="C164" s="99" t="s">
        <v>499</v>
      </c>
      <c r="D164" s="87">
        <v>0</v>
      </c>
      <c r="E164" s="87">
        <v>0</v>
      </c>
      <c r="F164" s="87">
        <v>0</v>
      </c>
      <c r="G164" s="87">
        <v>0</v>
      </c>
      <c r="H164" s="87">
        <v>0</v>
      </c>
      <c r="I164" s="87">
        <v>0</v>
      </c>
      <c r="J164" s="87">
        <v>0</v>
      </c>
      <c r="K164" s="87">
        <v>0</v>
      </c>
      <c r="L164" s="87">
        <v>0</v>
      </c>
      <c r="M164" s="88">
        <f t="shared" si="8"/>
        <v>0</v>
      </c>
      <c r="N164" s="87">
        <v>0</v>
      </c>
      <c r="O164" s="83">
        <f t="shared" si="9"/>
        <v>0</v>
      </c>
      <c r="P164" s="89"/>
      <c r="Q164" s="102"/>
      <c r="R164" s="103"/>
    </row>
    <row r="165" spans="1:18" ht="36">
      <c r="A165" s="45" t="s">
        <v>500</v>
      </c>
      <c r="B165" s="91" t="s">
        <v>501</v>
      </c>
      <c r="C165" s="99" t="s">
        <v>502</v>
      </c>
      <c r="D165" s="87">
        <v>0</v>
      </c>
      <c r="E165" s="87">
        <v>0</v>
      </c>
      <c r="F165" s="87">
        <v>0</v>
      </c>
      <c r="G165" s="87">
        <v>0</v>
      </c>
      <c r="H165" s="87">
        <v>0</v>
      </c>
      <c r="I165" s="87">
        <v>0</v>
      </c>
      <c r="J165" s="87">
        <v>-4522585.5</v>
      </c>
      <c r="K165" s="87">
        <v>0</v>
      </c>
      <c r="L165" s="87">
        <v>0</v>
      </c>
      <c r="M165" s="88">
        <f t="shared" si="8"/>
        <v>-4522585.5</v>
      </c>
      <c r="N165" s="87">
        <v>0</v>
      </c>
      <c r="O165" s="83">
        <f t="shared" si="9"/>
        <v>-4522585.5</v>
      </c>
      <c r="P165" s="89"/>
      <c r="Q165" s="102"/>
      <c r="R165" s="103"/>
    </row>
    <row r="166" spans="1:18" ht="36">
      <c r="A166" s="45" t="s">
        <v>503</v>
      </c>
      <c r="B166" s="91" t="s">
        <v>504</v>
      </c>
      <c r="C166" s="99" t="s">
        <v>505</v>
      </c>
      <c r="D166" s="87">
        <v>0</v>
      </c>
      <c r="E166" s="87">
        <v>0</v>
      </c>
      <c r="F166" s="87">
        <v>0</v>
      </c>
      <c r="G166" s="87">
        <v>0</v>
      </c>
      <c r="H166" s="87">
        <v>0</v>
      </c>
      <c r="I166" s="87">
        <v>0</v>
      </c>
      <c r="J166" s="87">
        <v>15333870.129999999</v>
      </c>
      <c r="K166" s="87">
        <v>0</v>
      </c>
      <c r="L166" s="87">
        <v>0</v>
      </c>
      <c r="M166" s="88">
        <f t="shared" si="8"/>
        <v>15333870.129999999</v>
      </c>
      <c r="N166" s="87">
        <v>0</v>
      </c>
      <c r="O166" s="83">
        <f t="shared" si="9"/>
        <v>15333870.129999999</v>
      </c>
      <c r="P166" s="89"/>
      <c r="Q166" s="102"/>
      <c r="R166" s="103"/>
    </row>
    <row r="167" spans="1:18">
      <c r="A167" s="45" t="s">
        <v>506</v>
      </c>
      <c r="B167" s="91" t="s">
        <v>507</v>
      </c>
      <c r="C167" s="99" t="s">
        <v>508</v>
      </c>
      <c r="D167" s="87">
        <v>0</v>
      </c>
      <c r="E167" s="87">
        <v>0</v>
      </c>
      <c r="F167" s="87">
        <v>0</v>
      </c>
      <c r="G167" s="87">
        <v>0</v>
      </c>
      <c r="H167" s="87">
        <v>0</v>
      </c>
      <c r="I167" s="87">
        <v>0</v>
      </c>
      <c r="J167" s="87">
        <v>0</v>
      </c>
      <c r="K167" s="87">
        <v>0</v>
      </c>
      <c r="L167" s="87">
        <v>3684656546.6300001</v>
      </c>
      <c r="M167" s="88">
        <f t="shared" si="8"/>
        <v>3684656546.6300001</v>
      </c>
      <c r="N167" s="87">
        <v>-87184278.810000002</v>
      </c>
      <c r="O167" s="83">
        <f t="shared" si="9"/>
        <v>3597472267.8200002</v>
      </c>
      <c r="P167" s="89"/>
      <c r="Q167" s="102"/>
      <c r="R167" s="103"/>
    </row>
    <row r="168" spans="1:18" ht="24">
      <c r="A168" s="45" t="s">
        <v>509</v>
      </c>
      <c r="B168" s="91" t="s">
        <v>510</v>
      </c>
      <c r="C168" s="99" t="s">
        <v>511</v>
      </c>
      <c r="D168" s="87">
        <v>0</v>
      </c>
      <c r="E168" s="87">
        <v>0</v>
      </c>
      <c r="F168" s="87">
        <v>0</v>
      </c>
      <c r="G168" s="87">
        <v>0</v>
      </c>
      <c r="H168" s="87">
        <v>0</v>
      </c>
      <c r="I168" s="87">
        <v>0</v>
      </c>
      <c r="J168" s="87">
        <v>1064316.51</v>
      </c>
      <c r="K168" s="87">
        <v>0</v>
      </c>
      <c r="L168" s="87">
        <v>0</v>
      </c>
      <c r="M168" s="88">
        <f t="shared" si="8"/>
        <v>1064316.51</v>
      </c>
      <c r="N168" s="87">
        <v>-1064316.51</v>
      </c>
      <c r="O168" s="83">
        <f t="shared" si="9"/>
        <v>0</v>
      </c>
      <c r="P168" s="89"/>
      <c r="Q168" s="102"/>
      <c r="R168" s="103"/>
    </row>
    <row r="169" spans="1:18">
      <c r="B169" s="109"/>
      <c r="C169" s="99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89"/>
      <c r="Q169" s="102"/>
      <c r="R169" s="103"/>
    </row>
    <row r="170" spans="1:18" ht="36">
      <c r="B170" s="111" t="s">
        <v>512</v>
      </c>
      <c r="C170" s="99"/>
      <c r="D170" s="112">
        <f>SUM(D149:D168)</f>
        <v>-356458498.73999983</v>
      </c>
      <c r="E170" s="112">
        <f t="shared" ref="E170:N170" si="10">SUM(E149:E168)</f>
        <v>81110570.419999987</v>
      </c>
      <c r="F170" s="112">
        <f t="shared" si="10"/>
        <v>156419565.90000001</v>
      </c>
      <c r="G170" s="112">
        <f t="shared" si="10"/>
        <v>146889194.95999998</v>
      </c>
      <c r="H170" s="112">
        <f t="shared" si="10"/>
        <v>14533969.23</v>
      </c>
      <c r="I170" s="112">
        <f t="shared" si="10"/>
        <v>-37279.54</v>
      </c>
      <c r="J170" s="112">
        <f t="shared" si="10"/>
        <v>996527719.21000028</v>
      </c>
      <c r="K170" s="112">
        <f t="shared" si="10"/>
        <v>1721707.1099999999</v>
      </c>
      <c r="L170" s="112">
        <f>SUM(L149:L168)</f>
        <v>3812353080.6000004</v>
      </c>
      <c r="M170" s="112">
        <f>SUM(M149:M168)</f>
        <v>4853060029.1500006</v>
      </c>
      <c r="N170" s="112">
        <f t="shared" si="10"/>
        <v>-78109779.970000014</v>
      </c>
      <c r="O170" s="112">
        <f>SUM(M170:N170)</f>
        <v>4774950249.1800003</v>
      </c>
      <c r="P170" s="89"/>
      <c r="Q170" s="102"/>
      <c r="R170" s="103"/>
    </row>
    <row r="171" spans="1:18">
      <c r="B171" s="109"/>
      <c r="C171" s="99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4"/>
      <c r="P171" s="89"/>
      <c r="Q171" s="102"/>
      <c r="R171" s="103"/>
    </row>
    <row r="172" spans="1:18">
      <c r="B172" s="115" t="s">
        <v>513</v>
      </c>
      <c r="C172" s="116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83"/>
      <c r="P172" s="89"/>
      <c r="Q172" s="102"/>
      <c r="R172" s="103"/>
    </row>
    <row r="173" spans="1:18">
      <c r="B173" s="118"/>
      <c r="C173" s="86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83"/>
      <c r="P173" s="89"/>
      <c r="Q173" s="102"/>
      <c r="R173" s="103"/>
    </row>
    <row r="174" spans="1:18" ht="36">
      <c r="A174" s="45" t="s">
        <v>514</v>
      </c>
      <c r="B174" s="91" t="s">
        <v>515</v>
      </c>
      <c r="C174" s="95" t="s">
        <v>516</v>
      </c>
      <c r="D174" s="87">
        <v>54566269.110000014</v>
      </c>
      <c r="E174" s="87">
        <v>0</v>
      </c>
      <c r="F174" s="87">
        <v>0</v>
      </c>
      <c r="G174" s="87">
        <v>0</v>
      </c>
      <c r="H174" s="87">
        <v>0</v>
      </c>
      <c r="I174" s="87">
        <v>0</v>
      </c>
      <c r="J174" s="87">
        <v>0</v>
      </c>
      <c r="K174" s="87">
        <v>0</v>
      </c>
      <c r="L174" s="87">
        <v>0</v>
      </c>
      <c r="M174" s="88">
        <f>SUM(D174:L174)</f>
        <v>54566269.110000014</v>
      </c>
      <c r="N174" s="87">
        <v>-587431.91477549449</v>
      </c>
      <c r="O174" s="83">
        <f>SUM(M174:N174)</f>
        <v>53978837.195224524</v>
      </c>
      <c r="P174" s="89"/>
      <c r="Q174" s="102"/>
      <c r="R174" s="103"/>
    </row>
    <row r="175" spans="1:18" ht="24">
      <c r="A175" s="45" t="s">
        <v>517</v>
      </c>
      <c r="B175" s="91" t="s">
        <v>518</v>
      </c>
      <c r="C175" s="95" t="s">
        <v>519</v>
      </c>
      <c r="D175" s="87">
        <v>392037333.84999996</v>
      </c>
      <c r="E175" s="87">
        <v>-3635</v>
      </c>
      <c r="F175" s="87">
        <v>0</v>
      </c>
      <c r="G175" s="87">
        <v>0</v>
      </c>
      <c r="H175" s="87">
        <v>0</v>
      </c>
      <c r="I175" s="87">
        <v>0</v>
      </c>
      <c r="J175" s="87">
        <v>0</v>
      </c>
      <c r="K175" s="87">
        <v>0</v>
      </c>
      <c r="L175" s="87">
        <v>0</v>
      </c>
      <c r="M175" s="88">
        <f t="shared" ref="M175:M189" si="11">SUM(D175:L175)</f>
        <v>392033698.84999996</v>
      </c>
      <c r="N175" s="87">
        <v>-67212298.706640899</v>
      </c>
      <c r="O175" s="83">
        <f t="shared" ref="O175:O189" si="12">SUM(M175:N175)</f>
        <v>324821400.14335907</v>
      </c>
      <c r="P175" s="89"/>
      <c r="Q175" s="102"/>
      <c r="R175" s="103"/>
    </row>
    <row r="176" spans="1:18" ht="36">
      <c r="A176" s="45" t="s">
        <v>520</v>
      </c>
      <c r="B176" s="91" t="s">
        <v>521</v>
      </c>
      <c r="C176" s="95" t="s">
        <v>522</v>
      </c>
      <c r="D176" s="87">
        <v>219064473.36000004</v>
      </c>
      <c r="E176" s="87">
        <v>0</v>
      </c>
      <c r="F176" s="87">
        <v>0</v>
      </c>
      <c r="G176" s="87">
        <v>0</v>
      </c>
      <c r="H176" s="87">
        <v>0</v>
      </c>
      <c r="I176" s="87">
        <v>0</v>
      </c>
      <c r="J176" s="87">
        <v>0</v>
      </c>
      <c r="K176" s="87">
        <v>0</v>
      </c>
      <c r="L176" s="87">
        <v>0</v>
      </c>
      <c r="M176" s="88">
        <f t="shared" si="11"/>
        <v>219064473.36000004</v>
      </c>
      <c r="N176" s="87">
        <v>-2064837.1741334398</v>
      </c>
      <c r="O176" s="83">
        <f t="shared" si="12"/>
        <v>216999636.18586659</v>
      </c>
      <c r="P176" s="89"/>
      <c r="Q176" s="102"/>
      <c r="R176" s="103"/>
    </row>
    <row r="177" spans="1:18" ht="36">
      <c r="A177" s="45" t="s">
        <v>523</v>
      </c>
      <c r="B177" s="91" t="s">
        <v>524</v>
      </c>
      <c r="C177" s="95" t="s">
        <v>525</v>
      </c>
      <c r="D177" s="87">
        <v>18925573.809999999</v>
      </c>
      <c r="E177" s="87">
        <v>174465</v>
      </c>
      <c r="F177" s="87">
        <v>18554.990000000002</v>
      </c>
      <c r="G177" s="87">
        <v>0</v>
      </c>
      <c r="H177" s="87">
        <v>0</v>
      </c>
      <c r="I177" s="87">
        <v>0</v>
      </c>
      <c r="J177" s="87">
        <v>0</v>
      </c>
      <c r="K177" s="87">
        <v>0</v>
      </c>
      <c r="L177" s="87">
        <v>0</v>
      </c>
      <c r="M177" s="88">
        <f t="shared" si="11"/>
        <v>19118593.799999997</v>
      </c>
      <c r="N177" s="87">
        <v>-276239.49113241583</v>
      </c>
      <c r="O177" s="83">
        <f t="shared" si="12"/>
        <v>18842354.308867581</v>
      </c>
      <c r="P177" s="89"/>
      <c r="Q177" s="102"/>
      <c r="R177" s="103"/>
    </row>
    <row r="178" spans="1:18" ht="36">
      <c r="A178" s="45" t="s">
        <v>526</v>
      </c>
      <c r="B178" s="91" t="s">
        <v>527</v>
      </c>
      <c r="C178" s="95" t="s">
        <v>528</v>
      </c>
      <c r="D178" s="87">
        <v>27250814.149999999</v>
      </c>
      <c r="E178" s="87">
        <v>0</v>
      </c>
      <c r="F178" s="87">
        <v>0</v>
      </c>
      <c r="G178" s="87">
        <v>0</v>
      </c>
      <c r="H178" s="87">
        <v>0</v>
      </c>
      <c r="I178" s="87">
        <v>0</v>
      </c>
      <c r="J178" s="87">
        <v>0</v>
      </c>
      <c r="K178" s="87">
        <v>0</v>
      </c>
      <c r="L178" s="87">
        <v>0</v>
      </c>
      <c r="M178" s="88">
        <f t="shared" si="11"/>
        <v>27250814.149999999</v>
      </c>
      <c r="N178" s="87">
        <v>-392845.72120814212</v>
      </c>
      <c r="O178" s="83">
        <f t="shared" si="12"/>
        <v>26857968.428791858</v>
      </c>
      <c r="P178" s="89"/>
      <c r="Q178" s="102"/>
      <c r="R178" s="103"/>
    </row>
    <row r="179" spans="1:18">
      <c r="A179" s="45" t="s">
        <v>529</v>
      </c>
      <c r="B179" s="91" t="s">
        <v>530</v>
      </c>
      <c r="C179" s="95" t="s">
        <v>531</v>
      </c>
      <c r="D179" s="87">
        <v>1306891.8499999999</v>
      </c>
      <c r="E179" s="87">
        <v>0</v>
      </c>
      <c r="F179" s="87">
        <v>0</v>
      </c>
      <c r="G179" s="87">
        <v>0</v>
      </c>
      <c r="H179" s="87">
        <v>0</v>
      </c>
      <c r="I179" s="87">
        <v>0</v>
      </c>
      <c r="J179" s="87">
        <v>0</v>
      </c>
      <c r="K179" s="87">
        <v>0</v>
      </c>
      <c r="L179" s="87">
        <v>0</v>
      </c>
      <c r="M179" s="88">
        <f t="shared" si="11"/>
        <v>1306891.8499999999</v>
      </c>
      <c r="N179" s="87">
        <v>0</v>
      </c>
      <c r="O179" s="83">
        <f t="shared" si="12"/>
        <v>1306891.8499999999</v>
      </c>
      <c r="P179" s="89"/>
      <c r="Q179" s="102"/>
      <c r="R179" s="103"/>
    </row>
    <row r="180" spans="1:18" ht="24">
      <c r="A180" s="45" t="s">
        <v>532</v>
      </c>
      <c r="B180" s="91" t="s">
        <v>533</v>
      </c>
      <c r="C180" s="95" t="s">
        <v>534</v>
      </c>
      <c r="D180" s="87">
        <v>-5.8800000000000026</v>
      </c>
      <c r="E180" s="87">
        <v>0</v>
      </c>
      <c r="F180" s="87">
        <v>0</v>
      </c>
      <c r="G180" s="87">
        <v>0</v>
      </c>
      <c r="H180" s="87">
        <v>0</v>
      </c>
      <c r="I180" s="87">
        <v>0</v>
      </c>
      <c r="J180" s="87">
        <v>0</v>
      </c>
      <c r="K180" s="87">
        <v>0</v>
      </c>
      <c r="L180" s="87">
        <v>0</v>
      </c>
      <c r="M180" s="88">
        <f t="shared" si="11"/>
        <v>-5.8800000000000026</v>
      </c>
      <c r="N180" s="87">
        <v>0</v>
      </c>
      <c r="O180" s="83">
        <f t="shared" si="12"/>
        <v>-5.8800000000000026</v>
      </c>
      <c r="P180" s="89"/>
      <c r="Q180" s="102"/>
      <c r="R180" s="103"/>
    </row>
    <row r="181" spans="1:18" ht="36">
      <c r="A181" s="45" t="s">
        <v>535</v>
      </c>
      <c r="B181" s="91" t="s">
        <v>536</v>
      </c>
      <c r="C181" s="95" t="s">
        <v>537</v>
      </c>
      <c r="D181" s="87">
        <v>858268.29</v>
      </c>
      <c r="E181" s="87">
        <v>26570.81</v>
      </c>
      <c r="F181" s="87">
        <v>0</v>
      </c>
      <c r="G181" s="87">
        <v>0</v>
      </c>
      <c r="H181" s="87">
        <v>0</v>
      </c>
      <c r="I181" s="87">
        <v>0</v>
      </c>
      <c r="J181" s="87">
        <v>0</v>
      </c>
      <c r="K181" s="87">
        <v>0</v>
      </c>
      <c r="L181" s="87">
        <v>0</v>
      </c>
      <c r="M181" s="88">
        <f t="shared" si="11"/>
        <v>884839.10000000009</v>
      </c>
      <c r="N181" s="87">
        <v>0</v>
      </c>
      <c r="O181" s="83">
        <f t="shared" si="12"/>
        <v>884839.10000000009</v>
      </c>
      <c r="P181" s="89"/>
      <c r="Q181" s="124"/>
      <c r="R181" s="125"/>
    </row>
    <row r="182" spans="1:18" ht="48">
      <c r="A182" s="45" t="s">
        <v>538</v>
      </c>
      <c r="B182" s="91" t="s">
        <v>539</v>
      </c>
      <c r="C182" s="95" t="s">
        <v>540</v>
      </c>
      <c r="D182" s="87">
        <v>2051148.02</v>
      </c>
      <c r="E182" s="87">
        <v>0</v>
      </c>
      <c r="F182" s="87">
        <v>0</v>
      </c>
      <c r="G182" s="87">
        <v>0</v>
      </c>
      <c r="H182" s="87">
        <v>0</v>
      </c>
      <c r="I182" s="87">
        <v>0</v>
      </c>
      <c r="J182" s="87">
        <v>0</v>
      </c>
      <c r="K182" s="87">
        <v>0</v>
      </c>
      <c r="L182" s="87">
        <v>0</v>
      </c>
      <c r="M182" s="88">
        <f t="shared" si="11"/>
        <v>2051148.02</v>
      </c>
      <c r="N182" s="87">
        <v>-5137.2830979057962</v>
      </c>
      <c r="O182" s="83">
        <f t="shared" si="12"/>
        <v>2046010.7369020942</v>
      </c>
      <c r="P182" s="89"/>
      <c r="Q182" s="124"/>
      <c r="R182" s="125"/>
    </row>
    <row r="183" spans="1:18" ht="36">
      <c r="A183" s="45" t="s">
        <v>541</v>
      </c>
      <c r="B183" s="91" t="s">
        <v>542</v>
      </c>
      <c r="C183" s="99" t="s">
        <v>543</v>
      </c>
      <c r="D183" s="87">
        <v>60900288.080000013</v>
      </c>
      <c r="E183" s="87">
        <v>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  <c r="L183" s="87">
        <v>0</v>
      </c>
      <c r="M183" s="88">
        <f t="shared" si="11"/>
        <v>60900288.080000013</v>
      </c>
      <c r="N183" s="87">
        <v>-415568.20473945804</v>
      </c>
      <c r="O183" s="83">
        <f t="shared" si="12"/>
        <v>60484719.875260554</v>
      </c>
      <c r="P183" s="89"/>
      <c r="Q183" s="102"/>
      <c r="R183" s="103"/>
    </row>
    <row r="184" spans="1:18" ht="36">
      <c r="A184" s="45" t="s">
        <v>544</v>
      </c>
      <c r="B184" s="91" t="s">
        <v>545</v>
      </c>
      <c r="C184" s="99" t="s">
        <v>546</v>
      </c>
      <c r="D184" s="87">
        <v>12018585.91</v>
      </c>
      <c r="E184" s="87">
        <v>20109</v>
      </c>
      <c r="F184" s="87">
        <v>0</v>
      </c>
      <c r="G184" s="87">
        <v>0</v>
      </c>
      <c r="H184" s="87">
        <v>0</v>
      </c>
      <c r="I184" s="87">
        <v>0</v>
      </c>
      <c r="J184" s="87">
        <v>0</v>
      </c>
      <c r="K184" s="87">
        <v>0</v>
      </c>
      <c r="L184" s="87">
        <v>0</v>
      </c>
      <c r="M184" s="88">
        <f t="shared" si="11"/>
        <v>12038694.91</v>
      </c>
      <c r="N184" s="87">
        <v>-170983.60937319711</v>
      </c>
      <c r="O184" s="83">
        <f t="shared" si="12"/>
        <v>11867711.300626803</v>
      </c>
      <c r="P184" s="89"/>
      <c r="Q184" s="102"/>
      <c r="R184" s="103"/>
    </row>
    <row r="185" spans="1:18" ht="36">
      <c r="A185" s="45" t="s">
        <v>547</v>
      </c>
      <c r="B185" s="91" t="s">
        <v>548</v>
      </c>
      <c r="C185" s="99" t="s">
        <v>549</v>
      </c>
      <c r="D185" s="87">
        <v>1450869.53</v>
      </c>
      <c r="E185" s="87">
        <v>0</v>
      </c>
      <c r="F185" s="87">
        <v>396</v>
      </c>
      <c r="G185" s="87">
        <v>0</v>
      </c>
      <c r="H185" s="87">
        <v>0</v>
      </c>
      <c r="I185" s="87">
        <v>0</v>
      </c>
      <c r="J185" s="87">
        <v>0</v>
      </c>
      <c r="K185" s="87">
        <v>0</v>
      </c>
      <c r="L185" s="87">
        <v>0</v>
      </c>
      <c r="M185" s="88">
        <f t="shared" si="11"/>
        <v>1451265.53</v>
      </c>
      <c r="N185" s="87">
        <v>-20423.907242072608</v>
      </c>
      <c r="O185" s="83">
        <f t="shared" si="12"/>
        <v>1430841.6227579275</v>
      </c>
      <c r="P185" s="89"/>
      <c r="Q185" s="102"/>
      <c r="R185" s="103"/>
    </row>
    <row r="186" spans="1:18" ht="36">
      <c r="A186" s="45" t="s">
        <v>550</v>
      </c>
      <c r="B186" s="91" t="s">
        <v>551</v>
      </c>
      <c r="C186" s="99" t="s">
        <v>552</v>
      </c>
      <c r="D186" s="87">
        <v>8448343.6300000008</v>
      </c>
      <c r="E186" s="87">
        <v>0</v>
      </c>
      <c r="F186" s="87">
        <v>0</v>
      </c>
      <c r="G186" s="87">
        <v>0</v>
      </c>
      <c r="H186" s="87">
        <v>0</v>
      </c>
      <c r="I186" s="87">
        <v>0</v>
      </c>
      <c r="J186" s="87">
        <v>0</v>
      </c>
      <c r="K186" s="87">
        <v>0</v>
      </c>
      <c r="L186" s="87">
        <v>0</v>
      </c>
      <c r="M186" s="88">
        <f t="shared" si="11"/>
        <v>8448343.6300000008</v>
      </c>
      <c r="N186" s="87">
        <v>-76175.517656980912</v>
      </c>
      <c r="O186" s="83">
        <f t="shared" si="12"/>
        <v>8372168.1123430198</v>
      </c>
      <c r="P186" s="89"/>
      <c r="Q186" s="102"/>
      <c r="R186" s="103"/>
    </row>
    <row r="187" spans="1:18" ht="48">
      <c r="A187" s="45" t="s">
        <v>553</v>
      </c>
      <c r="B187" s="91" t="s">
        <v>554</v>
      </c>
      <c r="C187" s="95" t="s">
        <v>555</v>
      </c>
      <c r="D187" s="87">
        <v>48375.66</v>
      </c>
      <c r="E187" s="87">
        <v>0</v>
      </c>
      <c r="F187" s="87">
        <v>0</v>
      </c>
      <c r="G187" s="87">
        <v>0</v>
      </c>
      <c r="H187" s="87">
        <v>0</v>
      </c>
      <c r="I187" s="87">
        <v>0</v>
      </c>
      <c r="J187" s="87">
        <v>0</v>
      </c>
      <c r="K187" s="87">
        <v>0</v>
      </c>
      <c r="L187" s="87">
        <v>0</v>
      </c>
      <c r="M187" s="88">
        <f t="shared" si="11"/>
        <v>48375.66</v>
      </c>
      <c r="N187" s="87">
        <v>0</v>
      </c>
      <c r="O187" s="83">
        <f t="shared" si="12"/>
        <v>48375.66</v>
      </c>
      <c r="P187" s="89"/>
      <c r="Q187" s="102"/>
      <c r="R187" s="103"/>
    </row>
    <row r="188" spans="1:18" ht="36">
      <c r="A188" s="45" t="s">
        <v>556</v>
      </c>
      <c r="B188" s="91" t="s">
        <v>557</v>
      </c>
      <c r="C188" s="99" t="s">
        <v>558</v>
      </c>
      <c r="D188" s="87">
        <v>0</v>
      </c>
      <c r="E188" s="87">
        <v>0</v>
      </c>
      <c r="F188" s="87">
        <v>0</v>
      </c>
      <c r="G188" s="87">
        <v>0</v>
      </c>
      <c r="H188" s="87">
        <v>0</v>
      </c>
      <c r="I188" s="87">
        <v>0</v>
      </c>
      <c r="J188" s="87">
        <v>0</v>
      </c>
      <c r="K188" s="87">
        <v>0</v>
      </c>
      <c r="L188" s="87">
        <v>0</v>
      </c>
      <c r="M188" s="88">
        <f t="shared" si="11"/>
        <v>0</v>
      </c>
      <c r="N188" s="87">
        <v>0</v>
      </c>
      <c r="O188" s="83">
        <f t="shared" si="12"/>
        <v>0</v>
      </c>
      <c r="P188" s="89"/>
      <c r="Q188" s="102"/>
      <c r="R188" s="103"/>
    </row>
    <row r="189" spans="1:18" ht="48">
      <c r="A189" s="45" t="s">
        <v>559</v>
      </c>
      <c r="B189" s="91" t="s">
        <v>560</v>
      </c>
      <c r="C189" s="99" t="s">
        <v>561</v>
      </c>
      <c r="D189" s="87">
        <v>504511.86</v>
      </c>
      <c r="E189" s="87">
        <v>0</v>
      </c>
      <c r="F189" s="87">
        <v>0</v>
      </c>
      <c r="G189" s="87">
        <v>0</v>
      </c>
      <c r="H189" s="87">
        <v>0</v>
      </c>
      <c r="I189" s="87">
        <v>0</v>
      </c>
      <c r="J189" s="87">
        <v>0</v>
      </c>
      <c r="K189" s="87">
        <v>0</v>
      </c>
      <c r="L189" s="87">
        <v>0</v>
      </c>
      <c r="M189" s="88">
        <f t="shared" si="11"/>
        <v>504511.86</v>
      </c>
      <c r="N189" s="87">
        <v>0</v>
      </c>
      <c r="O189" s="83">
        <f t="shared" si="12"/>
        <v>504511.86</v>
      </c>
      <c r="P189" s="89"/>
      <c r="Q189" s="102"/>
      <c r="R189" s="103"/>
    </row>
    <row r="190" spans="1:18">
      <c r="B190" s="126"/>
      <c r="C190" s="99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89"/>
      <c r="Q190" s="102"/>
      <c r="R190" s="103"/>
    </row>
    <row r="191" spans="1:18" ht="24">
      <c r="B191" s="111" t="s">
        <v>562</v>
      </c>
      <c r="C191" s="99"/>
      <c r="D191" s="112">
        <f>SUM(D174:D189)</f>
        <v>799431741.2299999</v>
      </c>
      <c r="E191" s="112">
        <f t="shared" ref="E191:N191" si="13">SUM(E174:E189)</f>
        <v>217509.81</v>
      </c>
      <c r="F191" s="112">
        <f t="shared" si="13"/>
        <v>18950.990000000002</v>
      </c>
      <c r="G191" s="112">
        <f t="shared" si="13"/>
        <v>0</v>
      </c>
      <c r="H191" s="112">
        <f t="shared" si="13"/>
        <v>0</v>
      </c>
      <c r="I191" s="112">
        <f t="shared" si="13"/>
        <v>0</v>
      </c>
      <c r="J191" s="112">
        <f t="shared" si="13"/>
        <v>0</v>
      </c>
      <c r="K191" s="112">
        <f t="shared" si="13"/>
        <v>0</v>
      </c>
      <c r="L191" s="112">
        <f>SUM(L174:L189)</f>
        <v>0</v>
      </c>
      <c r="M191" s="112">
        <f>SUM(M174:M189)</f>
        <v>799668202.02999997</v>
      </c>
      <c r="N191" s="112">
        <f t="shared" si="13"/>
        <v>-71221941.530000001</v>
      </c>
      <c r="O191" s="112">
        <f>SUM(M191:N191)</f>
        <v>728446260.5</v>
      </c>
      <c r="P191" s="89"/>
      <c r="Q191" s="102"/>
      <c r="R191" s="103"/>
    </row>
    <row r="192" spans="1:18">
      <c r="B192" s="126"/>
      <c r="C192" s="99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4"/>
      <c r="P192" s="89"/>
      <c r="Q192" s="102"/>
      <c r="R192" s="103"/>
    </row>
    <row r="193" spans="1:18" ht="36">
      <c r="A193" s="45" t="s">
        <v>563</v>
      </c>
      <c r="B193" s="127" t="s">
        <v>564</v>
      </c>
      <c r="C193" s="128" t="s">
        <v>565</v>
      </c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3"/>
      <c r="P193" s="89"/>
      <c r="Q193" s="102"/>
      <c r="R193" s="103"/>
    </row>
    <row r="194" spans="1:18" ht="24">
      <c r="A194" s="45" t="s">
        <v>563</v>
      </c>
      <c r="B194" s="93" t="s">
        <v>566</v>
      </c>
      <c r="C194" s="95" t="s">
        <v>567</v>
      </c>
      <c r="D194" s="87">
        <v>4021077.11</v>
      </c>
      <c r="E194" s="87">
        <v>0</v>
      </c>
      <c r="F194" s="87">
        <v>0</v>
      </c>
      <c r="G194" s="87">
        <v>0</v>
      </c>
      <c r="H194" s="87">
        <v>0</v>
      </c>
      <c r="I194" s="87">
        <v>0</v>
      </c>
      <c r="J194" s="87">
        <v>0</v>
      </c>
      <c r="K194" s="87">
        <v>0</v>
      </c>
      <c r="L194" s="87">
        <v>0</v>
      </c>
      <c r="M194" s="88">
        <f>SUM(D194:L194)</f>
        <v>4021077.11</v>
      </c>
      <c r="N194" s="87">
        <v>0</v>
      </c>
      <c r="O194" s="83">
        <f>SUM(M194:N194)</f>
        <v>4021077.11</v>
      </c>
      <c r="P194" s="89"/>
      <c r="Q194" s="102"/>
      <c r="R194" s="103"/>
    </row>
    <row r="195" spans="1:18" ht="24">
      <c r="A195" s="45" t="s">
        <v>568</v>
      </c>
      <c r="B195" s="129" t="s">
        <v>569</v>
      </c>
      <c r="C195" s="95" t="s">
        <v>570</v>
      </c>
      <c r="D195" s="87">
        <v>20500376.229999997</v>
      </c>
      <c r="E195" s="87">
        <v>101420</v>
      </c>
      <c r="F195" s="87">
        <v>212729.9</v>
      </c>
      <c r="G195" s="87">
        <v>0</v>
      </c>
      <c r="H195" s="87">
        <v>0</v>
      </c>
      <c r="I195" s="87">
        <v>0</v>
      </c>
      <c r="J195" s="87">
        <v>0</v>
      </c>
      <c r="K195" s="87">
        <v>0</v>
      </c>
      <c r="L195" s="87">
        <v>0</v>
      </c>
      <c r="M195" s="88">
        <f t="shared" ref="M195:M228" si="14">SUM(D195:L195)</f>
        <v>20814526.129999995</v>
      </c>
      <c r="N195" s="87">
        <v>-3040.46</v>
      </c>
      <c r="O195" s="83">
        <f t="shared" ref="O195:O228" si="15">SUM(M195:N195)</f>
        <v>20811485.669999994</v>
      </c>
      <c r="P195" s="89"/>
      <c r="Q195" s="102"/>
      <c r="R195" s="103"/>
    </row>
    <row r="196" spans="1:18" ht="36">
      <c r="A196" s="45" t="s">
        <v>568</v>
      </c>
      <c r="B196" s="129" t="s">
        <v>571</v>
      </c>
      <c r="C196" s="95" t="s">
        <v>572</v>
      </c>
      <c r="D196" s="87">
        <v>-13883.36</v>
      </c>
      <c r="E196" s="87">
        <v>0</v>
      </c>
      <c r="F196" s="87">
        <v>0</v>
      </c>
      <c r="G196" s="87">
        <v>0</v>
      </c>
      <c r="H196" s="87">
        <v>0</v>
      </c>
      <c r="I196" s="87">
        <v>0</v>
      </c>
      <c r="J196" s="87">
        <v>0</v>
      </c>
      <c r="K196" s="87">
        <v>0</v>
      </c>
      <c r="L196" s="87">
        <v>0</v>
      </c>
      <c r="M196" s="88">
        <f t="shared" si="14"/>
        <v>-13883.36</v>
      </c>
      <c r="N196" s="87">
        <v>0</v>
      </c>
      <c r="O196" s="83">
        <f t="shared" si="15"/>
        <v>-13883.36</v>
      </c>
      <c r="P196" s="89"/>
      <c r="Q196" s="102"/>
      <c r="R196" s="103"/>
    </row>
    <row r="197" spans="1:18" ht="24">
      <c r="A197" s="45" t="s">
        <v>568</v>
      </c>
      <c r="B197" s="93" t="s">
        <v>573</v>
      </c>
      <c r="C197" s="95" t="s">
        <v>574</v>
      </c>
      <c r="D197" s="87">
        <v>38817.160000000003</v>
      </c>
      <c r="E197" s="87">
        <v>0</v>
      </c>
      <c r="F197" s="87">
        <v>125270</v>
      </c>
      <c r="G197" s="87">
        <v>0</v>
      </c>
      <c r="H197" s="87">
        <v>0</v>
      </c>
      <c r="I197" s="87">
        <v>0</v>
      </c>
      <c r="J197" s="87">
        <v>0</v>
      </c>
      <c r="K197" s="87">
        <v>0</v>
      </c>
      <c r="L197" s="87">
        <v>0</v>
      </c>
      <c r="M197" s="88">
        <f t="shared" si="14"/>
        <v>164087.16</v>
      </c>
      <c r="N197" s="87">
        <v>0</v>
      </c>
      <c r="O197" s="83">
        <f t="shared" si="15"/>
        <v>164087.16</v>
      </c>
      <c r="P197" s="89"/>
      <c r="Q197" s="102"/>
      <c r="R197" s="103"/>
    </row>
    <row r="198" spans="1:18" ht="36">
      <c r="A198" s="45" t="s">
        <v>575</v>
      </c>
      <c r="B198" s="129" t="s">
        <v>576</v>
      </c>
      <c r="C198" s="95" t="s">
        <v>577</v>
      </c>
      <c r="D198" s="87">
        <v>1838733.68</v>
      </c>
      <c r="E198" s="87">
        <v>0</v>
      </c>
      <c r="F198" s="87">
        <v>0</v>
      </c>
      <c r="G198" s="87">
        <v>0</v>
      </c>
      <c r="H198" s="87">
        <v>0</v>
      </c>
      <c r="I198" s="87">
        <v>0</v>
      </c>
      <c r="J198" s="87">
        <v>0</v>
      </c>
      <c r="K198" s="87">
        <v>0</v>
      </c>
      <c r="L198" s="87">
        <v>0</v>
      </c>
      <c r="M198" s="88">
        <f t="shared" si="14"/>
        <v>1838733.68</v>
      </c>
      <c r="N198" s="87">
        <v>0</v>
      </c>
      <c r="O198" s="83">
        <f t="shared" si="15"/>
        <v>1838733.68</v>
      </c>
      <c r="P198" s="89"/>
      <c r="Q198" s="102"/>
      <c r="R198" s="103"/>
    </row>
    <row r="199" spans="1:18" ht="36">
      <c r="A199" s="45" t="s">
        <v>578</v>
      </c>
      <c r="B199" s="129" t="s">
        <v>579</v>
      </c>
      <c r="C199" s="95" t="s">
        <v>580</v>
      </c>
      <c r="D199" s="87">
        <v>3314439.79</v>
      </c>
      <c r="E199" s="87">
        <v>0</v>
      </c>
      <c r="F199" s="87">
        <v>0</v>
      </c>
      <c r="G199" s="87">
        <v>0</v>
      </c>
      <c r="H199" s="87">
        <v>0</v>
      </c>
      <c r="I199" s="87">
        <v>0</v>
      </c>
      <c r="J199" s="87">
        <v>0</v>
      </c>
      <c r="K199" s="87">
        <v>0</v>
      </c>
      <c r="L199" s="87">
        <v>0</v>
      </c>
      <c r="M199" s="88">
        <f t="shared" si="14"/>
        <v>3314439.79</v>
      </c>
      <c r="N199" s="87">
        <v>0</v>
      </c>
      <c r="O199" s="83">
        <f t="shared" si="15"/>
        <v>3314439.79</v>
      </c>
      <c r="P199" s="89"/>
      <c r="Q199" s="102"/>
      <c r="R199" s="103"/>
    </row>
    <row r="200" spans="1:18" ht="36">
      <c r="A200" s="45" t="s">
        <v>581</v>
      </c>
      <c r="B200" s="129" t="s">
        <v>582</v>
      </c>
      <c r="C200" s="95" t="s">
        <v>583</v>
      </c>
      <c r="D200" s="87">
        <v>123908.39</v>
      </c>
      <c r="E200" s="87">
        <v>0</v>
      </c>
      <c r="F200" s="87">
        <v>0</v>
      </c>
      <c r="G200" s="87">
        <v>0</v>
      </c>
      <c r="H200" s="87">
        <v>0</v>
      </c>
      <c r="I200" s="87">
        <v>0</v>
      </c>
      <c r="J200" s="87">
        <v>0</v>
      </c>
      <c r="K200" s="87">
        <v>0</v>
      </c>
      <c r="L200" s="87">
        <v>0</v>
      </c>
      <c r="M200" s="88">
        <f t="shared" si="14"/>
        <v>123908.39</v>
      </c>
      <c r="N200" s="87">
        <v>0</v>
      </c>
      <c r="O200" s="83">
        <f t="shared" si="15"/>
        <v>123908.39</v>
      </c>
      <c r="P200" s="89"/>
      <c r="Q200" s="102"/>
      <c r="R200" s="103"/>
    </row>
    <row r="201" spans="1:18" ht="48">
      <c r="B201" s="129" t="s">
        <v>584</v>
      </c>
      <c r="C201" s="95" t="s">
        <v>585</v>
      </c>
      <c r="D201" s="87">
        <v>81117.039999999994</v>
      </c>
      <c r="E201" s="87">
        <v>0</v>
      </c>
      <c r="F201" s="87">
        <v>0</v>
      </c>
      <c r="G201" s="87">
        <v>0</v>
      </c>
      <c r="H201" s="87">
        <v>0</v>
      </c>
      <c r="I201" s="87">
        <v>0</v>
      </c>
      <c r="J201" s="87">
        <v>0</v>
      </c>
      <c r="K201" s="87">
        <v>0</v>
      </c>
      <c r="L201" s="87">
        <v>0</v>
      </c>
      <c r="M201" s="88">
        <f t="shared" si="14"/>
        <v>81117.039999999994</v>
      </c>
      <c r="N201" s="87">
        <v>0</v>
      </c>
      <c r="O201" s="83">
        <f t="shared" si="15"/>
        <v>81117.039999999994</v>
      </c>
      <c r="P201" s="89"/>
      <c r="Q201" s="102"/>
      <c r="R201" s="103"/>
    </row>
    <row r="202" spans="1:18" ht="36">
      <c r="B202" s="129" t="s">
        <v>586</v>
      </c>
      <c r="C202" s="95" t="s">
        <v>587</v>
      </c>
      <c r="D202" s="87">
        <v>0</v>
      </c>
      <c r="E202" s="87">
        <v>0</v>
      </c>
      <c r="F202" s="87">
        <v>0</v>
      </c>
      <c r="G202" s="87">
        <v>0</v>
      </c>
      <c r="H202" s="87">
        <v>0</v>
      </c>
      <c r="I202" s="87">
        <v>0</v>
      </c>
      <c r="J202" s="87">
        <v>0</v>
      </c>
      <c r="K202" s="87">
        <v>0</v>
      </c>
      <c r="L202" s="87">
        <v>0</v>
      </c>
      <c r="M202" s="88">
        <f t="shared" si="14"/>
        <v>0</v>
      </c>
      <c r="N202" s="87">
        <v>0</v>
      </c>
      <c r="O202" s="83">
        <f t="shared" si="15"/>
        <v>0</v>
      </c>
      <c r="P202" s="89"/>
      <c r="Q202" s="102"/>
      <c r="R202" s="103"/>
    </row>
    <row r="203" spans="1:18" ht="48">
      <c r="A203" s="45" t="s">
        <v>588</v>
      </c>
      <c r="B203" s="129" t="s">
        <v>589</v>
      </c>
      <c r="C203" s="95" t="s">
        <v>590</v>
      </c>
      <c r="D203" s="87">
        <v>150605.35</v>
      </c>
      <c r="E203" s="87">
        <v>0</v>
      </c>
      <c r="F203" s="87">
        <v>0</v>
      </c>
      <c r="G203" s="87">
        <v>0</v>
      </c>
      <c r="H203" s="87">
        <v>0</v>
      </c>
      <c r="I203" s="87">
        <v>0</v>
      </c>
      <c r="J203" s="87">
        <v>0</v>
      </c>
      <c r="K203" s="87">
        <v>0</v>
      </c>
      <c r="L203" s="87">
        <v>0</v>
      </c>
      <c r="M203" s="88">
        <f t="shared" si="14"/>
        <v>150605.35</v>
      </c>
      <c r="N203" s="87">
        <v>0</v>
      </c>
      <c r="O203" s="83">
        <f t="shared" si="15"/>
        <v>150605.35</v>
      </c>
      <c r="P203" s="89"/>
      <c r="Q203" s="102"/>
      <c r="R203" s="103"/>
    </row>
    <row r="204" spans="1:18" ht="36">
      <c r="B204" s="129" t="s">
        <v>591</v>
      </c>
      <c r="C204" s="95" t="s">
        <v>592</v>
      </c>
      <c r="D204" s="87">
        <v>0</v>
      </c>
      <c r="E204" s="87">
        <v>0</v>
      </c>
      <c r="F204" s="87">
        <v>0</v>
      </c>
      <c r="G204" s="87">
        <v>0</v>
      </c>
      <c r="H204" s="87">
        <v>0</v>
      </c>
      <c r="I204" s="87">
        <v>0</v>
      </c>
      <c r="J204" s="87">
        <v>0</v>
      </c>
      <c r="K204" s="87">
        <v>0</v>
      </c>
      <c r="L204" s="87">
        <v>0</v>
      </c>
      <c r="M204" s="88">
        <f t="shared" si="14"/>
        <v>0</v>
      </c>
      <c r="N204" s="87">
        <v>0</v>
      </c>
      <c r="O204" s="83">
        <f t="shared" si="15"/>
        <v>0</v>
      </c>
      <c r="P204" s="89"/>
      <c r="Q204" s="102"/>
      <c r="R204" s="103"/>
    </row>
    <row r="205" spans="1:18" ht="36">
      <c r="A205" s="45" t="s">
        <v>588</v>
      </c>
      <c r="B205" s="129" t="s">
        <v>593</v>
      </c>
      <c r="C205" s="95" t="s">
        <v>594</v>
      </c>
      <c r="D205" s="87">
        <v>0</v>
      </c>
      <c r="E205" s="87">
        <v>0</v>
      </c>
      <c r="F205" s="87">
        <v>0</v>
      </c>
      <c r="G205" s="87">
        <v>0</v>
      </c>
      <c r="H205" s="87">
        <v>0</v>
      </c>
      <c r="I205" s="87">
        <v>0</v>
      </c>
      <c r="J205" s="87">
        <v>0</v>
      </c>
      <c r="K205" s="87">
        <v>0</v>
      </c>
      <c r="L205" s="87">
        <v>0</v>
      </c>
      <c r="M205" s="88">
        <f t="shared" si="14"/>
        <v>0</v>
      </c>
      <c r="N205" s="87">
        <v>0</v>
      </c>
      <c r="O205" s="83">
        <f t="shared" si="15"/>
        <v>0</v>
      </c>
      <c r="P205" s="89"/>
      <c r="Q205" s="102"/>
      <c r="R205" s="103"/>
    </row>
    <row r="206" spans="1:18" ht="24">
      <c r="A206" s="45" t="s">
        <v>575</v>
      </c>
      <c r="B206" s="93" t="s">
        <v>595</v>
      </c>
      <c r="C206" s="95" t="s">
        <v>596</v>
      </c>
      <c r="D206" s="87">
        <v>6373081.2800000003</v>
      </c>
      <c r="E206" s="87">
        <v>0</v>
      </c>
      <c r="F206" s="87">
        <v>42805.09</v>
      </c>
      <c r="G206" s="87">
        <v>0</v>
      </c>
      <c r="H206" s="87">
        <v>0</v>
      </c>
      <c r="I206" s="87">
        <v>0</v>
      </c>
      <c r="J206" s="87">
        <v>0</v>
      </c>
      <c r="K206" s="87">
        <v>0</v>
      </c>
      <c r="L206" s="87">
        <v>0</v>
      </c>
      <c r="M206" s="88">
        <f t="shared" si="14"/>
        <v>6415886.3700000001</v>
      </c>
      <c r="N206" s="87">
        <v>0</v>
      </c>
      <c r="O206" s="83">
        <f t="shared" si="15"/>
        <v>6415886.3700000001</v>
      </c>
      <c r="P206" s="89"/>
      <c r="Q206" s="102"/>
      <c r="R206" s="103"/>
    </row>
    <row r="207" spans="1:18">
      <c r="A207" s="45" t="s">
        <v>578</v>
      </c>
      <c r="B207" s="93" t="s">
        <v>597</v>
      </c>
      <c r="C207" s="95" t="s">
        <v>598</v>
      </c>
      <c r="D207" s="87">
        <v>43974534.240000002</v>
      </c>
      <c r="E207" s="87">
        <v>80804.800000000003</v>
      </c>
      <c r="F207" s="87">
        <v>-12341.75</v>
      </c>
      <c r="G207" s="87">
        <v>0</v>
      </c>
      <c r="H207" s="87">
        <v>-64</v>
      </c>
      <c r="I207" s="87">
        <v>0</v>
      </c>
      <c r="J207" s="87">
        <v>0</v>
      </c>
      <c r="K207" s="87">
        <v>0</v>
      </c>
      <c r="L207" s="87">
        <v>0</v>
      </c>
      <c r="M207" s="88">
        <f t="shared" si="14"/>
        <v>44042933.289999999</v>
      </c>
      <c r="N207" s="87">
        <v>0</v>
      </c>
      <c r="O207" s="83">
        <f t="shared" si="15"/>
        <v>44042933.289999999</v>
      </c>
      <c r="P207" s="89"/>
      <c r="Q207" s="102"/>
      <c r="R207" s="103"/>
    </row>
    <row r="208" spans="1:18" ht="24">
      <c r="A208" s="45" t="s">
        <v>581</v>
      </c>
      <c r="B208" s="93" t="s">
        <v>599</v>
      </c>
      <c r="C208" s="95" t="s">
        <v>600</v>
      </c>
      <c r="D208" s="87">
        <v>21293772.370000001</v>
      </c>
      <c r="E208" s="87">
        <v>0</v>
      </c>
      <c r="F208" s="87">
        <v>0</v>
      </c>
      <c r="G208" s="87">
        <v>0</v>
      </c>
      <c r="H208" s="87">
        <v>0</v>
      </c>
      <c r="I208" s="87">
        <v>0</v>
      </c>
      <c r="J208" s="87">
        <v>0</v>
      </c>
      <c r="K208" s="87">
        <v>0</v>
      </c>
      <c r="L208" s="87">
        <v>0</v>
      </c>
      <c r="M208" s="88">
        <f t="shared" si="14"/>
        <v>21293772.370000001</v>
      </c>
      <c r="N208" s="87">
        <v>0</v>
      </c>
      <c r="O208" s="83">
        <f t="shared" si="15"/>
        <v>21293772.370000001</v>
      </c>
      <c r="P208" s="89"/>
      <c r="Q208" s="102"/>
      <c r="R208" s="103"/>
    </row>
    <row r="209" spans="1:18">
      <c r="A209" s="45" t="s">
        <v>588</v>
      </c>
      <c r="B209" s="93" t="s">
        <v>601</v>
      </c>
      <c r="C209" s="95" t="s">
        <v>602</v>
      </c>
      <c r="D209" s="87">
        <v>6530450.5599999996</v>
      </c>
      <c r="E209" s="87">
        <v>17</v>
      </c>
      <c r="F209" s="87">
        <v>3850</v>
      </c>
      <c r="G209" s="87">
        <v>0</v>
      </c>
      <c r="H209" s="87">
        <v>0</v>
      </c>
      <c r="I209" s="87">
        <v>0</v>
      </c>
      <c r="J209" s="87">
        <v>0</v>
      </c>
      <c r="K209" s="87">
        <v>0</v>
      </c>
      <c r="L209" s="87">
        <v>0</v>
      </c>
      <c r="M209" s="88">
        <f t="shared" si="14"/>
        <v>6534317.5599999996</v>
      </c>
      <c r="N209" s="87">
        <v>34800</v>
      </c>
      <c r="O209" s="83">
        <f t="shared" si="15"/>
        <v>6569117.5599999996</v>
      </c>
      <c r="P209" s="89"/>
      <c r="Q209" s="102"/>
      <c r="R209" s="103"/>
    </row>
    <row r="210" spans="1:18">
      <c r="A210" s="45" t="s">
        <v>603</v>
      </c>
      <c r="B210" s="93" t="s">
        <v>604</v>
      </c>
      <c r="C210" s="95" t="s">
        <v>605</v>
      </c>
      <c r="D210" s="87">
        <v>494710.79000000004</v>
      </c>
      <c r="E210" s="87">
        <v>2700</v>
      </c>
      <c r="F210" s="87">
        <v>0</v>
      </c>
      <c r="G210" s="87">
        <v>0</v>
      </c>
      <c r="H210" s="87">
        <v>0</v>
      </c>
      <c r="I210" s="87">
        <v>0</v>
      </c>
      <c r="J210" s="87">
        <v>0</v>
      </c>
      <c r="K210" s="87">
        <v>0</v>
      </c>
      <c r="L210" s="87">
        <v>0</v>
      </c>
      <c r="M210" s="88">
        <f t="shared" si="14"/>
        <v>497410.79000000004</v>
      </c>
      <c r="N210" s="87">
        <v>0</v>
      </c>
      <c r="O210" s="83">
        <f t="shared" si="15"/>
        <v>497410.79000000004</v>
      </c>
      <c r="P210" s="89"/>
      <c r="Q210" s="102"/>
      <c r="R210" s="103"/>
    </row>
    <row r="211" spans="1:18">
      <c r="A211" s="45" t="s">
        <v>606</v>
      </c>
      <c r="B211" s="93" t="s">
        <v>607</v>
      </c>
      <c r="C211" s="95" t="s">
        <v>608</v>
      </c>
      <c r="D211" s="87">
        <v>1296947.6200000001</v>
      </c>
      <c r="E211" s="87">
        <v>0</v>
      </c>
      <c r="F211" s="87">
        <v>0</v>
      </c>
      <c r="G211" s="87">
        <v>0</v>
      </c>
      <c r="H211" s="87">
        <v>0</v>
      </c>
      <c r="I211" s="87">
        <v>0</v>
      </c>
      <c r="J211" s="87">
        <v>0</v>
      </c>
      <c r="K211" s="87">
        <v>0</v>
      </c>
      <c r="L211" s="87">
        <v>0</v>
      </c>
      <c r="M211" s="88">
        <f t="shared" si="14"/>
        <v>1296947.6200000001</v>
      </c>
      <c r="N211" s="87">
        <v>0</v>
      </c>
      <c r="O211" s="83">
        <f t="shared" si="15"/>
        <v>1296947.6200000001</v>
      </c>
      <c r="P211" s="89"/>
      <c r="Q211" s="102"/>
      <c r="R211" s="103"/>
    </row>
    <row r="212" spans="1:18" ht="24">
      <c r="A212" s="45" t="s">
        <v>609</v>
      </c>
      <c r="B212" s="93" t="s">
        <v>610</v>
      </c>
      <c r="C212" s="95" t="s">
        <v>611</v>
      </c>
      <c r="D212" s="87">
        <v>201463.49000000002</v>
      </c>
      <c r="E212" s="87">
        <v>-3.4999999999818101</v>
      </c>
      <c r="F212" s="87">
        <v>0</v>
      </c>
      <c r="G212" s="87">
        <v>151049.66</v>
      </c>
      <c r="H212" s="87">
        <v>40035374.870000012</v>
      </c>
      <c r="I212" s="87">
        <v>0</v>
      </c>
      <c r="J212" s="87">
        <v>2.8194335754960775E-11</v>
      </c>
      <c r="K212" s="87">
        <v>0</v>
      </c>
      <c r="L212" s="87">
        <v>0</v>
      </c>
      <c r="M212" s="88">
        <f t="shared" si="14"/>
        <v>40387884.520000011</v>
      </c>
      <c r="N212" s="87">
        <v>0</v>
      </c>
      <c r="O212" s="83">
        <f t="shared" si="15"/>
        <v>40387884.520000011</v>
      </c>
      <c r="P212" s="89"/>
      <c r="Q212" s="102"/>
      <c r="R212" s="103"/>
    </row>
    <row r="213" spans="1:18" ht="24">
      <c r="A213" s="45" t="s">
        <v>612</v>
      </c>
      <c r="B213" s="93" t="s">
        <v>613</v>
      </c>
      <c r="C213" s="95" t="s">
        <v>614</v>
      </c>
      <c r="D213" s="87">
        <v>0</v>
      </c>
      <c r="E213" s="87">
        <v>58822772.980000019</v>
      </c>
      <c r="F213" s="87">
        <v>0</v>
      </c>
      <c r="G213" s="87">
        <v>0</v>
      </c>
      <c r="H213" s="87">
        <v>84161.78</v>
      </c>
      <c r="I213" s="87">
        <v>0</v>
      </c>
      <c r="J213" s="87">
        <v>0</v>
      </c>
      <c r="K213" s="87">
        <v>0</v>
      </c>
      <c r="L213" s="87">
        <v>0</v>
      </c>
      <c r="M213" s="88">
        <f t="shared" si="14"/>
        <v>58906934.76000002</v>
      </c>
      <c r="N213" s="87">
        <v>25680</v>
      </c>
      <c r="O213" s="83">
        <f t="shared" si="15"/>
        <v>58932614.76000002</v>
      </c>
      <c r="P213" s="89"/>
      <c r="Q213" s="102"/>
      <c r="R213" s="103"/>
    </row>
    <row r="214" spans="1:18" ht="36">
      <c r="B214" s="93" t="s">
        <v>615</v>
      </c>
      <c r="C214" s="95" t="s">
        <v>616</v>
      </c>
      <c r="D214" s="87">
        <v>0</v>
      </c>
      <c r="E214" s="87">
        <v>3480348.7699999996</v>
      </c>
      <c r="F214" s="87">
        <v>0</v>
      </c>
      <c r="G214" s="87">
        <v>0</v>
      </c>
      <c r="H214" s="87">
        <v>0</v>
      </c>
      <c r="I214" s="87">
        <v>0</v>
      </c>
      <c r="J214" s="87">
        <v>0</v>
      </c>
      <c r="K214" s="87">
        <v>0</v>
      </c>
      <c r="L214" s="87">
        <v>0</v>
      </c>
      <c r="M214" s="88">
        <f t="shared" si="14"/>
        <v>3480348.7699999996</v>
      </c>
      <c r="N214" s="87">
        <v>0</v>
      </c>
      <c r="O214" s="83">
        <f t="shared" si="15"/>
        <v>3480348.7699999996</v>
      </c>
      <c r="P214" s="89"/>
      <c r="Q214" s="102"/>
      <c r="R214" s="103"/>
    </row>
    <row r="215" spans="1:18" ht="24">
      <c r="A215" s="45" t="s">
        <v>617</v>
      </c>
      <c r="B215" s="91" t="s">
        <v>618</v>
      </c>
      <c r="C215" s="99" t="s">
        <v>619</v>
      </c>
      <c r="D215" s="87">
        <v>0</v>
      </c>
      <c r="E215" s="87">
        <v>0</v>
      </c>
      <c r="F215" s="87">
        <v>0</v>
      </c>
      <c r="G215" s="87">
        <v>0</v>
      </c>
      <c r="H215" s="87">
        <v>0</v>
      </c>
      <c r="I215" s="87">
        <v>0</v>
      </c>
      <c r="J215" s="87">
        <v>96476163.900000006</v>
      </c>
      <c r="K215" s="87">
        <v>0</v>
      </c>
      <c r="L215" s="87">
        <v>0</v>
      </c>
      <c r="M215" s="88">
        <f t="shared" si="14"/>
        <v>96476163.900000006</v>
      </c>
      <c r="N215" s="87">
        <v>0</v>
      </c>
      <c r="O215" s="83">
        <f t="shared" si="15"/>
        <v>96476163.900000006</v>
      </c>
      <c r="P215" s="89"/>
      <c r="Q215" s="102"/>
      <c r="R215" s="103"/>
    </row>
    <row r="216" spans="1:18">
      <c r="A216" s="45" t="s">
        <v>620</v>
      </c>
      <c r="B216" s="91" t="s">
        <v>621</v>
      </c>
      <c r="C216" s="99" t="s">
        <v>622</v>
      </c>
      <c r="D216" s="87">
        <v>0</v>
      </c>
      <c r="E216" s="87">
        <v>0</v>
      </c>
      <c r="F216" s="87">
        <v>0</v>
      </c>
      <c r="G216" s="87">
        <v>0</v>
      </c>
      <c r="H216" s="87">
        <v>0</v>
      </c>
      <c r="I216" s="87">
        <v>0</v>
      </c>
      <c r="J216" s="87">
        <v>848017.26</v>
      </c>
      <c r="K216" s="87">
        <v>0</v>
      </c>
      <c r="L216" s="87">
        <v>0</v>
      </c>
      <c r="M216" s="88">
        <f t="shared" si="14"/>
        <v>848017.26</v>
      </c>
      <c r="N216" s="87">
        <v>0</v>
      </c>
      <c r="O216" s="83">
        <f t="shared" si="15"/>
        <v>848017.26</v>
      </c>
      <c r="P216" s="89"/>
      <c r="Q216" s="102"/>
      <c r="R216" s="103"/>
    </row>
    <row r="217" spans="1:18">
      <c r="B217" s="91" t="s">
        <v>623</v>
      </c>
      <c r="C217" s="99" t="s">
        <v>624</v>
      </c>
      <c r="D217" s="87">
        <v>0</v>
      </c>
      <c r="E217" s="87">
        <v>0</v>
      </c>
      <c r="F217" s="87">
        <v>0</v>
      </c>
      <c r="G217" s="87">
        <v>0</v>
      </c>
      <c r="H217" s="87">
        <v>0</v>
      </c>
      <c r="I217" s="87">
        <v>0</v>
      </c>
      <c r="J217" s="87">
        <v>5632913.0500000007</v>
      </c>
      <c r="K217" s="87">
        <v>0</v>
      </c>
      <c r="L217" s="87">
        <v>0</v>
      </c>
      <c r="M217" s="88">
        <f t="shared" si="14"/>
        <v>5632913.0500000007</v>
      </c>
      <c r="N217" s="87">
        <v>0</v>
      </c>
      <c r="O217" s="83">
        <f t="shared" si="15"/>
        <v>5632913.0500000007</v>
      </c>
      <c r="P217" s="89"/>
      <c r="Q217" s="102"/>
      <c r="R217" s="103"/>
    </row>
    <row r="218" spans="1:18">
      <c r="A218" s="45" t="s">
        <v>625</v>
      </c>
      <c r="B218" s="91" t="s">
        <v>626</v>
      </c>
      <c r="C218" s="99" t="s">
        <v>627</v>
      </c>
      <c r="D218" s="87">
        <v>37658923.840000004</v>
      </c>
      <c r="E218" s="87">
        <v>-27.54</v>
      </c>
      <c r="F218" s="87">
        <v>0</v>
      </c>
      <c r="G218" s="87">
        <v>0</v>
      </c>
      <c r="H218" s="87">
        <v>0</v>
      </c>
      <c r="I218" s="87">
        <v>0</v>
      </c>
      <c r="J218" s="87">
        <v>1624482.9500000002</v>
      </c>
      <c r="K218" s="87">
        <v>0</v>
      </c>
      <c r="L218" s="87">
        <v>0</v>
      </c>
      <c r="M218" s="88">
        <f t="shared" si="14"/>
        <v>39283379.250000007</v>
      </c>
      <c r="N218" s="87">
        <v>0</v>
      </c>
      <c r="O218" s="83">
        <f t="shared" si="15"/>
        <v>39283379.250000007</v>
      </c>
      <c r="P218" s="89"/>
      <c r="Q218" s="102"/>
      <c r="R218" s="103"/>
    </row>
    <row r="219" spans="1:18">
      <c r="A219" s="45" t="s">
        <v>628</v>
      </c>
      <c r="B219" s="91" t="s">
        <v>629</v>
      </c>
      <c r="C219" s="99" t="s">
        <v>630</v>
      </c>
      <c r="D219" s="87">
        <v>6720542.3999999994</v>
      </c>
      <c r="E219" s="87">
        <v>2005123.6099999999</v>
      </c>
      <c r="F219" s="87">
        <v>94410.5</v>
      </c>
      <c r="G219" s="87">
        <v>0</v>
      </c>
      <c r="H219" s="87">
        <v>0</v>
      </c>
      <c r="I219" s="87">
        <v>0</v>
      </c>
      <c r="J219" s="87">
        <v>0</v>
      </c>
      <c r="K219" s="87">
        <v>0</v>
      </c>
      <c r="L219" s="87">
        <v>0</v>
      </c>
      <c r="M219" s="88">
        <f t="shared" si="14"/>
        <v>8820076.5099999998</v>
      </c>
      <c r="N219" s="87">
        <v>-101093272.87</v>
      </c>
      <c r="O219" s="83">
        <f t="shared" si="15"/>
        <v>-92273196.359999999</v>
      </c>
      <c r="P219" s="89"/>
      <c r="Q219" s="102"/>
      <c r="R219" s="103"/>
    </row>
    <row r="220" spans="1:18">
      <c r="A220" s="45" t="s">
        <v>631</v>
      </c>
      <c r="B220" s="91" t="s">
        <v>632</v>
      </c>
      <c r="C220" s="99" t="s">
        <v>633</v>
      </c>
      <c r="D220" s="87">
        <v>2513576.8499999996</v>
      </c>
      <c r="E220" s="87">
        <v>0</v>
      </c>
      <c r="F220" s="87">
        <v>0</v>
      </c>
      <c r="G220" s="87">
        <v>0</v>
      </c>
      <c r="H220" s="87">
        <v>0</v>
      </c>
      <c r="I220" s="87">
        <v>0</v>
      </c>
      <c r="J220" s="87">
        <v>0</v>
      </c>
      <c r="K220" s="87">
        <v>0</v>
      </c>
      <c r="L220" s="87">
        <v>0</v>
      </c>
      <c r="M220" s="88">
        <f t="shared" si="14"/>
        <v>2513576.8499999996</v>
      </c>
      <c r="N220" s="87">
        <v>0</v>
      </c>
      <c r="O220" s="83">
        <f t="shared" si="15"/>
        <v>2513576.8499999996</v>
      </c>
      <c r="P220" s="89"/>
      <c r="Q220" s="102"/>
      <c r="R220" s="103"/>
    </row>
    <row r="221" spans="1:18">
      <c r="A221" s="45" t="s">
        <v>634</v>
      </c>
      <c r="B221" s="91" t="s">
        <v>635</v>
      </c>
      <c r="C221" s="99" t="s">
        <v>636</v>
      </c>
      <c r="D221" s="87">
        <v>3349449.76</v>
      </c>
      <c r="E221" s="87">
        <v>284680.98</v>
      </c>
      <c r="F221" s="87">
        <v>180769</v>
      </c>
      <c r="G221" s="87">
        <v>0</v>
      </c>
      <c r="H221" s="87">
        <v>0</v>
      </c>
      <c r="I221" s="87">
        <v>0</v>
      </c>
      <c r="J221" s="87">
        <v>0</v>
      </c>
      <c r="K221" s="87">
        <v>0</v>
      </c>
      <c r="L221" s="87">
        <v>0</v>
      </c>
      <c r="M221" s="88">
        <f t="shared" si="14"/>
        <v>3814899.7399999998</v>
      </c>
      <c r="N221" s="87">
        <v>0</v>
      </c>
      <c r="O221" s="83">
        <f t="shared" si="15"/>
        <v>3814899.7399999998</v>
      </c>
      <c r="P221" s="89"/>
      <c r="Q221" s="102"/>
      <c r="R221" s="103"/>
    </row>
    <row r="222" spans="1:18" ht="24">
      <c r="A222" s="45" t="s">
        <v>637</v>
      </c>
      <c r="B222" s="91" t="s">
        <v>638</v>
      </c>
      <c r="C222" s="99" t="s">
        <v>639</v>
      </c>
      <c r="D222" s="87">
        <v>288695.58</v>
      </c>
      <c r="E222" s="87">
        <v>0</v>
      </c>
      <c r="F222" s="87">
        <v>0</v>
      </c>
      <c r="G222" s="87">
        <v>0</v>
      </c>
      <c r="H222" s="87">
        <v>0</v>
      </c>
      <c r="I222" s="87">
        <v>0</v>
      </c>
      <c r="J222" s="87">
        <v>0</v>
      </c>
      <c r="K222" s="87">
        <v>0</v>
      </c>
      <c r="L222" s="87">
        <v>0</v>
      </c>
      <c r="M222" s="88">
        <f t="shared" si="14"/>
        <v>288695.58</v>
      </c>
      <c r="N222" s="87">
        <v>0</v>
      </c>
      <c r="O222" s="83">
        <f t="shared" si="15"/>
        <v>288695.58</v>
      </c>
      <c r="P222" s="89"/>
      <c r="Q222" s="102"/>
      <c r="R222" s="103"/>
    </row>
    <row r="223" spans="1:18" ht="24">
      <c r="A223" s="45" t="s">
        <v>640</v>
      </c>
      <c r="B223" s="91" t="s">
        <v>641</v>
      </c>
      <c r="C223" s="99" t="s">
        <v>642</v>
      </c>
      <c r="D223" s="87">
        <v>10.5</v>
      </c>
      <c r="E223" s="87">
        <v>0</v>
      </c>
      <c r="F223" s="87">
        <v>39</v>
      </c>
      <c r="G223" s="87">
        <v>0</v>
      </c>
      <c r="H223" s="87">
        <v>0</v>
      </c>
      <c r="I223" s="87">
        <v>0</v>
      </c>
      <c r="J223" s="87">
        <v>0</v>
      </c>
      <c r="K223" s="87">
        <v>0</v>
      </c>
      <c r="L223" s="87">
        <v>0</v>
      </c>
      <c r="M223" s="88">
        <f t="shared" si="14"/>
        <v>49.5</v>
      </c>
      <c r="N223" s="87">
        <v>0</v>
      </c>
      <c r="O223" s="83">
        <f t="shared" si="15"/>
        <v>49.5</v>
      </c>
      <c r="P223" s="89"/>
      <c r="Q223" s="102"/>
      <c r="R223" s="103"/>
    </row>
    <row r="224" spans="1:18" ht="24">
      <c r="A224" s="45" t="s">
        <v>643</v>
      </c>
      <c r="B224" s="91" t="s">
        <v>644</v>
      </c>
      <c r="C224" s="99" t="s">
        <v>645</v>
      </c>
      <c r="D224" s="87">
        <v>1052117.3799999999</v>
      </c>
      <c r="E224" s="87">
        <v>2365</v>
      </c>
      <c r="F224" s="87">
        <v>149729.77000000002</v>
      </c>
      <c r="G224" s="87">
        <v>0</v>
      </c>
      <c r="H224" s="87">
        <v>0</v>
      </c>
      <c r="I224" s="87">
        <v>0</v>
      </c>
      <c r="J224" s="87">
        <v>0</v>
      </c>
      <c r="K224" s="87">
        <v>0</v>
      </c>
      <c r="L224" s="87">
        <v>0</v>
      </c>
      <c r="M224" s="88">
        <f t="shared" si="14"/>
        <v>1204212.1499999999</v>
      </c>
      <c r="N224" s="87">
        <v>0</v>
      </c>
      <c r="O224" s="83">
        <f t="shared" si="15"/>
        <v>1204212.1499999999</v>
      </c>
      <c r="P224" s="89"/>
      <c r="Q224" s="102"/>
      <c r="R224" s="103"/>
    </row>
    <row r="225" spans="1:253">
      <c r="A225" s="45" t="s">
        <v>646</v>
      </c>
      <c r="B225" s="91" t="s">
        <v>647</v>
      </c>
      <c r="C225" s="99" t="s">
        <v>648</v>
      </c>
      <c r="D225" s="87">
        <v>6872422.9100000001</v>
      </c>
      <c r="E225" s="87">
        <v>0</v>
      </c>
      <c r="F225" s="87">
        <v>2680970.23</v>
      </c>
      <c r="G225" s="87">
        <v>0</v>
      </c>
      <c r="H225" s="87">
        <v>0</v>
      </c>
      <c r="I225" s="87">
        <v>0</v>
      </c>
      <c r="J225" s="87">
        <v>372709.7</v>
      </c>
      <c r="K225" s="87">
        <v>0</v>
      </c>
      <c r="L225" s="87">
        <v>0</v>
      </c>
      <c r="M225" s="88">
        <f t="shared" si="14"/>
        <v>9926102.8399999999</v>
      </c>
      <c r="N225" s="87">
        <v>0</v>
      </c>
      <c r="O225" s="83">
        <f t="shared" si="15"/>
        <v>9926102.8399999999</v>
      </c>
      <c r="P225" s="89"/>
      <c r="Q225" s="102"/>
      <c r="R225" s="103"/>
    </row>
    <row r="226" spans="1:253">
      <c r="A226" s="45" t="s">
        <v>649</v>
      </c>
      <c r="B226" s="91" t="s">
        <v>650</v>
      </c>
      <c r="C226" s="99" t="s">
        <v>651</v>
      </c>
      <c r="D226" s="87">
        <v>25</v>
      </c>
      <c r="E226" s="87">
        <v>0</v>
      </c>
      <c r="F226" s="87">
        <v>0</v>
      </c>
      <c r="G226" s="87">
        <v>0</v>
      </c>
      <c r="H226" s="87">
        <v>0</v>
      </c>
      <c r="I226" s="87">
        <v>0</v>
      </c>
      <c r="J226" s="87">
        <v>0</v>
      </c>
      <c r="K226" s="87">
        <v>0</v>
      </c>
      <c r="L226" s="87">
        <v>0</v>
      </c>
      <c r="M226" s="88">
        <f t="shared" si="14"/>
        <v>25</v>
      </c>
      <c r="N226" s="87">
        <v>0</v>
      </c>
      <c r="O226" s="83">
        <f t="shared" si="15"/>
        <v>25</v>
      </c>
      <c r="P226" s="89"/>
      <c r="Q226" s="102"/>
      <c r="R226" s="103"/>
    </row>
    <row r="227" spans="1:253" ht="24">
      <c r="A227" s="45" t="s">
        <v>652</v>
      </c>
      <c r="B227" s="91" t="s">
        <v>653</v>
      </c>
      <c r="C227" s="99" t="s">
        <v>654</v>
      </c>
      <c r="D227" s="87">
        <v>4235952.97</v>
      </c>
      <c r="E227" s="87">
        <v>0</v>
      </c>
      <c r="F227" s="87">
        <v>0</v>
      </c>
      <c r="G227" s="87">
        <v>0</v>
      </c>
      <c r="H227" s="87">
        <v>0</v>
      </c>
      <c r="I227" s="87">
        <v>0</v>
      </c>
      <c r="J227" s="87">
        <v>0</v>
      </c>
      <c r="K227" s="87">
        <v>0</v>
      </c>
      <c r="L227" s="87">
        <v>0</v>
      </c>
      <c r="M227" s="88">
        <f t="shared" si="14"/>
        <v>4235952.97</v>
      </c>
      <c r="N227" s="87">
        <v>-24414164</v>
      </c>
      <c r="O227" s="83">
        <f t="shared" si="15"/>
        <v>-20178211.030000001</v>
      </c>
      <c r="P227" s="89"/>
      <c r="Q227" s="102"/>
      <c r="R227" s="103"/>
    </row>
    <row r="228" spans="1:253" ht="24">
      <c r="A228" s="45" t="s">
        <v>655</v>
      </c>
      <c r="B228" s="91" t="s">
        <v>656</v>
      </c>
      <c r="C228" s="99" t="s">
        <v>657</v>
      </c>
      <c r="D228" s="87">
        <v>96096.97</v>
      </c>
      <c r="E228" s="87">
        <v>0</v>
      </c>
      <c r="F228" s="87">
        <v>0</v>
      </c>
      <c r="G228" s="87">
        <v>0</v>
      </c>
      <c r="H228" s="87">
        <v>-955509.28</v>
      </c>
      <c r="I228" s="87">
        <v>0</v>
      </c>
      <c r="J228" s="87">
        <v>0</v>
      </c>
      <c r="K228" s="87">
        <v>0</v>
      </c>
      <c r="L228" s="87">
        <v>0</v>
      </c>
      <c r="M228" s="88">
        <f t="shared" si="14"/>
        <v>-859412.31</v>
      </c>
      <c r="N228" s="87">
        <v>-23198783.02</v>
      </c>
      <c r="O228" s="83">
        <f t="shared" si="15"/>
        <v>-24058195.329999998</v>
      </c>
      <c r="P228" s="89"/>
      <c r="Q228" s="102"/>
      <c r="R228" s="103"/>
    </row>
    <row r="229" spans="1:253">
      <c r="B229" s="126"/>
      <c r="C229" s="99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89"/>
      <c r="Q229" s="102"/>
      <c r="R229" s="103"/>
    </row>
    <row r="230" spans="1:253" ht="24">
      <c r="B230" s="130" t="s">
        <v>658</v>
      </c>
      <c r="C230" s="99"/>
      <c r="D230" s="112">
        <f>SUM(D193:D228)</f>
        <v>173007965.90000001</v>
      </c>
      <c r="E230" s="112">
        <f t="shared" ref="E230:N230" si="16">SUM(E193:E228)</f>
        <v>64780202.100000009</v>
      </c>
      <c r="F230" s="112">
        <f t="shared" si="16"/>
        <v>3478231.74</v>
      </c>
      <c r="G230" s="112">
        <f t="shared" si="16"/>
        <v>151049.66</v>
      </c>
      <c r="H230" s="112">
        <f t="shared" si="16"/>
        <v>39163963.370000012</v>
      </c>
      <c r="I230" s="112">
        <f t="shared" si="16"/>
        <v>0</v>
      </c>
      <c r="J230" s="112">
        <f t="shared" si="16"/>
        <v>104954286.86000001</v>
      </c>
      <c r="K230" s="112">
        <f t="shared" si="16"/>
        <v>0</v>
      </c>
      <c r="L230" s="112">
        <f t="shared" si="16"/>
        <v>0</v>
      </c>
      <c r="M230" s="112">
        <f t="shared" si="16"/>
        <v>385535699.63</v>
      </c>
      <c r="N230" s="112">
        <f t="shared" si="16"/>
        <v>-148648780.34999999</v>
      </c>
      <c r="O230" s="112">
        <f>SUM(M230:N230)</f>
        <v>236886919.28</v>
      </c>
      <c r="P230" s="89"/>
      <c r="Q230" s="102"/>
      <c r="R230" s="103"/>
    </row>
    <row r="231" spans="1:253">
      <c r="B231" s="130"/>
      <c r="C231" s="99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89"/>
      <c r="Q231" s="102"/>
      <c r="R231" s="103"/>
    </row>
    <row r="232" spans="1:253" ht="24">
      <c r="B232" s="130" t="s">
        <v>659</v>
      </c>
      <c r="C232" s="99"/>
      <c r="D232" s="132">
        <f>D191+D230</f>
        <v>972439707.12999988</v>
      </c>
      <c r="E232" s="132">
        <f t="shared" ref="E232:N232" si="17">E191+E230</f>
        <v>64997711.910000011</v>
      </c>
      <c r="F232" s="132">
        <f t="shared" si="17"/>
        <v>3497182.7300000004</v>
      </c>
      <c r="G232" s="132">
        <f t="shared" si="17"/>
        <v>151049.66</v>
      </c>
      <c r="H232" s="132">
        <f t="shared" si="17"/>
        <v>39163963.370000012</v>
      </c>
      <c r="I232" s="132">
        <f t="shared" si="17"/>
        <v>0</v>
      </c>
      <c r="J232" s="132">
        <f t="shared" si="17"/>
        <v>104954286.86000001</v>
      </c>
      <c r="K232" s="132">
        <f t="shared" si="17"/>
        <v>0</v>
      </c>
      <c r="L232" s="132">
        <f t="shared" si="17"/>
        <v>0</v>
      </c>
      <c r="M232" s="132">
        <f t="shared" si="17"/>
        <v>1185203901.6599998</v>
      </c>
      <c r="N232" s="132">
        <f t="shared" si="17"/>
        <v>-219870721.88</v>
      </c>
      <c r="O232" s="132">
        <f>SUM(M232:N232)</f>
        <v>965333179.77999985</v>
      </c>
      <c r="P232" s="89"/>
      <c r="Q232" s="102"/>
      <c r="R232" s="103"/>
    </row>
    <row r="233" spans="1:253">
      <c r="B233" s="126"/>
      <c r="C233" s="99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83"/>
      <c r="P233" s="89"/>
      <c r="Q233" s="102"/>
      <c r="R233" s="103"/>
    </row>
    <row r="234" spans="1:253" ht="36">
      <c r="B234" s="133" t="s">
        <v>660</v>
      </c>
      <c r="C234" s="116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83"/>
      <c r="P234" s="89"/>
      <c r="Q234" s="102"/>
      <c r="R234" s="103"/>
    </row>
    <row r="235" spans="1:253">
      <c r="B235" s="134"/>
      <c r="C235" s="86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83"/>
      <c r="P235" s="89"/>
      <c r="Q235" s="102"/>
      <c r="R235" s="103"/>
    </row>
    <row r="236" spans="1:253" ht="36">
      <c r="A236" s="45" t="s">
        <v>661</v>
      </c>
      <c r="B236" s="91" t="s">
        <v>662</v>
      </c>
      <c r="C236" s="95" t="s">
        <v>663</v>
      </c>
      <c r="D236" s="87">
        <v>0</v>
      </c>
      <c r="E236" s="87">
        <v>315093.2</v>
      </c>
      <c r="F236" s="87">
        <v>37540</v>
      </c>
      <c r="G236" s="87">
        <v>0</v>
      </c>
      <c r="H236" s="87">
        <v>0</v>
      </c>
      <c r="I236" s="87">
        <v>0</v>
      </c>
      <c r="J236" s="87">
        <v>0</v>
      </c>
      <c r="K236" s="87">
        <v>0</v>
      </c>
      <c r="L236" s="87">
        <v>0</v>
      </c>
      <c r="M236" s="88">
        <f>SUM(D236:L236)</f>
        <v>352633.2</v>
      </c>
      <c r="N236" s="87">
        <v>0</v>
      </c>
      <c r="O236" s="83">
        <f>SUM(M236:N236)</f>
        <v>352633.2</v>
      </c>
      <c r="P236" s="89"/>
      <c r="Q236" s="102"/>
      <c r="R236" s="103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  <c r="BI236" s="135"/>
      <c r="BJ236" s="135"/>
      <c r="BK236" s="135"/>
      <c r="BL236" s="135"/>
      <c r="BM236" s="135"/>
      <c r="BN236" s="135"/>
      <c r="BO236" s="135"/>
      <c r="BP236" s="135"/>
      <c r="BQ236" s="135"/>
      <c r="BR236" s="135"/>
      <c r="BS236" s="135"/>
      <c r="BT236" s="135"/>
      <c r="BU236" s="135"/>
      <c r="BV236" s="135"/>
      <c r="BW236" s="135"/>
      <c r="BX236" s="135"/>
      <c r="BY236" s="135"/>
      <c r="BZ236" s="135"/>
      <c r="CA236" s="135"/>
      <c r="CB236" s="135"/>
      <c r="CC236" s="135"/>
      <c r="CD236" s="135"/>
      <c r="CE236" s="135"/>
      <c r="CF236" s="135"/>
      <c r="CG236" s="135"/>
      <c r="CH236" s="135"/>
      <c r="CI236" s="135"/>
      <c r="CJ236" s="135"/>
      <c r="CK236" s="135"/>
      <c r="CL236" s="135"/>
      <c r="CM236" s="135"/>
      <c r="CN236" s="135"/>
      <c r="CO236" s="135"/>
      <c r="CP236" s="135"/>
      <c r="CQ236" s="135"/>
      <c r="CR236" s="135"/>
      <c r="CS236" s="135"/>
      <c r="CT236" s="135"/>
      <c r="CU236" s="135"/>
      <c r="CV236" s="135"/>
      <c r="CW236" s="135"/>
      <c r="CX236" s="135"/>
      <c r="CY236" s="135"/>
      <c r="CZ236" s="135"/>
      <c r="DA236" s="135"/>
      <c r="DB236" s="135"/>
      <c r="DC236" s="135"/>
      <c r="DD236" s="135"/>
      <c r="DE236" s="135"/>
      <c r="DF236" s="135"/>
      <c r="DG236" s="135"/>
      <c r="DH236" s="135"/>
      <c r="DI236" s="135"/>
      <c r="DJ236" s="135"/>
      <c r="DK236" s="135"/>
      <c r="DL236" s="135"/>
      <c r="DM236" s="135"/>
      <c r="DN236" s="135"/>
      <c r="DO236" s="135"/>
      <c r="DP236" s="135"/>
      <c r="DQ236" s="135"/>
      <c r="DR236" s="135"/>
      <c r="DS236" s="135"/>
      <c r="DT236" s="135"/>
      <c r="DU236" s="135"/>
      <c r="DV236" s="135"/>
      <c r="DW236" s="135"/>
      <c r="DX236" s="135"/>
      <c r="DY236" s="135"/>
      <c r="DZ236" s="135"/>
      <c r="EA236" s="135"/>
      <c r="EB236" s="135"/>
      <c r="EC236" s="135"/>
      <c r="ED236" s="135"/>
      <c r="EE236" s="135"/>
      <c r="EF236" s="135"/>
      <c r="EG236" s="135"/>
      <c r="EH236" s="135"/>
      <c r="EI236" s="135"/>
      <c r="EJ236" s="135"/>
      <c r="EK236" s="135"/>
      <c r="EL236" s="135"/>
      <c r="EM236" s="135"/>
      <c r="EN236" s="135"/>
      <c r="EO236" s="135"/>
      <c r="EP236" s="135"/>
      <c r="EQ236" s="135"/>
      <c r="ER236" s="135"/>
      <c r="ES236" s="135"/>
      <c r="ET236" s="135"/>
      <c r="EU236" s="135"/>
      <c r="EV236" s="135"/>
      <c r="EW236" s="135"/>
      <c r="EX236" s="135"/>
      <c r="EY236" s="135"/>
      <c r="EZ236" s="135"/>
      <c r="FA236" s="135"/>
      <c r="FB236" s="135"/>
      <c r="FC236" s="135"/>
      <c r="FD236" s="135"/>
      <c r="FE236" s="135"/>
      <c r="FF236" s="135"/>
      <c r="FG236" s="135"/>
      <c r="FH236" s="135"/>
      <c r="FI236" s="135"/>
      <c r="FJ236" s="135"/>
      <c r="FK236" s="135"/>
      <c r="FL236" s="135"/>
      <c r="FM236" s="135"/>
      <c r="FN236" s="135"/>
      <c r="FO236" s="135"/>
      <c r="FP236" s="135"/>
      <c r="FQ236" s="135"/>
      <c r="FR236" s="135"/>
      <c r="FS236" s="135"/>
      <c r="FT236" s="135"/>
      <c r="FU236" s="135"/>
      <c r="FV236" s="135"/>
      <c r="FW236" s="135"/>
      <c r="FX236" s="135"/>
      <c r="FY236" s="135"/>
      <c r="FZ236" s="135"/>
      <c r="GA236" s="135"/>
      <c r="GB236" s="135"/>
      <c r="GC236" s="135"/>
      <c r="GD236" s="135"/>
      <c r="GE236" s="135"/>
      <c r="GF236" s="135"/>
      <c r="GG236" s="135"/>
      <c r="GH236" s="135"/>
      <c r="GI236" s="135"/>
      <c r="GJ236" s="135"/>
      <c r="GK236" s="135"/>
      <c r="GL236" s="135"/>
      <c r="GM236" s="135"/>
      <c r="GN236" s="135"/>
      <c r="GO236" s="135"/>
      <c r="GP236" s="135"/>
      <c r="GQ236" s="135"/>
      <c r="GR236" s="135"/>
      <c r="GS236" s="135"/>
      <c r="GT236" s="135"/>
      <c r="GU236" s="135"/>
      <c r="GV236" s="135"/>
      <c r="GW236" s="135"/>
      <c r="GX236" s="135"/>
      <c r="GY236" s="135"/>
      <c r="GZ236" s="135"/>
      <c r="HA236" s="135"/>
      <c r="HB236" s="135"/>
      <c r="HC236" s="135"/>
      <c r="HD236" s="135"/>
      <c r="HE236" s="135"/>
      <c r="HF236" s="135"/>
      <c r="HG236" s="135"/>
      <c r="HH236" s="135"/>
      <c r="HI236" s="135"/>
      <c r="HJ236" s="135"/>
      <c r="HK236" s="135"/>
      <c r="HL236" s="135"/>
      <c r="HM236" s="135"/>
      <c r="HN236" s="135"/>
      <c r="HO236" s="135"/>
      <c r="HP236" s="135"/>
      <c r="HQ236" s="135"/>
      <c r="HR236" s="135"/>
      <c r="HS236" s="135"/>
      <c r="HT236" s="135"/>
      <c r="HU236" s="135"/>
      <c r="HV236" s="135"/>
      <c r="HW236" s="135"/>
      <c r="HX236" s="135"/>
      <c r="HY236" s="135"/>
      <c r="HZ236" s="135"/>
      <c r="IA236" s="135"/>
      <c r="IB236" s="135"/>
      <c r="IC236" s="135"/>
      <c r="ID236" s="135"/>
      <c r="IE236" s="135"/>
      <c r="IF236" s="135"/>
      <c r="IG236" s="135"/>
      <c r="IH236" s="135"/>
      <c r="II236" s="135"/>
      <c r="IJ236" s="135"/>
      <c r="IK236" s="135"/>
      <c r="IL236" s="135"/>
      <c r="IM236" s="135"/>
      <c r="IN236" s="135"/>
      <c r="IO236" s="135"/>
      <c r="IP236" s="135"/>
      <c r="IQ236" s="135"/>
      <c r="IR236" s="135"/>
      <c r="IS236" s="135"/>
    </row>
    <row r="237" spans="1:253" ht="36">
      <c r="A237" s="45" t="s">
        <v>664</v>
      </c>
      <c r="B237" s="91" t="s">
        <v>665</v>
      </c>
      <c r="C237" s="95" t="s">
        <v>666</v>
      </c>
      <c r="D237" s="87">
        <v>0</v>
      </c>
      <c r="E237" s="87">
        <v>0</v>
      </c>
      <c r="F237" s="87">
        <v>0</v>
      </c>
      <c r="G237" s="87">
        <v>0</v>
      </c>
      <c r="H237" s="87">
        <v>0</v>
      </c>
      <c r="I237" s="87">
        <v>0</v>
      </c>
      <c r="J237" s="87">
        <v>0</v>
      </c>
      <c r="K237" s="87">
        <v>0</v>
      </c>
      <c r="L237" s="87">
        <v>0</v>
      </c>
      <c r="M237" s="88">
        <f t="shared" ref="M237:M247" si="18">SUM(D237:L237)</f>
        <v>0</v>
      </c>
      <c r="N237" s="87">
        <v>0</v>
      </c>
      <c r="O237" s="83">
        <f t="shared" ref="O237:O247" si="19">SUM(M237:N237)</f>
        <v>0</v>
      </c>
      <c r="P237" s="89"/>
      <c r="Q237" s="102"/>
      <c r="R237" s="103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  <c r="BI237" s="135"/>
      <c r="BJ237" s="135"/>
      <c r="BK237" s="135"/>
      <c r="BL237" s="135"/>
      <c r="BM237" s="135"/>
      <c r="BN237" s="135"/>
      <c r="BO237" s="135"/>
      <c r="BP237" s="135"/>
      <c r="BQ237" s="135"/>
      <c r="BR237" s="135"/>
      <c r="BS237" s="135"/>
      <c r="BT237" s="135"/>
      <c r="BU237" s="135"/>
      <c r="BV237" s="135"/>
      <c r="BW237" s="135"/>
      <c r="BX237" s="135"/>
      <c r="BY237" s="135"/>
      <c r="BZ237" s="135"/>
      <c r="CA237" s="135"/>
      <c r="CB237" s="135"/>
      <c r="CC237" s="135"/>
      <c r="CD237" s="135"/>
      <c r="CE237" s="135"/>
      <c r="CF237" s="135"/>
      <c r="CG237" s="135"/>
      <c r="CH237" s="135"/>
      <c r="CI237" s="135"/>
      <c r="CJ237" s="135"/>
      <c r="CK237" s="135"/>
      <c r="CL237" s="135"/>
      <c r="CM237" s="135"/>
      <c r="CN237" s="135"/>
      <c r="CO237" s="135"/>
      <c r="CP237" s="135"/>
      <c r="CQ237" s="135"/>
      <c r="CR237" s="135"/>
      <c r="CS237" s="135"/>
      <c r="CT237" s="135"/>
      <c r="CU237" s="135"/>
      <c r="CV237" s="135"/>
      <c r="CW237" s="135"/>
      <c r="CX237" s="135"/>
      <c r="CY237" s="135"/>
      <c r="CZ237" s="135"/>
      <c r="DA237" s="135"/>
      <c r="DB237" s="135"/>
      <c r="DC237" s="135"/>
      <c r="DD237" s="135"/>
      <c r="DE237" s="135"/>
      <c r="DF237" s="135"/>
      <c r="DG237" s="135"/>
      <c r="DH237" s="135"/>
      <c r="DI237" s="135"/>
      <c r="DJ237" s="135"/>
      <c r="DK237" s="135"/>
      <c r="DL237" s="135"/>
      <c r="DM237" s="135"/>
      <c r="DN237" s="135"/>
      <c r="DO237" s="135"/>
      <c r="DP237" s="135"/>
      <c r="DQ237" s="135"/>
      <c r="DR237" s="135"/>
      <c r="DS237" s="135"/>
      <c r="DT237" s="135"/>
      <c r="DU237" s="135"/>
      <c r="DV237" s="135"/>
      <c r="DW237" s="135"/>
      <c r="DX237" s="135"/>
      <c r="DY237" s="135"/>
      <c r="DZ237" s="135"/>
      <c r="EA237" s="135"/>
      <c r="EB237" s="135"/>
      <c r="EC237" s="135"/>
      <c r="ED237" s="135"/>
      <c r="EE237" s="135"/>
      <c r="EF237" s="135"/>
      <c r="EG237" s="135"/>
      <c r="EH237" s="135"/>
      <c r="EI237" s="135"/>
      <c r="EJ237" s="135"/>
      <c r="EK237" s="135"/>
      <c r="EL237" s="135"/>
      <c r="EM237" s="135"/>
      <c r="EN237" s="135"/>
      <c r="EO237" s="135"/>
      <c r="EP237" s="135"/>
      <c r="EQ237" s="135"/>
      <c r="ER237" s="135"/>
      <c r="ES237" s="135"/>
      <c r="ET237" s="135"/>
      <c r="EU237" s="135"/>
      <c r="EV237" s="135"/>
      <c r="EW237" s="135"/>
      <c r="EX237" s="135"/>
      <c r="EY237" s="135"/>
      <c r="EZ237" s="135"/>
      <c r="FA237" s="135"/>
      <c r="FB237" s="135"/>
      <c r="FC237" s="135"/>
      <c r="FD237" s="135"/>
      <c r="FE237" s="135"/>
      <c r="FF237" s="135"/>
      <c r="FG237" s="135"/>
      <c r="FH237" s="135"/>
      <c r="FI237" s="135"/>
      <c r="FJ237" s="135"/>
      <c r="FK237" s="135"/>
      <c r="FL237" s="135"/>
      <c r="FM237" s="135"/>
      <c r="FN237" s="135"/>
      <c r="FO237" s="135"/>
      <c r="FP237" s="135"/>
      <c r="FQ237" s="135"/>
      <c r="FR237" s="135"/>
      <c r="FS237" s="135"/>
      <c r="FT237" s="135"/>
      <c r="FU237" s="135"/>
      <c r="FV237" s="135"/>
      <c r="FW237" s="135"/>
      <c r="FX237" s="135"/>
      <c r="FY237" s="135"/>
      <c r="FZ237" s="135"/>
      <c r="GA237" s="135"/>
      <c r="GB237" s="135"/>
      <c r="GC237" s="135"/>
      <c r="GD237" s="135"/>
      <c r="GE237" s="135"/>
      <c r="GF237" s="135"/>
      <c r="GG237" s="135"/>
      <c r="GH237" s="135"/>
      <c r="GI237" s="135"/>
      <c r="GJ237" s="135"/>
      <c r="GK237" s="135"/>
      <c r="GL237" s="135"/>
      <c r="GM237" s="135"/>
      <c r="GN237" s="135"/>
      <c r="GO237" s="135"/>
      <c r="GP237" s="135"/>
      <c r="GQ237" s="135"/>
      <c r="GR237" s="135"/>
      <c r="GS237" s="135"/>
      <c r="GT237" s="135"/>
      <c r="GU237" s="135"/>
      <c r="GV237" s="135"/>
      <c r="GW237" s="135"/>
      <c r="GX237" s="135"/>
      <c r="GY237" s="135"/>
      <c r="GZ237" s="135"/>
      <c r="HA237" s="135"/>
      <c r="HB237" s="135"/>
      <c r="HC237" s="135"/>
      <c r="HD237" s="135"/>
      <c r="HE237" s="135"/>
      <c r="HF237" s="135"/>
      <c r="HG237" s="135"/>
      <c r="HH237" s="135"/>
      <c r="HI237" s="135"/>
      <c r="HJ237" s="135"/>
      <c r="HK237" s="135"/>
      <c r="HL237" s="135"/>
      <c r="HM237" s="135"/>
      <c r="HN237" s="135"/>
      <c r="HO237" s="135"/>
      <c r="HP237" s="135"/>
      <c r="HQ237" s="135"/>
      <c r="HR237" s="135"/>
      <c r="HS237" s="135"/>
      <c r="HT237" s="135"/>
      <c r="HU237" s="135"/>
      <c r="HV237" s="135"/>
      <c r="HW237" s="135"/>
      <c r="HX237" s="135"/>
      <c r="HY237" s="135"/>
      <c r="HZ237" s="135"/>
      <c r="IA237" s="135"/>
      <c r="IB237" s="135"/>
      <c r="IC237" s="135"/>
      <c r="ID237" s="135"/>
      <c r="IE237" s="135"/>
      <c r="IF237" s="135"/>
      <c r="IG237" s="135"/>
      <c r="IH237" s="135"/>
      <c r="II237" s="135"/>
      <c r="IJ237" s="135"/>
      <c r="IK237" s="135"/>
      <c r="IL237" s="135"/>
      <c r="IM237" s="135"/>
      <c r="IN237" s="135"/>
      <c r="IO237" s="135"/>
      <c r="IP237" s="135"/>
      <c r="IQ237" s="135"/>
      <c r="IR237" s="135"/>
      <c r="IS237" s="135"/>
    </row>
    <row r="238" spans="1:253" ht="36">
      <c r="A238" s="45" t="s">
        <v>667</v>
      </c>
      <c r="B238" s="91" t="s">
        <v>668</v>
      </c>
      <c r="C238" s="95" t="s">
        <v>669</v>
      </c>
      <c r="D238" s="87">
        <v>0</v>
      </c>
      <c r="E238" s="87">
        <v>0</v>
      </c>
      <c r="F238" s="87">
        <v>0</v>
      </c>
      <c r="G238" s="87">
        <v>0</v>
      </c>
      <c r="H238" s="87">
        <v>0</v>
      </c>
      <c r="I238" s="87">
        <v>0</v>
      </c>
      <c r="J238" s="87">
        <v>36894.080000000002</v>
      </c>
      <c r="K238" s="87">
        <v>0</v>
      </c>
      <c r="L238" s="87">
        <v>0</v>
      </c>
      <c r="M238" s="88">
        <f t="shared" si="18"/>
        <v>36894.080000000002</v>
      </c>
      <c r="N238" s="87">
        <v>0</v>
      </c>
      <c r="O238" s="83">
        <f t="shared" si="19"/>
        <v>36894.080000000002</v>
      </c>
      <c r="P238" s="89"/>
      <c r="Q238" s="102"/>
      <c r="R238" s="103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  <c r="BI238" s="135"/>
      <c r="BJ238" s="135"/>
      <c r="BK238" s="135"/>
      <c r="BL238" s="135"/>
      <c r="BM238" s="135"/>
      <c r="BN238" s="135"/>
      <c r="BO238" s="135"/>
      <c r="BP238" s="135"/>
      <c r="BQ238" s="135"/>
      <c r="BR238" s="135"/>
      <c r="BS238" s="135"/>
      <c r="BT238" s="135"/>
      <c r="BU238" s="135"/>
      <c r="BV238" s="135"/>
      <c r="BW238" s="135"/>
      <c r="BX238" s="135"/>
      <c r="BY238" s="135"/>
      <c r="BZ238" s="135"/>
      <c r="CA238" s="135"/>
      <c r="CB238" s="135"/>
      <c r="CC238" s="135"/>
      <c r="CD238" s="135"/>
      <c r="CE238" s="135"/>
      <c r="CF238" s="135"/>
      <c r="CG238" s="135"/>
      <c r="CH238" s="135"/>
      <c r="CI238" s="135"/>
      <c r="CJ238" s="135"/>
      <c r="CK238" s="135"/>
      <c r="CL238" s="135"/>
      <c r="CM238" s="135"/>
      <c r="CN238" s="135"/>
      <c r="CO238" s="135"/>
      <c r="CP238" s="135"/>
      <c r="CQ238" s="135"/>
      <c r="CR238" s="135"/>
      <c r="CS238" s="135"/>
      <c r="CT238" s="135"/>
      <c r="CU238" s="135"/>
      <c r="CV238" s="135"/>
      <c r="CW238" s="135"/>
      <c r="CX238" s="135"/>
      <c r="CY238" s="135"/>
      <c r="CZ238" s="135"/>
      <c r="DA238" s="135"/>
      <c r="DB238" s="135"/>
      <c r="DC238" s="135"/>
      <c r="DD238" s="135"/>
      <c r="DE238" s="135"/>
      <c r="DF238" s="135"/>
      <c r="DG238" s="135"/>
      <c r="DH238" s="135"/>
      <c r="DI238" s="135"/>
      <c r="DJ238" s="135"/>
      <c r="DK238" s="135"/>
      <c r="DL238" s="135"/>
      <c r="DM238" s="135"/>
      <c r="DN238" s="135"/>
      <c r="DO238" s="135"/>
      <c r="DP238" s="135"/>
      <c r="DQ238" s="135"/>
      <c r="DR238" s="135"/>
      <c r="DS238" s="135"/>
      <c r="DT238" s="135"/>
      <c r="DU238" s="135"/>
      <c r="DV238" s="135"/>
      <c r="DW238" s="135"/>
      <c r="DX238" s="135"/>
      <c r="DY238" s="135"/>
      <c r="DZ238" s="135"/>
      <c r="EA238" s="135"/>
      <c r="EB238" s="135"/>
      <c r="EC238" s="135"/>
      <c r="ED238" s="135"/>
      <c r="EE238" s="135"/>
      <c r="EF238" s="135"/>
      <c r="EG238" s="135"/>
      <c r="EH238" s="135"/>
      <c r="EI238" s="135"/>
      <c r="EJ238" s="135"/>
      <c r="EK238" s="135"/>
      <c r="EL238" s="135"/>
      <c r="EM238" s="135"/>
      <c r="EN238" s="135"/>
      <c r="EO238" s="135"/>
      <c r="EP238" s="135"/>
      <c r="EQ238" s="135"/>
      <c r="ER238" s="135"/>
      <c r="ES238" s="135"/>
      <c r="ET238" s="135"/>
      <c r="EU238" s="135"/>
      <c r="EV238" s="135"/>
      <c r="EW238" s="135"/>
      <c r="EX238" s="135"/>
      <c r="EY238" s="135"/>
      <c r="EZ238" s="135"/>
      <c r="FA238" s="135"/>
      <c r="FB238" s="135"/>
      <c r="FC238" s="135"/>
      <c r="FD238" s="135"/>
      <c r="FE238" s="135"/>
      <c r="FF238" s="135"/>
      <c r="FG238" s="135"/>
      <c r="FH238" s="135"/>
      <c r="FI238" s="135"/>
      <c r="FJ238" s="135"/>
      <c r="FK238" s="135"/>
      <c r="FL238" s="135"/>
      <c r="FM238" s="135"/>
      <c r="FN238" s="135"/>
      <c r="FO238" s="135"/>
      <c r="FP238" s="135"/>
      <c r="FQ238" s="135"/>
      <c r="FR238" s="135"/>
      <c r="FS238" s="135"/>
      <c r="FT238" s="135"/>
      <c r="FU238" s="135"/>
      <c r="FV238" s="135"/>
      <c r="FW238" s="135"/>
      <c r="FX238" s="135"/>
      <c r="FY238" s="135"/>
      <c r="FZ238" s="135"/>
      <c r="GA238" s="135"/>
      <c r="GB238" s="135"/>
      <c r="GC238" s="135"/>
      <c r="GD238" s="135"/>
      <c r="GE238" s="135"/>
      <c r="GF238" s="135"/>
      <c r="GG238" s="135"/>
      <c r="GH238" s="135"/>
      <c r="GI238" s="135"/>
      <c r="GJ238" s="135"/>
      <c r="GK238" s="135"/>
      <c r="GL238" s="135"/>
      <c r="GM238" s="135"/>
      <c r="GN238" s="135"/>
      <c r="GO238" s="135"/>
      <c r="GP238" s="135"/>
      <c r="GQ238" s="135"/>
      <c r="GR238" s="135"/>
      <c r="GS238" s="135"/>
      <c r="GT238" s="135"/>
      <c r="GU238" s="135"/>
      <c r="GV238" s="135"/>
      <c r="GW238" s="135"/>
      <c r="GX238" s="135"/>
      <c r="GY238" s="135"/>
      <c r="GZ238" s="135"/>
      <c r="HA238" s="135"/>
      <c r="HB238" s="135"/>
      <c r="HC238" s="135"/>
      <c r="HD238" s="135"/>
      <c r="HE238" s="135"/>
      <c r="HF238" s="135"/>
      <c r="HG238" s="135"/>
      <c r="HH238" s="135"/>
      <c r="HI238" s="135"/>
      <c r="HJ238" s="135"/>
      <c r="HK238" s="135"/>
      <c r="HL238" s="135"/>
      <c r="HM238" s="135"/>
      <c r="HN238" s="135"/>
      <c r="HO238" s="135"/>
      <c r="HP238" s="135"/>
      <c r="HQ238" s="135"/>
      <c r="HR238" s="135"/>
      <c r="HS238" s="135"/>
      <c r="HT238" s="135"/>
      <c r="HU238" s="135"/>
      <c r="HV238" s="135"/>
      <c r="HW238" s="135"/>
      <c r="HX238" s="135"/>
      <c r="HY238" s="135"/>
      <c r="HZ238" s="135"/>
      <c r="IA238" s="135"/>
      <c r="IB238" s="135"/>
      <c r="IC238" s="135"/>
      <c r="ID238" s="135"/>
      <c r="IE238" s="135"/>
      <c r="IF238" s="135"/>
      <c r="IG238" s="135"/>
      <c r="IH238" s="135"/>
      <c r="II238" s="135"/>
      <c r="IJ238" s="135"/>
      <c r="IK238" s="135"/>
      <c r="IL238" s="135"/>
      <c r="IM238" s="135"/>
      <c r="IN238" s="135"/>
      <c r="IO238" s="135"/>
      <c r="IP238" s="135"/>
      <c r="IQ238" s="135"/>
      <c r="IR238" s="135"/>
      <c r="IS238" s="135"/>
    </row>
    <row r="239" spans="1:253" ht="36">
      <c r="A239" s="45" t="s">
        <v>670</v>
      </c>
      <c r="B239" s="91" t="s">
        <v>671</v>
      </c>
      <c r="C239" s="95" t="s">
        <v>672</v>
      </c>
      <c r="D239" s="87">
        <v>10169220.84</v>
      </c>
      <c r="E239" s="87">
        <v>14797080.259999998</v>
      </c>
      <c r="F239" s="87">
        <v>0</v>
      </c>
      <c r="G239" s="87">
        <v>0</v>
      </c>
      <c r="H239" s="87">
        <v>34.96</v>
      </c>
      <c r="I239" s="87">
        <v>0</v>
      </c>
      <c r="J239" s="87">
        <v>0</v>
      </c>
      <c r="K239" s="87">
        <v>0</v>
      </c>
      <c r="L239" s="87">
        <v>0</v>
      </c>
      <c r="M239" s="88">
        <f t="shared" si="18"/>
        <v>24966336.059999999</v>
      </c>
      <c r="N239" s="87">
        <v>0</v>
      </c>
      <c r="O239" s="83">
        <f t="shared" si="19"/>
        <v>24966336.059999999</v>
      </c>
      <c r="P239" s="89"/>
      <c r="Q239" s="102"/>
      <c r="R239" s="103"/>
    </row>
    <row r="240" spans="1:253" ht="36">
      <c r="A240" s="45" t="s">
        <v>673</v>
      </c>
      <c r="B240" s="91" t="s">
        <v>674</v>
      </c>
      <c r="C240" s="95" t="s">
        <v>675</v>
      </c>
      <c r="D240" s="87">
        <v>15788810.059999999</v>
      </c>
      <c r="E240" s="87">
        <v>1790363.32</v>
      </c>
      <c r="F240" s="87">
        <v>0</v>
      </c>
      <c r="G240" s="87">
        <v>0</v>
      </c>
      <c r="H240" s="87">
        <v>22325</v>
      </c>
      <c r="I240" s="87">
        <v>0</v>
      </c>
      <c r="J240" s="87">
        <v>0</v>
      </c>
      <c r="K240" s="87">
        <v>0</v>
      </c>
      <c r="L240" s="87">
        <v>0</v>
      </c>
      <c r="M240" s="88">
        <f t="shared" si="18"/>
        <v>17601498.379999999</v>
      </c>
      <c r="N240" s="87">
        <v>0</v>
      </c>
      <c r="O240" s="83">
        <f t="shared" si="19"/>
        <v>17601498.379999999</v>
      </c>
      <c r="P240" s="89"/>
      <c r="Q240" s="102"/>
      <c r="R240" s="103"/>
    </row>
    <row r="241" spans="1:22" ht="36">
      <c r="A241" s="45" t="s">
        <v>676</v>
      </c>
      <c r="B241" s="91" t="s">
        <v>677</v>
      </c>
      <c r="C241" s="95" t="s">
        <v>678</v>
      </c>
      <c r="D241" s="87">
        <v>0</v>
      </c>
      <c r="E241" s="87">
        <v>331184</v>
      </c>
      <c r="F241" s="87">
        <v>0</v>
      </c>
      <c r="G241" s="87">
        <v>0</v>
      </c>
      <c r="H241" s="87">
        <v>0</v>
      </c>
      <c r="I241" s="87">
        <v>0</v>
      </c>
      <c r="J241" s="87">
        <v>0</v>
      </c>
      <c r="K241" s="87">
        <v>0</v>
      </c>
      <c r="L241" s="87">
        <v>0</v>
      </c>
      <c r="M241" s="88">
        <f t="shared" si="18"/>
        <v>331184</v>
      </c>
      <c r="N241" s="87">
        <v>0</v>
      </c>
      <c r="O241" s="83">
        <f t="shared" si="19"/>
        <v>331184</v>
      </c>
      <c r="P241" s="89"/>
      <c r="Q241" s="102"/>
      <c r="R241" s="103"/>
    </row>
    <row r="242" spans="1:22" ht="36">
      <c r="A242" s="45" t="s">
        <v>679</v>
      </c>
      <c r="B242" s="91" t="s">
        <v>680</v>
      </c>
      <c r="C242" s="95" t="s">
        <v>681</v>
      </c>
      <c r="D242" s="87">
        <v>0</v>
      </c>
      <c r="E242" s="87">
        <v>0</v>
      </c>
      <c r="F242" s="87">
        <v>0</v>
      </c>
      <c r="G242" s="87">
        <v>0</v>
      </c>
      <c r="H242" s="87">
        <v>0</v>
      </c>
      <c r="I242" s="87">
        <v>0</v>
      </c>
      <c r="J242" s="87">
        <v>0</v>
      </c>
      <c r="K242" s="87">
        <v>0</v>
      </c>
      <c r="L242" s="87">
        <v>0</v>
      </c>
      <c r="M242" s="88">
        <f t="shared" si="18"/>
        <v>0</v>
      </c>
      <c r="N242" s="87">
        <v>0</v>
      </c>
      <c r="O242" s="83">
        <f t="shared" si="19"/>
        <v>0</v>
      </c>
      <c r="P242" s="89"/>
      <c r="Q242" s="102"/>
      <c r="R242" s="103"/>
    </row>
    <row r="243" spans="1:22" ht="36">
      <c r="A243" s="45" t="s">
        <v>682</v>
      </c>
      <c r="B243" s="91" t="s">
        <v>683</v>
      </c>
      <c r="C243" s="95" t="s">
        <v>684</v>
      </c>
      <c r="D243" s="87">
        <v>0</v>
      </c>
      <c r="E243" s="87">
        <v>0</v>
      </c>
      <c r="F243" s="87">
        <v>0</v>
      </c>
      <c r="G243" s="87">
        <v>0</v>
      </c>
      <c r="H243" s="87">
        <v>0</v>
      </c>
      <c r="I243" s="87">
        <v>0</v>
      </c>
      <c r="J243" s="87">
        <v>0</v>
      </c>
      <c r="K243" s="87">
        <v>0</v>
      </c>
      <c r="L243" s="87">
        <v>0</v>
      </c>
      <c r="M243" s="88">
        <f t="shared" si="18"/>
        <v>0</v>
      </c>
      <c r="N243" s="87">
        <v>0</v>
      </c>
      <c r="O243" s="83">
        <f t="shared" si="19"/>
        <v>0</v>
      </c>
      <c r="P243" s="89"/>
      <c r="Q243" s="102"/>
      <c r="R243" s="103"/>
    </row>
    <row r="244" spans="1:22" ht="36">
      <c r="A244" s="45" t="s">
        <v>685</v>
      </c>
      <c r="B244" s="91" t="s">
        <v>686</v>
      </c>
      <c r="C244" s="95" t="s">
        <v>687</v>
      </c>
      <c r="D244" s="87">
        <v>10195.709999999999</v>
      </c>
      <c r="E244" s="87">
        <v>2340.27</v>
      </c>
      <c r="F244" s="87">
        <v>0</v>
      </c>
      <c r="G244" s="87">
        <v>0</v>
      </c>
      <c r="H244" s="87">
        <v>0</v>
      </c>
      <c r="I244" s="87">
        <v>0</v>
      </c>
      <c r="J244" s="87">
        <v>0</v>
      </c>
      <c r="K244" s="87">
        <v>0</v>
      </c>
      <c r="L244" s="87">
        <v>0</v>
      </c>
      <c r="M244" s="88">
        <f t="shared" si="18"/>
        <v>12535.98</v>
      </c>
      <c r="N244" s="87">
        <v>-10195.709999999999</v>
      </c>
      <c r="O244" s="83">
        <f t="shared" si="19"/>
        <v>2340.2700000000004</v>
      </c>
      <c r="P244" s="89"/>
      <c r="Q244" s="102"/>
      <c r="R244" s="103"/>
    </row>
    <row r="245" spans="1:22" ht="36">
      <c r="A245" s="45" t="s">
        <v>688</v>
      </c>
      <c r="B245" s="91" t="s">
        <v>689</v>
      </c>
      <c r="C245" s="95" t="s">
        <v>690</v>
      </c>
      <c r="D245" s="87">
        <v>0</v>
      </c>
      <c r="E245" s="87">
        <v>0</v>
      </c>
      <c r="F245" s="87">
        <v>0</v>
      </c>
      <c r="G245" s="87">
        <v>0</v>
      </c>
      <c r="H245" s="87">
        <v>0</v>
      </c>
      <c r="I245" s="87">
        <v>0</v>
      </c>
      <c r="J245" s="87">
        <v>0</v>
      </c>
      <c r="K245" s="87">
        <v>0</v>
      </c>
      <c r="L245" s="87">
        <v>0</v>
      </c>
      <c r="M245" s="88">
        <f t="shared" si="18"/>
        <v>0</v>
      </c>
      <c r="N245" s="87">
        <v>0</v>
      </c>
      <c r="O245" s="83">
        <f t="shared" si="19"/>
        <v>0</v>
      </c>
      <c r="P245" s="89"/>
      <c r="Q245" s="102"/>
      <c r="R245" s="103"/>
      <c r="S245" s="135"/>
      <c r="T245" s="135"/>
      <c r="U245" s="135"/>
      <c r="V245" s="135"/>
    </row>
    <row r="246" spans="1:22" ht="36">
      <c r="A246" s="45" t="s">
        <v>691</v>
      </c>
      <c r="B246" s="91" t="s">
        <v>692</v>
      </c>
      <c r="C246" s="95" t="s">
        <v>693</v>
      </c>
      <c r="D246" s="87">
        <v>0</v>
      </c>
      <c r="E246" s="87">
        <v>0</v>
      </c>
      <c r="F246" s="87">
        <v>0</v>
      </c>
      <c r="G246" s="87">
        <v>0</v>
      </c>
      <c r="H246" s="87">
        <v>0</v>
      </c>
      <c r="I246" s="87">
        <v>0</v>
      </c>
      <c r="J246" s="87">
        <v>0</v>
      </c>
      <c r="K246" s="87">
        <v>0</v>
      </c>
      <c r="L246" s="87">
        <v>0</v>
      </c>
      <c r="M246" s="88">
        <f t="shared" si="18"/>
        <v>0</v>
      </c>
      <c r="N246" s="87">
        <v>0</v>
      </c>
      <c r="O246" s="83">
        <f t="shared" si="19"/>
        <v>0</v>
      </c>
      <c r="P246" s="89"/>
      <c r="Q246" s="102"/>
      <c r="R246" s="103"/>
      <c r="S246" s="135"/>
      <c r="T246" s="135"/>
      <c r="U246" s="135"/>
      <c r="V246" s="135"/>
    </row>
    <row r="247" spans="1:22" ht="36">
      <c r="A247" s="45" t="s">
        <v>694</v>
      </c>
      <c r="B247" s="91" t="s">
        <v>695</v>
      </c>
      <c r="C247" s="95" t="s">
        <v>696</v>
      </c>
      <c r="D247" s="87">
        <v>0</v>
      </c>
      <c r="E247" s="87">
        <v>0</v>
      </c>
      <c r="F247" s="87">
        <v>0</v>
      </c>
      <c r="G247" s="87">
        <v>0</v>
      </c>
      <c r="H247" s="87">
        <v>0</v>
      </c>
      <c r="I247" s="87">
        <v>0</v>
      </c>
      <c r="J247" s="87">
        <v>0</v>
      </c>
      <c r="K247" s="87">
        <v>0</v>
      </c>
      <c r="L247" s="87">
        <v>0</v>
      </c>
      <c r="M247" s="88">
        <f t="shared" si="18"/>
        <v>0</v>
      </c>
      <c r="N247" s="87">
        <v>0</v>
      </c>
      <c r="O247" s="83">
        <f t="shared" si="19"/>
        <v>0</v>
      </c>
      <c r="P247" s="89"/>
      <c r="Q247" s="102"/>
      <c r="R247" s="103"/>
      <c r="S247" s="135"/>
      <c r="T247" s="135"/>
      <c r="U247" s="135"/>
      <c r="V247" s="135"/>
    </row>
    <row r="248" spans="1:22">
      <c r="B248" s="126"/>
      <c r="C248" s="99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89"/>
      <c r="Q248" s="102"/>
      <c r="R248" s="103"/>
    </row>
    <row r="249" spans="1:22" ht="48">
      <c r="B249" s="111" t="s">
        <v>697</v>
      </c>
      <c r="C249" s="99"/>
      <c r="D249" s="112">
        <f>SUM(D236:D247)</f>
        <v>25968226.609999999</v>
      </c>
      <c r="E249" s="112">
        <f t="shared" ref="E249:N249" si="20">SUM(E236:E247)</f>
        <v>17236061.049999997</v>
      </c>
      <c r="F249" s="112">
        <f t="shared" si="20"/>
        <v>37540</v>
      </c>
      <c r="G249" s="112">
        <f t="shared" si="20"/>
        <v>0</v>
      </c>
      <c r="H249" s="112">
        <f t="shared" si="20"/>
        <v>22359.96</v>
      </c>
      <c r="I249" s="112">
        <f t="shared" si="20"/>
        <v>0</v>
      </c>
      <c r="J249" s="112">
        <f t="shared" si="20"/>
        <v>36894.080000000002</v>
      </c>
      <c r="K249" s="112">
        <f t="shared" si="20"/>
        <v>0</v>
      </c>
      <c r="L249" s="112">
        <f>SUM(L236:L247)</f>
        <v>0</v>
      </c>
      <c r="M249" s="112">
        <f>SUM(M236:M247)</f>
        <v>43301081.699999996</v>
      </c>
      <c r="N249" s="112">
        <f t="shared" si="20"/>
        <v>-10195.709999999999</v>
      </c>
      <c r="O249" s="112">
        <f>SUM(M249:N249)</f>
        <v>43290885.989999995</v>
      </c>
      <c r="P249" s="89"/>
      <c r="Q249" s="102"/>
      <c r="R249" s="103"/>
    </row>
    <row r="250" spans="1:22">
      <c r="B250" s="126"/>
      <c r="C250" s="99"/>
      <c r="D250" s="113"/>
      <c r="E250" s="113"/>
      <c r="F250" s="113"/>
      <c r="G250" s="113"/>
      <c r="H250" s="113"/>
      <c r="I250" s="113"/>
      <c r="J250" s="113"/>
      <c r="K250" s="113"/>
      <c r="L250" s="113"/>
      <c r="M250" s="113"/>
      <c r="N250" s="113"/>
      <c r="O250" s="114"/>
      <c r="P250" s="89"/>
      <c r="Q250" s="102"/>
      <c r="R250" s="103"/>
    </row>
    <row r="251" spans="1:22">
      <c r="B251" s="133" t="s">
        <v>698</v>
      </c>
      <c r="C251" s="116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83"/>
      <c r="P251" s="89"/>
      <c r="Q251" s="102"/>
      <c r="R251" s="103"/>
    </row>
    <row r="252" spans="1:22">
      <c r="B252" s="134"/>
      <c r="C252" s="86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83"/>
      <c r="P252" s="89"/>
      <c r="Q252" s="102"/>
      <c r="R252" s="103"/>
    </row>
    <row r="253" spans="1:22" ht="36">
      <c r="A253" s="45" t="s">
        <v>699</v>
      </c>
      <c r="B253" s="91" t="s">
        <v>700</v>
      </c>
      <c r="C253" s="95" t="s">
        <v>701</v>
      </c>
      <c r="D253" s="87">
        <v>892553048</v>
      </c>
      <c r="E253" s="87">
        <v>1306740</v>
      </c>
      <c r="F253" s="87">
        <v>0</v>
      </c>
      <c r="G253" s="87">
        <v>0</v>
      </c>
      <c r="H253" s="87">
        <v>0</v>
      </c>
      <c r="I253" s="87">
        <v>0</v>
      </c>
      <c r="J253" s="87">
        <v>0</v>
      </c>
      <c r="K253" s="87">
        <v>0</v>
      </c>
      <c r="L253" s="87">
        <v>0</v>
      </c>
      <c r="M253" s="88">
        <f>SUM(D253:L253)</f>
        <v>893859788</v>
      </c>
      <c r="N253" s="87">
        <v>0</v>
      </c>
      <c r="O253" s="83">
        <f>SUM(M253:N253)</f>
        <v>893859788</v>
      </c>
      <c r="P253" s="89"/>
      <c r="Q253" s="102"/>
      <c r="R253" s="103"/>
    </row>
    <row r="254" spans="1:22" ht="24">
      <c r="A254" s="45" t="s">
        <v>702</v>
      </c>
      <c r="B254" s="91" t="s">
        <v>703</v>
      </c>
      <c r="C254" s="99" t="s">
        <v>704</v>
      </c>
      <c r="D254" s="87">
        <v>0</v>
      </c>
      <c r="E254" s="87">
        <v>0</v>
      </c>
      <c r="F254" s="87">
        <v>0</v>
      </c>
      <c r="G254" s="87">
        <v>0</v>
      </c>
      <c r="H254" s="87">
        <v>0</v>
      </c>
      <c r="I254" s="87">
        <v>0</v>
      </c>
      <c r="J254" s="87">
        <v>0</v>
      </c>
      <c r="K254" s="87">
        <v>0</v>
      </c>
      <c r="L254" s="87">
        <v>0</v>
      </c>
      <c r="M254" s="88">
        <f t="shared" ref="M254:M280" si="21">SUM(D254:L254)</f>
        <v>0</v>
      </c>
      <c r="N254" s="87">
        <v>0</v>
      </c>
      <c r="O254" s="83">
        <f t="shared" ref="O254:O280" si="22">SUM(M254:N254)</f>
        <v>0</v>
      </c>
      <c r="P254" s="89"/>
      <c r="Q254" s="102"/>
      <c r="R254" s="103"/>
    </row>
    <row r="255" spans="1:22" ht="48">
      <c r="A255" s="45" t="s">
        <v>705</v>
      </c>
      <c r="B255" s="91" t="s">
        <v>706</v>
      </c>
      <c r="C255" s="99" t="s">
        <v>707</v>
      </c>
      <c r="D255" s="87">
        <v>0</v>
      </c>
      <c r="E255" s="87">
        <v>0</v>
      </c>
      <c r="F255" s="87">
        <v>0</v>
      </c>
      <c r="G255" s="87">
        <v>0</v>
      </c>
      <c r="H255" s="87">
        <v>0</v>
      </c>
      <c r="I255" s="87">
        <v>0</v>
      </c>
      <c r="J255" s="87">
        <v>0</v>
      </c>
      <c r="K255" s="87">
        <v>0</v>
      </c>
      <c r="L255" s="87">
        <v>0</v>
      </c>
      <c r="M255" s="88">
        <f t="shared" si="21"/>
        <v>0</v>
      </c>
      <c r="N255" s="87">
        <v>0</v>
      </c>
      <c r="O255" s="83">
        <f t="shared" si="22"/>
        <v>0</v>
      </c>
      <c r="P255" s="89"/>
      <c r="Q255" s="102"/>
      <c r="R255" s="103"/>
    </row>
    <row r="256" spans="1:22" ht="36">
      <c r="A256" s="45" t="s">
        <v>708</v>
      </c>
      <c r="B256" s="91" t="s">
        <v>709</v>
      </c>
      <c r="C256" s="99" t="s">
        <v>710</v>
      </c>
      <c r="D256" s="87">
        <v>38033826.219999999</v>
      </c>
      <c r="E256" s="87">
        <v>0</v>
      </c>
      <c r="F256" s="87">
        <v>0</v>
      </c>
      <c r="G256" s="87">
        <v>0</v>
      </c>
      <c r="H256" s="87">
        <v>0</v>
      </c>
      <c r="I256" s="87">
        <v>0</v>
      </c>
      <c r="J256" s="87">
        <v>0</v>
      </c>
      <c r="K256" s="87">
        <v>0</v>
      </c>
      <c r="L256" s="87">
        <v>0</v>
      </c>
      <c r="M256" s="88">
        <f t="shared" si="21"/>
        <v>38033826.219999999</v>
      </c>
      <c r="N256" s="87">
        <v>0</v>
      </c>
      <c r="O256" s="83">
        <f t="shared" si="22"/>
        <v>38033826.219999999</v>
      </c>
      <c r="P256" s="89"/>
      <c r="Q256" s="102"/>
      <c r="R256" s="103"/>
    </row>
    <row r="257" spans="1:253" ht="24">
      <c r="A257" s="45" t="s">
        <v>711</v>
      </c>
      <c r="B257" s="91" t="s">
        <v>712</v>
      </c>
      <c r="C257" s="99" t="s">
        <v>713</v>
      </c>
      <c r="D257" s="87">
        <v>0</v>
      </c>
      <c r="E257" s="87">
        <v>0</v>
      </c>
      <c r="F257" s="87">
        <v>0</v>
      </c>
      <c r="G257" s="87">
        <v>0</v>
      </c>
      <c r="H257" s="87">
        <v>0</v>
      </c>
      <c r="I257" s="87">
        <v>0</v>
      </c>
      <c r="J257" s="87">
        <v>0</v>
      </c>
      <c r="K257" s="87">
        <v>0</v>
      </c>
      <c r="L257" s="87">
        <v>0</v>
      </c>
      <c r="M257" s="88">
        <f t="shared" si="21"/>
        <v>0</v>
      </c>
      <c r="N257" s="87">
        <v>0</v>
      </c>
      <c r="O257" s="83">
        <f t="shared" si="22"/>
        <v>0</v>
      </c>
      <c r="P257" s="89"/>
      <c r="Q257" s="102"/>
      <c r="R257" s="103"/>
    </row>
    <row r="258" spans="1:253" ht="24">
      <c r="A258" s="45" t="s">
        <v>714</v>
      </c>
      <c r="B258" s="91" t="s">
        <v>715</v>
      </c>
      <c r="C258" s="99" t="s">
        <v>716</v>
      </c>
      <c r="D258" s="87">
        <v>0</v>
      </c>
      <c r="E258" s="87">
        <v>0</v>
      </c>
      <c r="F258" s="87">
        <v>0</v>
      </c>
      <c r="G258" s="87">
        <v>0</v>
      </c>
      <c r="H258" s="87">
        <v>0</v>
      </c>
      <c r="I258" s="87">
        <v>0</v>
      </c>
      <c r="J258" s="87">
        <v>0</v>
      </c>
      <c r="K258" s="87">
        <v>0</v>
      </c>
      <c r="L258" s="87">
        <v>0</v>
      </c>
      <c r="M258" s="88">
        <f t="shared" si="21"/>
        <v>0</v>
      </c>
      <c r="N258" s="87">
        <v>0</v>
      </c>
      <c r="O258" s="83">
        <f t="shared" si="22"/>
        <v>0</v>
      </c>
      <c r="P258" s="89"/>
      <c r="Q258" s="102"/>
      <c r="R258" s="103"/>
    </row>
    <row r="259" spans="1:253">
      <c r="A259" s="45" t="s">
        <v>717</v>
      </c>
      <c r="B259" s="91" t="s">
        <v>718</v>
      </c>
      <c r="C259" s="99" t="s">
        <v>719</v>
      </c>
      <c r="D259" s="87">
        <v>0</v>
      </c>
      <c r="E259" s="87">
        <v>0</v>
      </c>
      <c r="F259" s="87">
        <v>0</v>
      </c>
      <c r="G259" s="87">
        <v>0</v>
      </c>
      <c r="H259" s="87">
        <v>0</v>
      </c>
      <c r="I259" s="87">
        <v>0</v>
      </c>
      <c r="J259" s="87">
        <v>0</v>
      </c>
      <c r="K259" s="87">
        <v>0</v>
      </c>
      <c r="L259" s="87">
        <v>0</v>
      </c>
      <c r="M259" s="88">
        <f t="shared" si="21"/>
        <v>0</v>
      </c>
      <c r="N259" s="87">
        <v>0</v>
      </c>
      <c r="O259" s="83">
        <f t="shared" si="22"/>
        <v>0</v>
      </c>
      <c r="P259" s="89"/>
      <c r="Q259" s="102"/>
      <c r="R259" s="103"/>
    </row>
    <row r="260" spans="1:253">
      <c r="A260" s="45" t="s">
        <v>720</v>
      </c>
      <c r="B260" s="91" t="s">
        <v>721</v>
      </c>
      <c r="C260" s="99" t="s">
        <v>722</v>
      </c>
      <c r="D260" s="87">
        <v>188315.23</v>
      </c>
      <c r="E260" s="87">
        <v>0</v>
      </c>
      <c r="F260" s="87">
        <v>0</v>
      </c>
      <c r="G260" s="87">
        <v>0</v>
      </c>
      <c r="H260" s="87">
        <v>0</v>
      </c>
      <c r="I260" s="87">
        <v>0</v>
      </c>
      <c r="J260" s="87">
        <v>6657340.3600000003</v>
      </c>
      <c r="K260" s="87">
        <v>6285828.7600000007</v>
      </c>
      <c r="L260" s="87">
        <v>803000</v>
      </c>
      <c r="M260" s="88">
        <f t="shared" si="21"/>
        <v>13934484.350000001</v>
      </c>
      <c r="N260" s="87">
        <v>0</v>
      </c>
      <c r="O260" s="83">
        <f t="shared" si="22"/>
        <v>13934484.350000001</v>
      </c>
      <c r="P260" s="89"/>
      <c r="Q260" s="102"/>
      <c r="R260" s="103"/>
    </row>
    <row r="261" spans="1:253" ht="24">
      <c r="A261" s="45" t="s">
        <v>723</v>
      </c>
      <c r="B261" s="91" t="s">
        <v>724</v>
      </c>
      <c r="C261" s="99" t="s">
        <v>725</v>
      </c>
      <c r="D261" s="87">
        <v>0</v>
      </c>
      <c r="E261" s="87">
        <v>0</v>
      </c>
      <c r="F261" s="87">
        <v>0</v>
      </c>
      <c r="G261" s="87">
        <v>0</v>
      </c>
      <c r="H261" s="87">
        <v>0</v>
      </c>
      <c r="I261" s="87">
        <v>0</v>
      </c>
      <c r="J261" s="87">
        <v>77592159.25</v>
      </c>
      <c r="K261" s="87">
        <v>0</v>
      </c>
      <c r="L261" s="87">
        <v>0</v>
      </c>
      <c r="M261" s="88">
        <f t="shared" si="21"/>
        <v>77592159.25</v>
      </c>
      <c r="N261" s="87">
        <v>0</v>
      </c>
      <c r="O261" s="83">
        <f t="shared" si="22"/>
        <v>77592159.25</v>
      </c>
      <c r="P261" s="89"/>
      <c r="Q261" s="102"/>
      <c r="R261" s="103"/>
    </row>
    <row r="262" spans="1:253" s="68" customFormat="1" ht="24">
      <c r="A262" s="45" t="s">
        <v>726</v>
      </c>
      <c r="B262" s="91" t="s">
        <v>727</v>
      </c>
      <c r="C262" s="136" t="s">
        <v>728</v>
      </c>
      <c r="D262" s="87">
        <v>210000</v>
      </c>
      <c r="E262" s="87">
        <v>1545647.32</v>
      </c>
      <c r="F262" s="87">
        <v>0</v>
      </c>
      <c r="G262" s="87">
        <v>0</v>
      </c>
      <c r="H262" s="87">
        <v>6336357.0699999994</v>
      </c>
      <c r="I262" s="87">
        <v>0</v>
      </c>
      <c r="J262" s="87">
        <v>1000000</v>
      </c>
      <c r="K262" s="87">
        <v>0</v>
      </c>
      <c r="L262" s="87">
        <v>0</v>
      </c>
      <c r="M262" s="88">
        <f t="shared" si="21"/>
        <v>9092004.3900000006</v>
      </c>
      <c r="N262" s="87">
        <v>0</v>
      </c>
      <c r="O262" s="83">
        <f t="shared" si="22"/>
        <v>9092004.3900000006</v>
      </c>
      <c r="P262" s="89"/>
      <c r="Q262" s="102"/>
      <c r="R262" s="103"/>
      <c r="S262" s="44"/>
      <c r="T262" s="44"/>
      <c r="U262" s="44"/>
      <c r="V262" s="44"/>
      <c r="W262" s="104"/>
      <c r="X262" s="104"/>
      <c r="Y262" s="104"/>
      <c r="Z262" s="104"/>
      <c r="AA262" s="104"/>
      <c r="AB262" s="104"/>
      <c r="AC262" s="104"/>
      <c r="AD262" s="104"/>
      <c r="AE262" s="104"/>
      <c r="AF262" s="104"/>
      <c r="AG262" s="104"/>
      <c r="AH262" s="104"/>
      <c r="AI262" s="104"/>
      <c r="AJ262" s="104"/>
      <c r="AK262" s="104"/>
      <c r="AL262" s="104"/>
      <c r="AM262" s="104"/>
      <c r="AN262" s="104"/>
      <c r="AO262" s="104"/>
      <c r="AP262" s="104"/>
      <c r="AQ262" s="104"/>
      <c r="AR262" s="104"/>
      <c r="AS262" s="104"/>
      <c r="AT262" s="104"/>
      <c r="AU262" s="104"/>
      <c r="AV262" s="104"/>
      <c r="AW262" s="104"/>
      <c r="AX262" s="104"/>
      <c r="AY262" s="104"/>
      <c r="AZ262" s="104"/>
      <c r="BA262" s="104"/>
      <c r="BB262" s="104"/>
      <c r="BC262" s="104"/>
      <c r="BD262" s="104"/>
      <c r="BE262" s="104"/>
      <c r="BF262" s="104"/>
      <c r="BG262" s="104"/>
      <c r="BH262" s="104"/>
      <c r="BI262" s="104"/>
      <c r="BJ262" s="104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4"/>
      <c r="BW262" s="104"/>
      <c r="BX262" s="104"/>
      <c r="BY262" s="104"/>
      <c r="BZ262" s="104"/>
      <c r="CA262" s="104"/>
      <c r="CB262" s="104"/>
      <c r="CC262" s="104"/>
      <c r="CD262" s="104"/>
      <c r="CE262" s="104"/>
      <c r="CF262" s="104"/>
      <c r="CG262" s="104"/>
      <c r="CH262" s="104"/>
      <c r="CI262" s="104"/>
      <c r="CJ262" s="104"/>
      <c r="CK262" s="104"/>
      <c r="CL262" s="104"/>
      <c r="CM262" s="104"/>
      <c r="CN262" s="104"/>
      <c r="CO262" s="104"/>
      <c r="CP262" s="104"/>
      <c r="CQ262" s="104"/>
      <c r="CR262" s="104"/>
      <c r="CS262" s="104"/>
      <c r="CT262" s="104"/>
      <c r="CU262" s="104"/>
      <c r="CV262" s="104"/>
      <c r="CW262" s="104"/>
      <c r="CX262" s="104"/>
      <c r="CY262" s="104"/>
      <c r="CZ262" s="104"/>
      <c r="DA262" s="104"/>
      <c r="DB262" s="104"/>
      <c r="DC262" s="104"/>
      <c r="DD262" s="104"/>
      <c r="DE262" s="104"/>
      <c r="DF262" s="104"/>
      <c r="DG262" s="104"/>
      <c r="DH262" s="104"/>
      <c r="DI262" s="104"/>
      <c r="DJ262" s="104"/>
      <c r="DK262" s="104"/>
      <c r="DL262" s="104"/>
      <c r="DM262" s="104"/>
      <c r="DN262" s="104"/>
      <c r="DO262" s="104"/>
      <c r="DP262" s="104"/>
      <c r="DQ262" s="104"/>
      <c r="DR262" s="104"/>
      <c r="DS262" s="104"/>
      <c r="DT262" s="104"/>
      <c r="DU262" s="104"/>
      <c r="DV262" s="104"/>
      <c r="DW262" s="104"/>
      <c r="DX262" s="104"/>
      <c r="DY262" s="104"/>
      <c r="DZ262" s="104"/>
      <c r="EA262" s="104"/>
      <c r="EB262" s="104"/>
      <c r="EC262" s="104"/>
      <c r="ED262" s="104"/>
      <c r="EE262" s="104"/>
      <c r="EF262" s="104"/>
      <c r="EG262" s="104"/>
      <c r="EH262" s="104"/>
      <c r="EI262" s="104"/>
      <c r="EJ262" s="104"/>
      <c r="EK262" s="104"/>
      <c r="EL262" s="104"/>
      <c r="EM262" s="104"/>
      <c r="EN262" s="104"/>
      <c r="EO262" s="104"/>
      <c r="EP262" s="104"/>
      <c r="EQ262" s="104"/>
      <c r="ER262" s="104"/>
      <c r="ES262" s="104"/>
      <c r="ET262" s="104"/>
      <c r="EU262" s="104"/>
      <c r="EV262" s="104"/>
      <c r="EW262" s="104"/>
      <c r="EX262" s="104"/>
      <c r="EY262" s="104"/>
      <c r="EZ262" s="104"/>
      <c r="FA262" s="104"/>
      <c r="FB262" s="104"/>
      <c r="FC262" s="104"/>
      <c r="FD262" s="104"/>
      <c r="FE262" s="104"/>
      <c r="FF262" s="104"/>
      <c r="FG262" s="104"/>
      <c r="FH262" s="104"/>
      <c r="FI262" s="104"/>
      <c r="FJ262" s="104"/>
      <c r="FK262" s="104"/>
      <c r="FL262" s="104"/>
      <c r="FM262" s="104"/>
      <c r="FN262" s="104"/>
      <c r="FO262" s="104"/>
      <c r="FP262" s="104"/>
      <c r="FQ262" s="104"/>
      <c r="FR262" s="104"/>
      <c r="FS262" s="104"/>
      <c r="FT262" s="104"/>
      <c r="FU262" s="104"/>
      <c r="FV262" s="104"/>
      <c r="FW262" s="104"/>
      <c r="FX262" s="104"/>
      <c r="FY262" s="104"/>
      <c r="FZ262" s="104"/>
      <c r="GA262" s="104"/>
      <c r="GB262" s="104"/>
      <c r="GC262" s="104"/>
      <c r="GD262" s="104"/>
      <c r="GE262" s="104"/>
      <c r="GF262" s="104"/>
      <c r="GG262" s="104"/>
      <c r="GH262" s="104"/>
      <c r="GI262" s="104"/>
      <c r="GJ262" s="104"/>
      <c r="GK262" s="104"/>
      <c r="GL262" s="104"/>
      <c r="GM262" s="104"/>
      <c r="GN262" s="104"/>
      <c r="GO262" s="104"/>
      <c r="GP262" s="104"/>
      <c r="GQ262" s="104"/>
      <c r="GR262" s="104"/>
      <c r="GS262" s="104"/>
      <c r="GT262" s="104"/>
      <c r="GU262" s="104"/>
      <c r="GV262" s="104"/>
      <c r="GW262" s="104"/>
      <c r="GX262" s="104"/>
      <c r="GY262" s="104"/>
      <c r="GZ262" s="104"/>
      <c r="HA262" s="104"/>
      <c r="HB262" s="104"/>
      <c r="HC262" s="104"/>
      <c r="HD262" s="104"/>
      <c r="HE262" s="104"/>
      <c r="HF262" s="104"/>
      <c r="HG262" s="104"/>
      <c r="HH262" s="104"/>
      <c r="HI262" s="104"/>
      <c r="HJ262" s="104"/>
      <c r="HK262" s="104"/>
      <c r="HL262" s="104"/>
      <c r="HM262" s="104"/>
      <c r="HN262" s="104"/>
      <c r="HO262" s="104"/>
      <c r="HP262" s="104"/>
      <c r="HQ262" s="104"/>
      <c r="HR262" s="104"/>
      <c r="HS262" s="104"/>
      <c r="HT262" s="104"/>
      <c r="HU262" s="104"/>
      <c r="HV262" s="104"/>
      <c r="HW262" s="104"/>
      <c r="HX262" s="104"/>
      <c r="HY262" s="104"/>
      <c r="HZ262" s="104"/>
      <c r="IA262" s="104"/>
      <c r="IB262" s="104"/>
      <c r="IC262" s="104"/>
      <c r="ID262" s="104"/>
      <c r="IE262" s="104"/>
      <c r="IF262" s="104"/>
      <c r="IG262" s="104"/>
      <c r="IH262" s="104"/>
      <c r="II262" s="104"/>
      <c r="IJ262" s="104"/>
      <c r="IK262" s="104"/>
      <c r="IL262" s="104"/>
      <c r="IM262" s="104"/>
      <c r="IN262" s="104"/>
      <c r="IO262" s="104"/>
      <c r="IP262" s="104"/>
      <c r="IQ262" s="104"/>
      <c r="IR262" s="104"/>
      <c r="IS262" s="104"/>
    </row>
    <row r="263" spans="1:253" ht="24">
      <c r="A263" s="45" t="s">
        <v>729</v>
      </c>
      <c r="B263" s="91" t="s">
        <v>730</v>
      </c>
      <c r="C263" s="99" t="s">
        <v>731</v>
      </c>
      <c r="D263" s="87">
        <v>3135412.4000000004</v>
      </c>
      <c r="E263" s="87">
        <v>0</v>
      </c>
      <c r="F263" s="87">
        <v>0</v>
      </c>
      <c r="G263" s="87">
        <v>0</v>
      </c>
      <c r="H263" s="87">
        <v>0</v>
      </c>
      <c r="I263" s="87">
        <v>0</v>
      </c>
      <c r="J263" s="87">
        <v>0</v>
      </c>
      <c r="K263" s="87">
        <v>0</v>
      </c>
      <c r="L263" s="87">
        <v>0</v>
      </c>
      <c r="M263" s="88">
        <f t="shared" si="21"/>
        <v>3135412.4000000004</v>
      </c>
      <c r="N263" s="87">
        <v>0</v>
      </c>
      <c r="O263" s="83">
        <f t="shared" si="22"/>
        <v>3135412.4000000004</v>
      </c>
      <c r="P263" s="89"/>
      <c r="Q263" s="102"/>
      <c r="R263" s="103"/>
    </row>
    <row r="264" spans="1:253" ht="24">
      <c r="A264" s="45" t="s">
        <v>732</v>
      </c>
      <c r="B264" s="91" t="s">
        <v>733</v>
      </c>
      <c r="C264" s="99" t="s">
        <v>734</v>
      </c>
      <c r="D264" s="87">
        <v>0</v>
      </c>
      <c r="E264" s="87">
        <v>0</v>
      </c>
      <c r="F264" s="87">
        <v>0</v>
      </c>
      <c r="G264" s="87">
        <v>0</v>
      </c>
      <c r="H264" s="87">
        <v>0</v>
      </c>
      <c r="I264" s="87">
        <v>0</v>
      </c>
      <c r="J264" s="87">
        <v>0</v>
      </c>
      <c r="K264" s="87">
        <v>0</v>
      </c>
      <c r="L264" s="87">
        <v>0</v>
      </c>
      <c r="M264" s="88">
        <f t="shared" si="21"/>
        <v>0</v>
      </c>
      <c r="N264" s="87">
        <v>0</v>
      </c>
      <c r="O264" s="83">
        <f t="shared" si="22"/>
        <v>0</v>
      </c>
      <c r="P264" s="89"/>
      <c r="Q264" s="102"/>
      <c r="R264" s="103"/>
    </row>
    <row r="265" spans="1:253" ht="48">
      <c r="A265" s="45" t="s">
        <v>735</v>
      </c>
      <c r="B265" s="91" t="s">
        <v>736</v>
      </c>
      <c r="C265" s="95" t="s">
        <v>737</v>
      </c>
      <c r="D265" s="87">
        <v>0</v>
      </c>
      <c r="E265" s="87">
        <v>0</v>
      </c>
      <c r="F265" s="87">
        <v>0</v>
      </c>
      <c r="G265" s="87">
        <v>0</v>
      </c>
      <c r="H265" s="87">
        <v>0</v>
      </c>
      <c r="I265" s="87">
        <v>0</v>
      </c>
      <c r="J265" s="87">
        <v>0</v>
      </c>
      <c r="K265" s="87">
        <v>0</v>
      </c>
      <c r="L265" s="87">
        <v>0</v>
      </c>
      <c r="M265" s="88">
        <f t="shared" si="21"/>
        <v>0</v>
      </c>
      <c r="N265" s="87">
        <v>0</v>
      </c>
      <c r="O265" s="83">
        <f t="shared" si="22"/>
        <v>0</v>
      </c>
      <c r="P265" s="89"/>
      <c r="Q265" s="102"/>
      <c r="R265" s="103"/>
    </row>
    <row r="266" spans="1:253" ht="24">
      <c r="A266" s="45" t="s">
        <v>738</v>
      </c>
      <c r="B266" s="91" t="s">
        <v>739</v>
      </c>
      <c r="C266" s="99" t="s">
        <v>740</v>
      </c>
      <c r="D266" s="87">
        <v>0</v>
      </c>
      <c r="E266" s="87">
        <v>0</v>
      </c>
      <c r="F266" s="87">
        <v>0</v>
      </c>
      <c r="G266" s="87">
        <v>0</v>
      </c>
      <c r="H266" s="87">
        <v>0</v>
      </c>
      <c r="I266" s="87">
        <v>0</v>
      </c>
      <c r="J266" s="87">
        <v>0</v>
      </c>
      <c r="K266" s="87">
        <v>0</v>
      </c>
      <c r="L266" s="87">
        <v>0</v>
      </c>
      <c r="M266" s="88">
        <f t="shared" si="21"/>
        <v>0</v>
      </c>
      <c r="N266" s="87">
        <v>0</v>
      </c>
      <c r="O266" s="83">
        <f t="shared" si="22"/>
        <v>0</v>
      </c>
      <c r="P266" s="89"/>
      <c r="Q266" s="102"/>
      <c r="R266" s="103"/>
    </row>
    <row r="267" spans="1:253" ht="36">
      <c r="A267" s="45" t="s">
        <v>741</v>
      </c>
      <c r="B267" s="91" t="s">
        <v>742</v>
      </c>
      <c r="C267" s="99" t="s">
        <v>743</v>
      </c>
      <c r="D267" s="87">
        <v>245940643</v>
      </c>
      <c r="E267" s="87">
        <v>0</v>
      </c>
      <c r="F267" s="87">
        <v>0</v>
      </c>
      <c r="G267" s="87">
        <v>0</v>
      </c>
      <c r="H267" s="87">
        <v>0</v>
      </c>
      <c r="I267" s="87">
        <v>0</v>
      </c>
      <c r="J267" s="87">
        <v>0</v>
      </c>
      <c r="K267" s="87">
        <v>0</v>
      </c>
      <c r="L267" s="87">
        <v>0</v>
      </c>
      <c r="M267" s="88">
        <f t="shared" si="21"/>
        <v>245940643</v>
      </c>
      <c r="N267" s="87">
        <v>0</v>
      </c>
      <c r="O267" s="83">
        <f t="shared" si="22"/>
        <v>245940643</v>
      </c>
      <c r="P267" s="89"/>
      <c r="Q267" s="102"/>
      <c r="R267" s="103"/>
    </row>
    <row r="268" spans="1:253" ht="36">
      <c r="A268" s="45" t="s">
        <v>744</v>
      </c>
      <c r="B268" s="91" t="s">
        <v>745</v>
      </c>
      <c r="C268" s="95" t="s">
        <v>746</v>
      </c>
      <c r="D268" s="87">
        <v>0</v>
      </c>
      <c r="E268" s="87">
        <v>0</v>
      </c>
      <c r="F268" s="87">
        <v>0</v>
      </c>
      <c r="G268" s="87">
        <v>0</v>
      </c>
      <c r="H268" s="87">
        <v>0</v>
      </c>
      <c r="I268" s="87">
        <v>0</v>
      </c>
      <c r="J268" s="87">
        <v>0</v>
      </c>
      <c r="K268" s="87">
        <v>0</v>
      </c>
      <c r="L268" s="87">
        <v>0</v>
      </c>
      <c r="M268" s="88">
        <f t="shared" si="21"/>
        <v>0</v>
      </c>
      <c r="N268" s="87">
        <v>0</v>
      </c>
      <c r="O268" s="83">
        <f t="shared" si="22"/>
        <v>0</v>
      </c>
      <c r="P268" s="89"/>
      <c r="Q268" s="102"/>
      <c r="R268" s="103"/>
    </row>
    <row r="269" spans="1:253" ht="36">
      <c r="A269" s="45" t="s">
        <v>747</v>
      </c>
      <c r="B269" s="91" t="s">
        <v>748</v>
      </c>
      <c r="C269" s="99" t="s">
        <v>749</v>
      </c>
      <c r="D269" s="87">
        <v>0</v>
      </c>
      <c r="E269" s="87">
        <v>0</v>
      </c>
      <c r="F269" s="87">
        <v>0</v>
      </c>
      <c r="G269" s="87">
        <v>0</v>
      </c>
      <c r="H269" s="87">
        <v>0</v>
      </c>
      <c r="I269" s="87">
        <v>0</v>
      </c>
      <c r="J269" s="87">
        <v>0</v>
      </c>
      <c r="K269" s="87">
        <v>0</v>
      </c>
      <c r="L269" s="87">
        <v>0</v>
      </c>
      <c r="M269" s="88">
        <f t="shared" si="21"/>
        <v>0</v>
      </c>
      <c r="N269" s="87">
        <v>0</v>
      </c>
      <c r="O269" s="83">
        <f t="shared" si="22"/>
        <v>0</v>
      </c>
      <c r="P269" s="89"/>
      <c r="Q269" s="102"/>
      <c r="R269" s="103"/>
    </row>
    <row r="270" spans="1:253" ht="24">
      <c r="A270" s="45" t="s">
        <v>750</v>
      </c>
      <c r="B270" s="91" t="s">
        <v>751</v>
      </c>
      <c r="C270" s="99" t="s">
        <v>752</v>
      </c>
      <c r="D270" s="87">
        <v>0</v>
      </c>
      <c r="E270" s="87">
        <v>0</v>
      </c>
      <c r="F270" s="87">
        <v>0</v>
      </c>
      <c r="G270" s="87">
        <v>0</v>
      </c>
      <c r="H270" s="87">
        <v>0</v>
      </c>
      <c r="I270" s="87">
        <v>0</v>
      </c>
      <c r="J270" s="87">
        <v>0</v>
      </c>
      <c r="K270" s="87">
        <v>0</v>
      </c>
      <c r="L270" s="87">
        <v>0</v>
      </c>
      <c r="M270" s="88">
        <f t="shared" si="21"/>
        <v>0</v>
      </c>
      <c r="N270" s="87">
        <v>0</v>
      </c>
      <c r="O270" s="83">
        <f t="shared" si="22"/>
        <v>0</v>
      </c>
      <c r="P270" s="89"/>
      <c r="Q270" s="102"/>
      <c r="R270" s="103"/>
    </row>
    <row r="271" spans="1:253" ht="36">
      <c r="B271" s="91" t="s">
        <v>753</v>
      </c>
      <c r="C271" s="99" t="s">
        <v>754</v>
      </c>
      <c r="D271" s="87">
        <v>0</v>
      </c>
      <c r="E271" s="87">
        <v>0</v>
      </c>
      <c r="F271" s="87">
        <v>0</v>
      </c>
      <c r="G271" s="87">
        <v>0</v>
      </c>
      <c r="H271" s="87">
        <v>0</v>
      </c>
      <c r="I271" s="87">
        <v>0</v>
      </c>
      <c r="J271" s="87">
        <v>0</v>
      </c>
      <c r="K271" s="87">
        <v>0</v>
      </c>
      <c r="L271" s="87">
        <v>0</v>
      </c>
      <c r="M271" s="88">
        <f t="shared" si="21"/>
        <v>0</v>
      </c>
      <c r="N271" s="87">
        <v>0</v>
      </c>
      <c r="O271" s="83">
        <f t="shared" si="22"/>
        <v>0</v>
      </c>
      <c r="P271" s="89"/>
      <c r="Q271" s="102"/>
      <c r="R271" s="103"/>
    </row>
    <row r="272" spans="1:253" ht="36">
      <c r="A272" s="45" t="s">
        <v>755</v>
      </c>
      <c r="B272" s="91" t="s">
        <v>756</v>
      </c>
      <c r="C272" s="99" t="s">
        <v>757</v>
      </c>
      <c r="D272" s="87">
        <v>0</v>
      </c>
      <c r="E272" s="87">
        <v>0</v>
      </c>
      <c r="F272" s="87">
        <v>0</v>
      </c>
      <c r="G272" s="87">
        <v>0</v>
      </c>
      <c r="H272" s="87">
        <v>0</v>
      </c>
      <c r="I272" s="87">
        <v>0</v>
      </c>
      <c r="J272" s="87">
        <v>0</v>
      </c>
      <c r="K272" s="87">
        <v>0</v>
      </c>
      <c r="L272" s="87">
        <v>0</v>
      </c>
      <c r="M272" s="88">
        <f t="shared" si="21"/>
        <v>0</v>
      </c>
      <c r="N272" s="87">
        <v>0</v>
      </c>
      <c r="O272" s="83">
        <f t="shared" si="22"/>
        <v>0</v>
      </c>
      <c r="P272" s="89"/>
      <c r="Q272" s="102"/>
      <c r="R272" s="103"/>
    </row>
    <row r="273" spans="1:18" ht="24">
      <c r="A273" s="45" t="s">
        <v>758</v>
      </c>
      <c r="B273" s="91" t="s">
        <v>759</v>
      </c>
      <c r="C273" s="95" t="s">
        <v>760</v>
      </c>
      <c r="D273" s="87">
        <v>2612156.2800000003</v>
      </c>
      <c r="E273" s="87">
        <v>17513115.699999996</v>
      </c>
      <c r="F273" s="87">
        <v>1261282.74</v>
      </c>
      <c r="G273" s="87">
        <v>0</v>
      </c>
      <c r="H273" s="87">
        <v>438156.07999999996</v>
      </c>
      <c r="I273" s="87">
        <v>0</v>
      </c>
      <c r="J273" s="87">
        <v>0</v>
      </c>
      <c r="K273" s="87">
        <v>0</v>
      </c>
      <c r="L273" s="87">
        <v>0</v>
      </c>
      <c r="M273" s="88">
        <f t="shared" si="21"/>
        <v>21824710.799999993</v>
      </c>
      <c r="N273" s="87">
        <v>0</v>
      </c>
      <c r="O273" s="83">
        <f t="shared" si="22"/>
        <v>21824710.799999993</v>
      </c>
      <c r="P273" s="89"/>
      <c r="Q273" s="102"/>
      <c r="R273" s="103"/>
    </row>
    <row r="274" spans="1:18" ht="24">
      <c r="A274" s="45" t="s">
        <v>761</v>
      </c>
      <c r="B274" s="91" t="s">
        <v>762</v>
      </c>
      <c r="C274" s="95" t="s">
        <v>763</v>
      </c>
      <c r="D274" s="87">
        <v>32814.449999999997</v>
      </c>
      <c r="E274" s="87">
        <v>6178181.4699999997</v>
      </c>
      <c r="F274" s="87">
        <v>33206.410000000003</v>
      </c>
      <c r="G274" s="87">
        <v>0</v>
      </c>
      <c r="H274" s="87">
        <v>29325022.599999998</v>
      </c>
      <c r="I274" s="87">
        <v>0</v>
      </c>
      <c r="J274" s="87">
        <v>0</v>
      </c>
      <c r="K274" s="87">
        <v>0</v>
      </c>
      <c r="L274" s="87">
        <v>0</v>
      </c>
      <c r="M274" s="88">
        <f t="shared" si="21"/>
        <v>35569224.93</v>
      </c>
      <c r="N274" s="87">
        <v>0</v>
      </c>
      <c r="O274" s="83">
        <f t="shared" si="22"/>
        <v>35569224.93</v>
      </c>
      <c r="P274" s="89"/>
      <c r="Q274" s="102"/>
      <c r="R274" s="103"/>
    </row>
    <row r="275" spans="1:18" ht="36">
      <c r="A275" s="45" t="s">
        <v>764</v>
      </c>
      <c r="B275" s="91" t="s">
        <v>765</v>
      </c>
      <c r="C275" s="95" t="s">
        <v>766</v>
      </c>
      <c r="D275" s="87">
        <v>0</v>
      </c>
      <c r="E275" s="87">
        <v>0</v>
      </c>
      <c r="F275" s="87">
        <v>0</v>
      </c>
      <c r="G275" s="87">
        <v>0</v>
      </c>
      <c r="H275" s="87">
        <v>0</v>
      </c>
      <c r="I275" s="87">
        <v>0</v>
      </c>
      <c r="J275" s="87">
        <v>220260.4</v>
      </c>
      <c r="K275" s="87">
        <v>0</v>
      </c>
      <c r="L275" s="87">
        <v>0</v>
      </c>
      <c r="M275" s="88">
        <f t="shared" si="21"/>
        <v>220260.4</v>
      </c>
      <c r="N275" s="87">
        <v>0</v>
      </c>
      <c r="O275" s="83">
        <f t="shared" si="22"/>
        <v>220260.4</v>
      </c>
      <c r="P275" s="89"/>
      <c r="Q275" s="102"/>
      <c r="R275" s="103"/>
    </row>
    <row r="276" spans="1:18" ht="24">
      <c r="A276" s="45" t="s">
        <v>767</v>
      </c>
      <c r="B276" s="91" t="s">
        <v>768</v>
      </c>
      <c r="C276" s="95" t="s">
        <v>769</v>
      </c>
      <c r="D276" s="87">
        <v>0</v>
      </c>
      <c r="E276" s="87">
        <v>65000</v>
      </c>
      <c r="F276" s="87">
        <v>0</v>
      </c>
      <c r="G276" s="87">
        <v>0</v>
      </c>
      <c r="H276" s="87">
        <v>47063334.799999997</v>
      </c>
      <c r="I276" s="87">
        <v>0</v>
      </c>
      <c r="J276" s="87">
        <v>0</v>
      </c>
      <c r="K276" s="87">
        <v>0</v>
      </c>
      <c r="L276" s="87">
        <v>0</v>
      </c>
      <c r="M276" s="88">
        <f t="shared" si="21"/>
        <v>47128334.799999997</v>
      </c>
      <c r="N276" s="87">
        <v>0</v>
      </c>
      <c r="O276" s="83">
        <f t="shared" si="22"/>
        <v>47128334.799999997</v>
      </c>
      <c r="P276" s="89"/>
      <c r="Q276" s="102"/>
      <c r="R276" s="103"/>
    </row>
    <row r="277" spans="1:18" ht="24">
      <c r="A277" s="45" t="s">
        <v>770</v>
      </c>
      <c r="B277" s="91" t="s">
        <v>771</v>
      </c>
      <c r="C277" s="95" t="s">
        <v>772</v>
      </c>
      <c r="D277" s="87">
        <v>908987.39999999991</v>
      </c>
      <c r="E277" s="87">
        <v>-10493.94</v>
      </c>
      <c r="F277" s="87">
        <v>0</v>
      </c>
      <c r="G277" s="87">
        <v>0</v>
      </c>
      <c r="H277" s="87">
        <v>0</v>
      </c>
      <c r="I277" s="87">
        <v>0</v>
      </c>
      <c r="J277" s="87">
        <v>0</v>
      </c>
      <c r="K277" s="87">
        <v>0</v>
      </c>
      <c r="L277" s="87">
        <v>0</v>
      </c>
      <c r="M277" s="88">
        <f t="shared" si="21"/>
        <v>898493.46</v>
      </c>
      <c r="N277" s="87">
        <v>-494783.64</v>
      </c>
      <c r="O277" s="83">
        <f t="shared" si="22"/>
        <v>403709.81999999995</v>
      </c>
      <c r="P277" s="89"/>
      <c r="Q277" s="102"/>
      <c r="R277" s="103"/>
    </row>
    <row r="278" spans="1:18" ht="36">
      <c r="A278" s="45" t="s">
        <v>773</v>
      </c>
      <c r="B278" s="91" t="s">
        <v>774</v>
      </c>
      <c r="C278" s="95" t="s">
        <v>775</v>
      </c>
      <c r="D278" s="87">
        <v>-624</v>
      </c>
      <c r="E278" s="87">
        <v>-8482.09</v>
      </c>
      <c r="F278" s="87">
        <v>0</v>
      </c>
      <c r="G278" s="87">
        <v>0</v>
      </c>
      <c r="H278" s="87">
        <v>-48942.9</v>
      </c>
      <c r="I278" s="87">
        <v>0</v>
      </c>
      <c r="J278" s="87">
        <v>0</v>
      </c>
      <c r="K278" s="87">
        <v>0</v>
      </c>
      <c r="L278" s="87">
        <v>0</v>
      </c>
      <c r="M278" s="88">
        <f t="shared" si="21"/>
        <v>-58048.990000000005</v>
      </c>
      <c r="N278" s="87">
        <v>0</v>
      </c>
      <c r="O278" s="83">
        <f t="shared" si="22"/>
        <v>-58048.990000000005</v>
      </c>
      <c r="P278" s="89"/>
      <c r="Q278" s="102"/>
      <c r="R278" s="103"/>
    </row>
    <row r="279" spans="1:18" ht="36">
      <c r="A279" s="45" t="s">
        <v>776</v>
      </c>
      <c r="B279" s="91" t="s">
        <v>777</v>
      </c>
      <c r="C279" s="95" t="s">
        <v>778</v>
      </c>
      <c r="D279" s="87">
        <v>43837.55</v>
      </c>
      <c r="E279" s="87">
        <v>-12.14</v>
      </c>
      <c r="F279" s="87">
        <v>0</v>
      </c>
      <c r="G279" s="87">
        <v>0</v>
      </c>
      <c r="H279" s="87">
        <v>-624220.42999999993</v>
      </c>
      <c r="I279" s="87">
        <v>0</v>
      </c>
      <c r="J279" s="87">
        <v>0</v>
      </c>
      <c r="K279" s="87">
        <v>0</v>
      </c>
      <c r="L279" s="87">
        <v>0</v>
      </c>
      <c r="M279" s="88">
        <f t="shared" si="21"/>
        <v>-580395.0199999999</v>
      </c>
      <c r="N279" s="87">
        <v>0</v>
      </c>
      <c r="O279" s="83">
        <f t="shared" si="22"/>
        <v>-580395.0199999999</v>
      </c>
      <c r="P279" s="89"/>
      <c r="Q279" s="102"/>
      <c r="R279" s="103"/>
    </row>
    <row r="280" spans="1:18" ht="36">
      <c r="A280" s="45" t="s">
        <v>779</v>
      </c>
      <c r="B280" s="91" t="s">
        <v>780</v>
      </c>
      <c r="C280" s="95" t="s">
        <v>781</v>
      </c>
      <c r="D280" s="87">
        <v>0</v>
      </c>
      <c r="E280" s="87">
        <v>0</v>
      </c>
      <c r="F280" s="87">
        <v>0</v>
      </c>
      <c r="G280" s="87">
        <v>0</v>
      </c>
      <c r="H280" s="87">
        <v>0</v>
      </c>
      <c r="I280" s="87">
        <v>0</v>
      </c>
      <c r="J280" s="87">
        <v>0</v>
      </c>
      <c r="K280" s="87">
        <v>0</v>
      </c>
      <c r="L280" s="87">
        <v>0</v>
      </c>
      <c r="M280" s="88">
        <f t="shared" si="21"/>
        <v>0</v>
      </c>
      <c r="N280" s="87">
        <v>0</v>
      </c>
      <c r="O280" s="83">
        <f t="shared" si="22"/>
        <v>0</v>
      </c>
      <c r="P280" s="89"/>
      <c r="Q280" s="102"/>
      <c r="R280" s="103"/>
    </row>
    <row r="281" spans="1:18">
      <c r="B281" s="126"/>
      <c r="C281" s="99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89"/>
      <c r="Q281" s="102"/>
      <c r="R281" s="103"/>
    </row>
    <row r="282" spans="1:18" ht="24">
      <c r="B282" s="111" t="s">
        <v>782</v>
      </c>
      <c r="C282" s="99"/>
      <c r="D282" s="112">
        <f>SUM(D253:D280)</f>
        <v>1183658416.53</v>
      </c>
      <c r="E282" s="112">
        <f t="shared" ref="E282:N282" si="23">SUM(E253:E280)</f>
        <v>26589696.319999993</v>
      </c>
      <c r="F282" s="112">
        <f t="shared" si="23"/>
        <v>1294489.1499999999</v>
      </c>
      <c r="G282" s="112">
        <f t="shared" si="23"/>
        <v>0</v>
      </c>
      <c r="H282" s="112">
        <f t="shared" si="23"/>
        <v>82489707.219999984</v>
      </c>
      <c r="I282" s="112">
        <f t="shared" si="23"/>
        <v>0</v>
      </c>
      <c r="J282" s="112">
        <f t="shared" si="23"/>
        <v>85469760.010000005</v>
      </c>
      <c r="K282" s="112">
        <f t="shared" si="23"/>
        <v>6285828.7600000007</v>
      </c>
      <c r="L282" s="112">
        <f>SUM(L253:L280)</f>
        <v>803000</v>
      </c>
      <c r="M282" s="112">
        <f>SUM(M253:M280)</f>
        <v>1386590897.9900002</v>
      </c>
      <c r="N282" s="112">
        <f t="shared" si="23"/>
        <v>-494783.64</v>
      </c>
      <c r="O282" s="112">
        <f>SUM(M282:N282)</f>
        <v>1386096114.3500001</v>
      </c>
      <c r="P282" s="89"/>
      <c r="Q282" s="102"/>
      <c r="R282" s="103"/>
    </row>
    <row r="283" spans="1:18">
      <c r="B283" s="126"/>
      <c r="C283" s="99"/>
      <c r="D283" s="113"/>
      <c r="E283" s="113"/>
      <c r="F283" s="113"/>
      <c r="G283" s="113"/>
      <c r="H283" s="113"/>
      <c r="I283" s="113"/>
      <c r="J283" s="113"/>
      <c r="K283" s="113"/>
      <c r="L283" s="113"/>
      <c r="M283" s="113"/>
      <c r="N283" s="113"/>
      <c r="O283" s="114"/>
      <c r="P283" s="89"/>
      <c r="Q283" s="102"/>
      <c r="R283" s="103"/>
    </row>
    <row r="284" spans="1:18">
      <c r="B284" s="133" t="s">
        <v>783</v>
      </c>
      <c r="C284" s="116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83"/>
      <c r="P284" s="89"/>
      <c r="Q284" s="102"/>
      <c r="R284" s="103"/>
    </row>
    <row r="285" spans="1:18">
      <c r="B285" s="134"/>
      <c r="C285" s="86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83"/>
      <c r="P285" s="89"/>
      <c r="Q285" s="102"/>
      <c r="R285" s="103"/>
    </row>
    <row r="286" spans="1:18" ht="36">
      <c r="A286" s="45" t="s">
        <v>784</v>
      </c>
      <c r="B286" s="91" t="s">
        <v>785</v>
      </c>
      <c r="C286" s="95" t="s">
        <v>786</v>
      </c>
      <c r="D286" s="87">
        <v>335682.3</v>
      </c>
      <c r="E286" s="87">
        <v>103531966.22000003</v>
      </c>
      <c r="F286" s="87">
        <v>0</v>
      </c>
      <c r="G286" s="87">
        <v>20413787.510000002</v>
      </c>
      <c r="H286" s="87">
        <v>85962636.659999996</v>
      </c>
      <c r="I286" s="87">
        <v>0</v>
      </c>
      <c r="J286" s="87">
        <v>0</v>
      </c>
      <c r="K286" s="87">
        <v>0</v>
      </c>
      <c r="L286" s="87">
        <v>0</v>
      </c>
      <c r="M286" s="88">
        <f>SUM(D286:L286)</f>
        <v>210244072.69000003</v>
      </c>
      <c r="N286" s="87">
        <v>-20394815.510000002</v>
      </c>
      <c r="O286" s="83">
        <f>SUM(M286:N286)</f>
        <v>189849257.18000004</v>
      </c>
      <c r="P286" s="89"/>
      <c r="Q286" s="102"/>
      <c r="R286" s="103"/>
    </row>
    <row r="287" spans="1:18" ht="36">
      <c r="A287" s="45" t="s">
        <v>787</v>
      </c>
      <c r="B287" s="91" t="s">
        <v>788</v>
      </c>
      <c r="C287" s="95" t="s">
        <v>789</v>
      </c>
      <c r="D287" s="87">
        <v>151788.62</v>
      </c>
      <c r="E287" s="87">
        <v>30178398.059999999</v>
      </c>
      <c r="F287" s="87">
        <v>0</v>
      </c>
      <c r="G287" s="87">
        <v>0</v>
      </c>
      <c r="H287" s="87">
        <v>708978218.12999988</v>
      </c>
      <c r="I287" s="87">
        <v>0</v>
      </c>
      <c r="J287" s="87">
        <v>0</v>
      </c>
      <c r="K287" s="87">
        <v>0</v>
      </c>
      <c r="L287" s="87">
        <v>0</v>
      </c>
      <c r="M287" s="88">
        <f t="shared" ref="M287:M292" si="24">SUM(D287:L287)</f>
        <v>739308404.80999982</v>
      </c>
      <c r="N287" s="87">
        <v>-5</v>
      </c>
      <c r="O287" s="83">
        <f t="shared" ref="O287:O292" si="25">SUM(M287:N287)</f>
        <v>739308399.80999982</v>
      </c>
      <c r="P287" s="89"/>
      <c r="Q287" s="102"/>
      <c r="R287" s="103"/>
    </row>
    <row r="288" spans="1:18" ht="36">
      <c r="A288" s="45" t="s">
        <v>790</v>
      </c>
      <c r="B288" s="91" t="s">
        <v>791</v>
      </c>
      <c r="C288" s="95" t="s">
        <v>792</v>
      </c>
      <c r="D288" s="87">
        <v>0</v>
      </c>
      <c r="E288" s="87">
        <v>0</v>
      </c>
      <c r="F288" s="87">
        <v>0</v>
      </c>
      <c r="G288" s="87">
        <v>0</v>
      </c>
      <c r="H288" s="87">
        <v>0</v>
      </c>
      <c r="I288" s="87">
        <v>0</v>
      </c>
      <c r="J288" s="87">
        <v>572345.44000000006</v>
      </c>
      <c r="K288" s="87">
        <v>0</v>
      </c>
      <c r="L288" s="87">
        <v>0</v>
      </c>
      <c r="M288" s="88">
        <f t="shared" si="24"/>
        <v>572345.44000000006</v>
      </c>
      <c r="N288" s="87">
        <v>0</v>
      </c>
      <c r="O288" s="83">
        <f t="shared" si="25"/>
        <v>572345.44000000006</v>
      </c>
      <c r="P288" s="89"/>
      <c r="Q288" s="102"/>
      <c r="R288" s="103"/>
    </row>
    <row r="289" spans="1:18" ht="24">
      <c r="A289" s="45" t="s">
        <v>793</v>
      </c>
      <c r="B289" s="91" t="s">
        <v>794</v>
      </c>
      <c r="C289" s="95" t="s">
        <v>795</v>
      </c>
      <c r="D289" s="87">
        <v>6424516.2299999986</v>
      </c>
      <c r="E289" s="87">
        <v>33049.19</v>
      </c>
      <c r="F289" s="87">
        <v>0</v>
      </c>
      <c r="G289" s="87">
        <v>0</v>
      </c>
      <c r="H289" s="87">
        <v>0</v>
      </c>
      <c r="I289" s="87">
        <v>0</v>
      </c>
      <c r="J289" s="87">
        <v>0</v>
      </c>
      <c r="K289" s="87">
        <v>0</v>
      </c>
      <c r="L289" s="87">
        <v>0</v>
      </c>
      <c r="M289" s="88">
        <f t="shared" si="24"/>
        <v>6457565.419999999</v>
      </c>
      <c r="N289" s="87">
        <v>-3721178.0200000005</v>
      </c>
      <c r="O289" s="83">
        <f t="shared" si="25"/>
        <v>2736387.3999999985</v>
      </c>
      <c r="P289" s="89"/>
      <c r="Q289" s="102"/>
      <c r="R289" s="103"/>
    </row>
    <row r="290" spans="1:18" ht="36">
      <c r="A290" s="45" t="s">
        <v>796</v>
      </c>
      <c r="B290" s="91" t="s">
        <v>797</v>
      </c>
      <c r="C290" s="95" t="s">
        <v>798</v>
      </c>
      <c r="D290" s="87">
        <v>172405.5</v>
      </c>
      <c r="E290" s="87">
        <v>-270071.45</v>
      </c>
      <c r="F290" s="87">
        <v>0</v>
      </c>
      <c r="G290" s="87">
        <v>0</v>
      </c>
      <c r="H290" s="87">
        <v>-520650.68</v>
      </c>
      <c r="I290" s="87">
        <v>0</v>
      </c>
      <c r="J290" s="87">
        <v>0</v>
      </c>
      <c r="K290" s="87">
        <v>0</v>
      </c>
      <c r="L290" s="87">
        <v>0</v>
      </c>
      <c r="M290" s="88">
        <f t="shared" si="24"/>
        <v>-618316.63</v>
      </c>
      <c r="N290" s="87">
        <v>0</v>
      </c>
      <c r="O290" s="83">
        <f t="shared" si="25"/>
        <v>-618316.63</v>
      </c>
      <c r="P290" s="89"/>
      <c r="Q290" s="102"/>
      <c r="R290" s="103"/>
    </row>
    <row r="291" spans="1:18" ht="36">
      <c r="A291" s="45" t="s">
        <v>799</v>
      </c>
      <c r="B291" s="91" t="s">
        <v>800</v>
      </c>
      <c r="C291" s="95" t="s">
        <v>801</v>
      </c>
      <c r="D291" s="87">
        <v>505682.95</v>
      </c>
      <c r="E291" s="87">
        <v>0</v>
      </c>
      <c r="F291" s="87">
        <v>0</v>
      </c>
      <c r="G291" s="87">
        <v>0</v>
      </c>
      <c r="H291" s="87">
        <v>-855350.24</v>
      </c>
      <c r="I291" s="87">
        <v>0</v>
      </c>
      <c r="J291" s="87">
        <v>0</v>
      </c>
      <c r="K291" s="87">
        <v>0</v>
      </c>
      <c r="L291" s="87">
        <v>0</v>
      </c>
      <c r="M291" s="88">
        <f t="shared" si="24"/>
        <v>-349667.29</v>
      </c>
      <c r="N291" s="87">
        <v>-177088.81</v>
      </c>
      <c r="O291" s="83">
        <f t="shared" si="25"/>
        <v>-526756.1</v>
      </c>
      <c r="P291" s="89"/>
      <c r="Q291" s="102"/>
      <c r="R291" s="103"/>
    </row>
    <row r="292" spans="1:18" ht="36">
      <c r="A292" s="45" t="s">
        <v>802</v>
      </c>
      <c r="B292" s="91" t="s">
        <v>803</v>
      </c>
      <c r="C292" s="95" t="s">
        <v>804</v>
      </c>
      <c r="D292" s="87">
        <v>0</v>
      </c>
      <c r="E292" s="87">
        <v>0</v>
      </c>
      <c r="F292" s="87">
        <v>0</v>
      </c>
      <c r="G292" s="87">
        <v>0</v>
      </c>
      <c r="H292" s="87">
        <v>0</v>
      </c>
      <c r="I292" s="87">
        <v>0</v>
      </c>
      <c r="J292" s="87">
        <v>0</v>
      </c>
      <c r="K292" s="87">
        <v>0</v>
      </c>
      <c r="L292" s="87">
        <v>0</v>
      </c>
      <c r="M292" s="88">
        <f t="shared" si="24"/>
        <v>0</v>
      </c>
      <c r="N292" s="87">
        <v>0</v>
      </c>
      <c r="O292" s="83">
        <f t="shared" si="25"/>
        <v>0</v>
      </c>
      <c r="P292" s="89"/>
      <c r="Q292" s="102"/>
      <c r="R292" s="103"/>
    </row>
    <row r="293" spans="1:18">
      <c r="B293" s="126"/>
      <c r="C293" s="99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89"/>
      <c r="Q293" s="102"/>
      <c r="R293" s="103"/>
    </row>
    <row r="294" spans="1:18" ht="24">
      <c r="B294" s="111" t="s">
        <v>805</v>
      </c>
      <c r="C294" s="99"/>
      <c r="D294" s="112">
        <f>SUM(D286:D292)</f>
        <v>7590075.5999999987</v>
      </c>
      <c r="E294" s="112">
        <f t="shared" ref="E294:N294" si="26">SUM(E286:E292)</f>
        <v>133473342.02000003</v>
      </c>
      <c r="F294" s="112">
        <f t="shared" si="26"/>
        <v>0</v>
      </c>
      <c r="G294" s="112">
        <f t="shared" si="26"/>
        <v>20413787.510000002</v>
      </c>
      <c r="H294" s="112">
        <f t="shared" si="26"/>
        <v>793564853.86999989</v>
      </c>
      <c r="I294" s="112">
        <f t="shared" si="26"/>
        <v>0</v>
      </c>
      <c r="J294" s="112">
        <f t="shared" si="26"/>
        <v>572345.44000000006</v>
      </c>
      <c r="K294" s="112">
        <f t="shared" si="26"/>
        <v>0</v>
      </c>
      <c r="L294" s="112">
        <f>SUM(L286:L292)</f>
        <v>0</v>
      </c>
      <c r="M294" s="112">
        <f>SUM(M286:M292)</f>
        <v>955614404.43999994</v>
      </c>
      <c r="N294" s="112">
        <f t="shared" si="26"/>
        <v>-24293087.34</v>
      </c>
      <c r="O294" s="112">
        <f>SUM(M294:N294)</f>
        <v>931321317.0999999</v>
      </c>
      <c r="P294" s="89"/>
      <c r="Q294" s="102"/>
      <c r="R294" s="103"/>
    </row>
    <row r="295" spans="1:18">
      <c r="B295" s="126"/>
      <c r="C295" s="99"/>
      <c r="D295" s="113"/>
      <c r="E295" s="113"/>
      <c r="F295" s="113"/>
      <c r="G295" s="113"/>
      <c r="H295" s="113"/>
      <c r="I295" s="113"/>
      <c r="J295" s="113"/>
      <c r="K295" s="113"/>
      <c r="L295" s="113"/>
      <c r="M295" s="113"/>
      <c r="N295" s="113"/>
      <c r="O295" s="114"/>
      <c r="P295" s="89"/>
      <c r="Q295" s="102"/>
      <c r="R295" s="103"/>
    </row>
    <row r="296" spans="1:18" ht="36">
      <c r="B296" s="133" t="s">
        <v>806</v>
      </c>
      <c r="C296" s="116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83"/>
      <c r="P296" s="89"/>
      <c r="Q296" s="102"/>
      <c r="R296" s="103"/>
    </row>
    <row r="297" spans="1:18">
      <c r="B297" s="134"/>
      <c r="C297" s="86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83"/>
      <c r="P297" s="89"/>
      <c r="Q297" s="102"/>
      <c r="R297" s="103"/>
    </row>
    <row r="298" spans="1:18">
      <c r="A298" s="45" t="s">
        <v>807</v>
      </c>
      <c r="B298" s="91" t="s">
        <v>808</v>
      </c>
      <c r="C298" s="95" t="s">
        <v>809</v>
      </c>
      <c r="D298" s="87">
        <v>1253853.3899999999</v>
      </c>
      <c r="E298" s="87">
        <v>9062775.1500000004</v>
      </c>
      <c r="F298" s="87">
        <v>341739.19</v>
      </c>
      <c r="G298" s="87">
        <v>0</v>
      </c>
      <c r="H298" s="87">
        <v>8500517.6400000006</v>
      </c>
      <c r="I298" s="87">
        <v>0</v>
      </c>
      <c r="J298" s="87">
        <v>6873961.4199999999</v>
      </c>
      <c r="K298" s="87">
        <v>0</v>
      </c>
      <c r="L298" s="87">
        <v>0</v>
      </c>
      <c r="M298" s="88">
        <f>SUM(D298:L298)</f>
        <v>26032846.789999999</v>
      </c>
      <c r="N298" s="87">
        <v>311880</v>
      </c>
      <c r="O298" s="83">
        <f>SUM(M298:N298)</f>
        <v>26344726.789999999</v>
      </c>
      <c r="P298" s="89"/>
      <c r="Q298" s="102"/>
      <c r="R298" s="103"/>
    </row>
    <row r="299" spans="1:18" ht="24">
      <c r="A299" s="45" t="s">
        <v>810</v>
      </c>
      <c r="B299" s="91" t="s">
        <v>811</v>
      </c>
      <c r="C299" s="99" t="s">
        <v>812</v>
      </c>
      <c r="D299" s="87">
        <v>216393.89</v>
      </c>
      <c r="E299" s="87">
        <v>15472.75</v>
      </c>
      <c r="F299" s="87">
        <v>0</v>
      </c>
      <c r="G299" s="87">
        <v>0</v>
      </c>
      <c r="H299" s="87">
        <v>901712.48</v>
      </c>
      <c r="I299" s="87">
        <v>0</v>
      </c>
      <c r="J299" s="87">
        <v>0</v>
      </c>
      <c r="K299" s="87">
        <v>0</v>
      </c>
      <c r="L299" s="87">
        <v>13719429.440000001</v>
      </c>
      <c r="M299" s="88">
        <f t="shared" ref="M299:M304" si="27">SUM(D299:L299)</f>
        <v>14853008.560000002</v>
      </c>
      <c r="N299" s="87">
        <v>-28927.5</v>
      </c>
      <c r="O299" s="83">
        <f t="shared" ref="O299:O304" si="28">SUM(M299:N299)</f>
        <v>14824081.060000002</v>
      </c>
      <c r="P299" s="89"/>
      <c r="Q299" s="102"/>
      <c r="R299" s="103"/>
    </row>
    <row r="300" spans="1:18" ht="24">
      <c r="A300" s="45" t="s">
        <v>813</v>
      </c>
      <c r="B300" s="91" t="s">
        <v>814</v>
      </c>
      <c r="C300" s="99" t="s">
        <v>815</v>
      </c>
      <c r="D300" s="87">
        <v>2976646.23</v>
      </c>
      <c r="E300" s="87">
        <v>17460316.070000004</v>
      </c>
      <c r="F300" s="87">
        <v>262715.3</v>
      </c>
      <c r="G300" s="87">
        <v>260811</v>
      </c>
      <c r="H300" s="87">
        <v>10498200.200000001</v>
      </c>
      <c r="I300" s="87">
        <v>0</v>
      </c>
      <c r="J300" s="87">
        <v>794487.25</v>
      </c>
      <c r="K300" s="87">
        <v>0</v>
      </c>
      <c r="L300" s="87">
        <v>0</v>
      </c>
      <c r="M300" s="88">
        <f t="shared" si="27"/>
        <v>32253176.050000004</v>
      </c>
      <c r="N300" s="87">
        <v>0</v>
      </c>
      <c r="O300" s="83">
        <f t="shared" si="28"/>
        <v>32253176.050000004</v>
      </c>
      <c r="P300" s="89"/>
      <c r="Q300" s="102"/>
      <c r="R300" s="103"/>
    </row>
    <row r="301" spans="1:18" ht="36">
      <c r="A301" s="45" t="s">
        <v>816</v>
      </c>
      <c r="B301" s="91" t="s">
        <v>817</v>
      </c>
      <c r="C301" s="99" t="s">
        <v>818</v>
      </c>
      <c r="D301" s="87">
        <v>598073.0199999999</v>
      </c>
      <c r="E301" s="87">
        <v>0</v>
      </c>
      <c r="F301" s="87">
        <v>0</v>
      </c>
      <c r="G301" s="87">
        <v>0</v>
      </c>
      <c r="H301" s="87">
        <v>0</v>
      </c>
      <c r="I301" s="87">
        <v>0</v>
      </c>
      <c r="J301" s="87">
        <v>0</v>
      </c>
      <c r="K301" s="87">
        <v>0</v>
      </c>
      <c r="L301" s="87">
        <v>0</v>
      </c>
      <c r="M301" s="88">
        <f t="shared" si="27"/>
        <v>598073.0199999999</v>
      </c>
      <c r="N301" s="87">
        <v>-253295.07</v>
      </c>
      <c r="O301" s="83">
        <f t="shared" si="28"/>
        <v>344777.9499999999</v>
      </c>
      <c r="P301" s="89"/>
      <c r="Q301" s="102"/>
      <c r="R301" s="103"/>
    </row>
    <row r="302" spans="1:18" ht="36">
      <c r="A302" s="45" t="s">
        <v>819</v>
      </c>
      <c r="B302" s="91" t="s">
        <v>820</v>
      </c>
      <c r="C302" s="95" t="s">
        <v>821</v>
      </c>
      <c r="D302" s="87">
        <v>0</v>
      </c>
      <c r="E302" s="87">
        <v>-21313.02</v>
      </c>
      <c r="F302" s="87">
        <v>1220</v>
      </c>
      <c r="G302" s="87">
        <v>0</v>
      </c>
      <c r="H302" s="87">
        <v>0</v>
      </c>
      <c r="I302" s="87">
        <v>0</v>
      </c>
      <c r="J302" s="87">
        <v>0</v>
      </c>
      <c r="K302" s="87">
        <v>0</v>
      </c>
      <c r="L302" s="87">
        <v>0</v>
      </c>
      <c r="M302" s="88">
        <f t="shared" si="27"/>
        <v>-20093.02</v>
      </c>
      <c r="N302" s="87">
        <v>0</v>
      </c>
      <c r="O302" s="83">
        <f t="shared" si="28"/>
        <v>-20093.02</v>
      </c>
      <c r="P302" s="89"/>
      <c r="Q302" s="102"/>
      <c r="R302" s="103"/>
    </row>
    <row r="303" spans="1:18" ht="36">
      <c r="A303" s="45" t="s">
        <v>822</v>
      </c>
      <c r="B303" s="91" t="s">
        <v>823</v>
      </c>
      <c r="C303" s="95" t="s">
        <v>824</v>
      </c>
      <c r="D303" s="87">
        <v>25124.959999999999</v>
      </c>
      <c r="E303" s="87">
        <v>0</v>
      </c>
      <c r="F303" s="87">
        <v>0</v>
      </c>
      <c r="G303" s="87">
        <v>0</v>
      </c>
      <c r="H303" s="87">
        <v>-7647.1</v>
      </c>
      <c r="I303" s="87">
        <v>0</v>
      </c>
      <c r="J303" s="87">
        <v>0</v>
      </c>
      <c r="K303" s="87">
        <v>0</v>
      </c>
      <c r="L303" s="87">
        <v>0</v>
      </c>
      <c r="M303" s="88">
        <f t="shared" si="27"/>
        <v>17477.86</v>
      </c>
      <c r="N303" s="87">
        <v>-25124.959999999999</v>
      </c>
      <c r="O303" s="83">
        <f t="shared" si="28"/>
        <v>-7647.0999999999985</v>
      </c>
      <c r="P303" s="89"/>
      <c r="Q303" s="102"/>
      <c r="R303" s="103"/>
    </row>
    <row r="304" spans="1:18" ht="36">
      <c r="A304" s="45" t="s">
        <v>825</v>
      </c>
      <c r="B304" s="91" t="s">
        <v>826</v>
      </c>
      <c r="C304" s="95" t="s">
        <v>827</v>
      </c>
      <c r="D304" s="87">
        <v>0</v>
      </c>
      <c r="E304" s="87">
        <v>0</v>
      </c>
      <c r="F304" s="87">
        <v>0</v>
      </c>
      <c r="G304" s="87">
        <v>0</v>
      </c>
      <c r="H304" s="87">
        <v>0</v>
      </c>
      <c r="I304" s="87">
        <v>0</v>
      </c>
      <c r="J304" s="87">
        <v>0</v>
      </c>
      <c r="K304" s="87">
        <v>0</v>
      </c>
      <c r="L304" s="87">
        <v>0</v>
      </c>
      <c r="M304" s="88">
        <f t="shared" si="27"/>
        <v>0</v>
      </c>
      <c r="N304" s="87">
        <v>0</v>
      </c>
      <c r="O304" s="83">
        <f t="shared" si="28"/>
        <v>0</v>
      </c>
      <c r="P304" s="89"/>
      <c r="Q304" s="102"/>
      <c r="R304" s="103"/>
    </row>
    <row r="305" spans="1:18">
      <c r="B305" s="126"/>
      <c r="C305" s="99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89"/>
      <c r="Q305" s="102"/>
      <c r="R305" s="103"/>
    </row>
    <row r="306" spans="1:18" ht="36">
      <c r="B306" s="111" t="s">
        <v>828</v>
      </c>
      <c r="C306" s="99"/>
      <c r="D306" s="112">
        <f>SUM(D298:D304)</f>
        <v>5070091.4899999993</v>
      </c>
      <c r="E306" s="112">
        <f t="shared" ref="E306:N306" si="29">SUM(E298:E304)</f>
        <v>26517250.950000007</v>
      </c>
      <c r="F306" s="112">
        <f t="shared" si="29"/>
        <v>605674.49</v>
      </c>
      <c r="G306" s="112">
        <f t="shared" si="29"/>
        <v>260811</v>
      </c>
      <c r="H306" s="112">
        <f t="shared" si="29"/>
        <v>19892783.219999999</v>
      </c>
      <c r="I306" s="112">
        <f t="shared" si="29"/>
        <v>0</v>
      </c>
      <c r="J306" s="112">
        <f t="shared" si="29"/>
        <v>7668448.6699999999</v>
      </c>
      <c r="K306" s="112">
        <f t="shared" si="29"/>
        <v>0</v>
      </c>
      <c r="L306" s="112">
        <f>SUM(L298:L304)</f>
        <v>13719429.440000001</v>
      </c>
      <c r="M306" s="112">
        <f>SUM(M298:M304)</f>
        <v>73734489.260000005</v>
      </c>
      <c r="N306" s="112">
        <f t="shared" si="29"/>
        <v>4532.4699999999939</v>
      </c>
      <c r="O306" s="112">
        <f>SUM(M306:N306)</f>
        <v>73739021.730000004</v>
      </c>
      <c r="P306" s="89"/>
      <c r="Q306" s="102"/>
      <c r="R306" s="103"/>
    </row>
    <row r="307" spans="1:18">
      <c r="B307" s="126"/>
      <c r="C307" s="99"/>
      <c r="D307" s="113"/>
      <c r="E307" s="113"/>
      <c r="F307" s="113"/>
      <c r="G307" s="113"/>
      <c r="H307" s="113"/>
      <c r="I307" s="113"/>
      <c r="J307" s="113"/>
      <c r="K307" s="113"/>
      <c r="L307" s="113"/>
      <c r="M307" s="113"/>
      <c r="N307" s="113"/>
      <c r="O307" s="114"/>
      <c r="P307" s="89"/>
      <c r="Q307" s="102"/>
      <c r="R307" s="103"/>
    </row>
    <row r="308" spans="1:18" ht="24">
      <c r="B308" s="133" t="s">
        <v>829</v>
      </c>
      <c r="C308" s="116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83"/>
      <c r="P308" s="89"/>
      <c r="Q308" s="102"/>
      <c r="R308" s="103"/>
    </row>
    <row r="309" spans="1:18">
      <c r="B309" s="137"/>
      <c r="C309" s="86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83"/>
      <c r="P309" s="89"/>
      <c r="Q309" s="102"/>
      <c r="R309" s="103"/>
    </row>
    <row r="310" spans="1:18" ht="24">
      <c r="A310" s="45" t="s">
        <v>830</v>
      </c>
      <c r="B310" s="91" t="s">
        <v>831</v>
      </c>
      <c r="C310" s="99" t="s">
        <v>832</v>
      </c>
      <c r="D310" s="87">
        <v>592.52</v>
      </c>
      <c r="E310" s="87">
        <v>0</v>
      </c>
      <c r="F310" s="87">
        <v>58366366.32</v>
      </c>
      <c r="G310" s="87">
        <v>0</v>
      </c>
      <c r="H310" s="87">
        <v>0</v>
      </c>
      <c r="I310" s="87">
        <v>0</v>
      </c>
      <c r="J310" s="87">
        <v>0</v>
      </c>
      <c r="K310" s="87">
        <v>0</v>
      </c>
      <c r="L310" s="87">
        <v>0</v>
      </c>
      <c r="M310" s="88">
        <f>SUM(D310:L310)</f>
        <v>58366958.840000004</v>
      </c>
      <c r="N310" s="87">
        <v>-9525823.8399999999</v>
      </c>
      <c r="O310" s="83">
        <f>SUM(M310:N310)</f>
        <v>48841135</v>
      </c>
      <c r="P310" s="89"/>
      <c r="Q310" s="102"/>
      <c r="R310" s="103"/>
    </row>
    <row r="311" spans="1:18" ht="24">
      <c r="A311" s="45" t="s">
        <v>833</v>
      </c>
      <c r="B311" s="91" t="s">
        <v>834</v>
      </c>
      <c r="C311" s="99" t="s">
        <v>835</v>
      </c>
      <c r="D311" s="87">
        <v>90402.02</v>
      </c>
      <c r="E311" s="87">
        <v>145456.69999999998</v>
      </c>
      <c r="F311" s="87">
        <v>3551081.85</v>
      </c>
      <c r="G311" s="87">
        <v>0</v>
      </c>
      <c r="H311" s="87">
        <v>0</v>
      </c>
      <c r="I311" s="87">
        <v>0</v>
      </c>
      <c r="J311" s="87">
        <v>0</v>
      </c>
      <c r="K311" s="87">
        <v>0</v>
      </c>
      <c r="L311" s="87">
        <v>0</v>
      </c>
      <c r="M311" s="88">
        <f t="shared" ref="M311:M322" si="30">SUM(D311:L311)</f>
        <v>3786940.5700000003</v>
      </c>
      <c r="N311" s="87">
        <v>0</v>
      </c>
      <c r="O311" s="83">
        <f t="shared" ref="O311:O322" si="31">SUM(M311:N311)</f>
        <v>3786940.5700000003</v>
      </c>
      <c r="P311" s="89"/>
      <c r="Q311" s="102"/>
      <c r="R311" s="103"/>
    </row>
    <row r="312" spans="1:18" ht="36">
      <c r="B312" s="91" t="s">
        <v>836</v>
      </c>
      <c r="C312" s="99" t="s">
        <v>837</v>
      </c>
      <c r="D312" s="87">
        <v>0</v>
      </c>
      <c r="E312" s="87">
        <v>0</v>
      </c>
      <c r="F312" s="87">
        <v>0</v>
      </c>
      <c r="G312" s="87">
        <v>0</v>
      </c>
      <c r="H312" s="87">
        <v>0</v>
      </c>
      <c r="I312" s="87">
        <v>0</v>
      </c>
      <c r="J312" s="87">
        <v>0</v>
      </c>
      <c r="K312" s="87">
        <v>0</v>
      </c>
      <c r="L312" s="87">
        <v>0</v>
      </c>
      <c r="M312" s="88">
        <f t="shared" si="30"/>
        <v>0</v>
      </c>
      <c r="N312" s="87">
        <v>0</v>
      </c>
      <c r="O312" s="83">
        <f t="shared" si="31"/>
        <v>0</v>
      </c>
      <c r="P312" s="89"/>
      <c r="Q312" s="102"/>
      <c r="R312" s="103"/>
    </row>
    <row r="313" spans="1:18">
      <c r="A313" s="45" t="s">
        <v>838</v>
      </c>
      <c r="B313" s="91" t="s">
        <v>839</v>
      </c>
      <c r="C313" s="95" t="s">
        <v>840</v>
      </c>
      <c r="D313" s="87">
        <v>0</v>
      </c>
      <c r="E313" s="87">
        <v>0</v>
      </c>
      <c r="F313" s="87">
        <v>1688219.65</v>
      </c>
      <c r="G313" s="87">
        <v>0</v>
      </c>
      <c r="H313" s="87">
        <v>0</v>
      </c>
      <c r="I313" s="87">
        <v>0</v>
      </c>
      <c r="J313" s="87">
        <v>0</v>
      </c>
      <c r="K313" s="87">
        <v>0</v>
      </c>
      <c r="L313" s="87">
        <v>0</v>
      </c>
      <c r="M313" s="88">
        <f t="shared" si="30"/>
        <v>1688219.65</v>
      </c>
      <c r="N313" s="87">
        <v>0</v>
      </c>
      <c r="O313" s="83">
        <f t="shared" si="31"/>
        <v>1688219.65</v>
      </c>
      <c r="P313" s="89"/>
      <c r="Q313" s="102"/>
      <c r="R313" s="103"/>
    </row>
    <row r="314" spans="1:18">
      <c r="A314" s="45" t="s">
        <v>841</v>
      </c>
      <c r="B314" s="91" t="s">
        <v>842</v>
      </c>
      <c r="C314" s="99" t="s">
        <v>843</v>
      </c>
      <c r="D314" s="87">
        <v>41300.269999999997</v>
      </c>
      <c r="E314" s="87">
        <v>3671.46</v>
      </c>
      <c r="F314" s="87">
        <v>8036943.1500000004</v>
      </c>
      <c r="G314" s="87">
        <v>0</v>
      </c>
      <c r="H314" s="87">
        <v>0</v>
      </c>
      <c r="I314" s="87">
        <v>0</v>
      </c>
      <c r="J314" s="87">
        <v>0</v>
      </c>
      <c r="K314" s="87">
        <v>0</v>
      </c>
      <c r="L314" s="87">
        <v>0</v>
      </c>
      <c r="M314" s="88">
        <f t="shared" si="30"/>
        <v>8081914.8800000008</v>
      </c>
      <c r="N314" s="87">
        <v>0</v>
      </c>
      <c r="O314" s="83">
        <f t="shared" si="31"/>
        <v>8081914.8800000008</v>
      </c>
      <c r="P314" s="89"/>
      <c r="Q314" s="102"/>
      <c r="R314" s="103"/>
    </row>
    <row r="315" spans="1:18" ht="24">
      <c r="A315" s="45" t="s">
        <v>844</v>
      </c>
      <c r="B315" s="91" t="s">
        <v>845</v>
      </c>
      <c r="C315" s="99" t="s">
        <v>846</v>
      </c>
      <c r="D315" s="87">
        <v>8638235.6899999995</v>
      </c>
      <c r="E315" s="87">
        <v>655820.7300000001</v>
      </c>
      <c r="F315" s="87">
        <v>3913800.9400000004</v>
      </c>
      <c r="G315" s="87">
        <v>0</v>
      </c>
      <c r="H315" s="87">
        <v>0</v>
      </c>
      <c r="I315" s="87">
        <v>0</v>
      </c>
      <c r="J315" s="87">
        <v>3550</v>
      </c>
      <c r="K315" s="87">
        <v>0</v>
      </c>
      <c r="L315" s="87">
        <v>0</v>
      </c>
      <c r="M315" s="88">
        <f t="shared" si="30"/>
        <v>13211407.359999999</v>
      </c>
      <c r="N315" s="87">
        <v>2747902.8</v>
      </c>
      <c r="O315" s="83">
        <f t="shared" si="31"/>
        <v>15959310.16</v>
      </c>
      <c r="P315" s="89"/>
      <c r="Q315" s="102"/>
      <c r="R315" s="103"/>
    </row>
    <row r="316" spans="1:18" ht="24">
      <c r="A316" s="45" t="s">
        <v>847</v>
      </c>
      <c r="B316" s="91" t="s">
        <v>848</v>
      </c>
      <c r="C316" s="99" t="s">
        <v>849</v>
      </c>
      <c r="D316" s="87">
        <v>7130992.6900000004</v>
      </c>
      <c r="E316" s="87">
        <v>1829705.0899999999</v>
      </c>
      <c r="F316" s="87">
        <v>12893404.670000002</v>
      </c>
      <c r="G316" s="87">
        <v>14364</v>
      </c>
      <c r="H316" s="87">
        <v>0</v>
      </c>
      <c r="I316" s="87">
        <v>0</v>
      </c>
      <c r="J316" s="87">
        <v>0</v>
      </c>
      <c r="K316" s="87">
        <v>0</v>
      </c>
      <c r="L316" s="87">
        <v>0</v>
      </c>
      <c r="M316" s="88">
        <f t="shared" si="30"/>
        <v>21868466.450000003</v>
      </c>
      <c r="N316" s="87">
        <v>0</v>
      </c>
      <c r="O316" s="83">
        <f t="shared" si="31"/>
        <v>21868466.450000003</v>
      </c>
      <c r="P316" s="89"/>
      <c r="Q316" s="102"/>
      <c r="R316" s="103"/>
    </row>
    <row r="317" spans="1:18" ht="36">
      <c r="A317" s="45" t="s">
        <v>850</v>
      </c>
      <c r="B317" s="91" t="s">
        <v>851</v>
      </c>
      <c r="C317" s="99" t="s">
        <v>852</v>
      </c>
      <c r="D317" s="87">
        <v>121878.55</v>
      </c>
      <c r="E317" s="87">
        <v>0</v>
      </c>
      <c r="F317" s="87">
        <v>0</v>
      </c>
      <c r="G317" s="87">
        <v>0</v>
      </c>
      <c r="H317" s="87">
        <v>0</v>
      </c>
      <c r="I317" s="87">
        <v>0</v>
      </c>
      <c r="J317" s="87">
        <v>0</v>
      </c>
      <c r="K317" s="87">
        <v>0</v>
      </c>
      <c r="L317" s="87">
        <v>0</v>
      </c>
      <c r="M317" s="88">
        <f t="shared" si="30"/>
        <v>121878.55</v>
      </c>
      <c r="N317" s="87">
        <v>0</v>
      </c>
      <c r="O317" s="83">
        <f t="shared" si="31"/>
        <v>121878.55</v>
      </c>
      <c r="P317" s="89"/>
      <c r="Q317" s="102"/>
      <c r="R317" s="103"/>
    </row>
    <row r="318" spans="1:18">
      <c r="A318" s="45" t="s">
        <v>853</v>
      </c>
      <c r="B318" s="91" t="s">
        <v>854</v>
      </c>
      <c r="C318" s="99" t="s">
        <v>855</v>
      </c>
      <c r="D318" s="87">
        <v>855293.47</v>
      </c>
      <c r="E318" s="87">
        <v>293171.52</v>
      </c>
      <c r="F318" s="87">
        <v>689654.93</v>
      </c>
      <c r="G318" s="87">
        <v>0</v>
      </c>
      <c r="H318" s="87">
        <v>0</v>
      </c>
      <c r="I318" s="87">
        <v>0</v>
      </c>
      <c r="J318" s="87">
        <v>1824.73</v>
      </c>
      <c r="K318" s="87">
        <v>0</v>
      </c>
      <c r="L318" s="87">
        <v>0</v>
      </c>
      <c r="M318" s="88">
        <f t="shared" si="30"/>
        <v>1839944.65</v>
      </c>
      <c r="N318" s="87">
        <v>0</v>
      </c>
      <c r="O318" s="83">
        <f t="shared" si="31"/>
        <v>1839944.65</v>
      </c>
      <c r="P318" s="89"/>
      <c r="Q318" s="102"/>
      <c r="R318" s="103"/>
    </row>
    <row r="319" spans="1:18" ht="24">
      <c r="A319" s="45" t="s">
        <v>856</v>
      </c>
      <c r="B319" s="91" t="s">
        <v>857</v>
      </c>
      <c r="C319" s="99" t="s">
        <v>858</v>
      </c>
      <c r="D319" s="87">
        <v>429773.59</v>
      </c>
      <c r="E319" s="87">
        <v>14888.99</v>
      </c>
      <c r="F319" s="87">
        <v>1477253.66</v>
      </c>
      <c r="G319" s="87">
        <v>0</v>
      </c>
      <c r="H319" s="87">
        <v>0</v>
      </c>
      <c r="I319" s="87">
        <v>0</v>
      </c>
      <c r="J319" s="87">
        <v>60967.6</v>
      </c>
      <c r="K319" s="87">
        <v>0</v>
      </c>
      <c r="L319" s="87">
        <v>0</v>
      </c>
      <c r="M319" s="88">
        <f t="shared" si="30"/>
        <v>1982883.8400000001</v>
      </c>
      <c r="N319" s="87">
        <v>-1982883.8400000001</v>
      </c>
      <c r="O319" s="83">
        <f t="shared" si="31"/>
        <v>0</v>
      </c>
      <c r="P319" s="89"/>
      <c r="Q319" s="102"/>
      <c r="R319" s="103"/>
    </row>
    <row r="320" spans="1:18" ht="24">
      <c r="B320" s="91" t="s">
        <v>859</v>
      </c>
      <c r="C320" s="95" t="s">
        <v>860</v>
      </c>
      <c r="D320" s="87">
        <v>856.51</v>
      </c>
      <c r="E320" s="87">
        <v>0</v>
      </c>
      <c r="F320" s="87">
        <v>16223.83</v>
      </c>
      <c r="G320" s="87">
        <v>0</v>
      </c>
      <c r="H320" s="87">
        <v>0</v>
      </c>
      <c r="I320" s="87">
        <v>0</v>
      </c>
      <c r="J320" s="87">
        <v>0</v>
      </c>
      <c r="K320" s="87">
        <v>0</v>
      </c>
      <c r="L320" s="87">
        <v>0</v>
      </c>
      <c r="M320" s="88">
        <f t="shared" si="30"/>
        <v>17080.34</v>
      </c>
      <c r="N320" s="87">
        <v>-16223.83</v>
      </c>
      <c r="O320" s="83">
        <f t="shared" si="31"/>
        <v>856.51000000000022</v>
      </c>
      <c r="P320" s="89"/>
      <c r="Q320" s="102"/>
      <c r="R320" s="103"/>
    </row>
    <row r="321" spans="1:18" ht="36">
      <c r="B321" s="91" t="s">
        <v>861</v>
      </c>
      <c r="C321" s="95" t="s">
        <v>862</v>
      </c>
      <c r="D321" s="87">
        <v>0</v>
      </c>
      <c r="E321" s="87">
        <v>0</v>
      </c>
      <c r="F321" s="87">
        <v>44153.96</v>
      </c>
      <c r="G321" s="87">
        <v>0</v>
      </c>
      <c r="H321" s="87">
        <v>0</v>
      </c>
      <c r="I321" s="87">
        <v>0</v>
      </c>
      <c r="J321" s="87">
        <v>0</v>
      </c>
      <c r="K321" s="87">
        <v>0</v>
      </c>
      <c r="L321" s="87">
        <v>0</v>
      </c>
      <c r="M321" s="88">
        <f t="shared" si="30"/>
        <v>44153.96</v>
      </c>
      <c r="N321" s="87">
        <v>-44153.96</v>
      </c>
      <c r="O321" s="83">
        <f t="shared" si="31"/>
        <v>0</v>
      </c>
      <c r="P321" s="89"/>
      <c r="Q321" s="102"/>
      <c r="R321" s="103"/>
    </row>
    <row r="322" spans="1:18" ht="36">
      <c r="B322" s="91" t="s">
        <v>863</v>
      </c>
      <c r="C322" s="95" t="s">
        <v>864</v>
      </c>
      <c r="D322" s="87">
        <v>145328.56999999998</v>
      </c>
      <c r="E322" s="87">
        <v>0</v>
      </c>
      <c r="F322" s="87">
        <v>213460.24</v>
      </c>
      <c r="G322" s="87">
        <v>0</v>
      </c>
      <c r="H322" s="87">
        <v>0</v>
      </c>
      <c r="I322" s="87">
        <v>0</v>
      </c>
      <c r="J322" s="87">
        <v>0</v>
      </c>
      <c r="K322" s="87">
        <v>0</v>
      </c>
      <c r="L322" s="87">
        <v>0</v>
      </c>
      <c r="M322" s="88">
        <f t="shared" si="30"/>
        <v>358788.80999999994</v>
      </c>
      <c r="N322" s="87">
        <v>-358788.81</v>
      </c>
      <c r="O322" s="83">
        <f t="shared" si="31"/>
        <v>0</v>
      </c>
      <c r="P322" s="89"/>
      <c r="Q322" s="102"/>
      <c r="R322" s="103"/>
    </row>
    <row r="323" spans="1:18">
      <c r="B323" s="126"/>
      <c r="C323" s="99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89"/>
      <c r="Q323" s="102"/>
      <c r="R323" s="103"/>
    </row>
    <row r="324" spans="1:18" ht="36">
      <c r="B324" s="111" t="s">
        <v>865</v>
      </c>
      <c r="C324" s="99"/>
      <c r="D324" s="112">
        <f>SUM(D310:D322)</f>
        <v>17454653.880000003</v>
      </c>
      <c r="E324" s="112">
        <f t="shared" ref="E324:N324" si="32">SUM(E310:E322)</f>
        <v>2942714.49</v>
      </c>
      <c r="F324" s="112">
        <f t="shared" si="32"/>
        <v>90890563.199999988</v>
      </c>
      <c r="G324" s="112">
        <f t="shared" si="32"/>
        <v>14364</v>
      </c>
      <c r="H324" s="112">
        <f t="shared" si="32"/>
        <v>0</v>
      </c>
      <c r="I324" s="112">
        <f t="shared" si="32"/>
        <v>0</v>
      </c>
      <c r="J324" s="112">
        <f t="shared" si="32"/>
        <v>66342.33</v>
      </c>
      <c r="K324" s="112">
        <f t="shared" si="32"/>
        <v>0</v>
      </c>
      <c r="L324" s="112">
        <f>SUM(L310:L322)</f>
        <v>0</v>
      </c>
      <c r="M324" s="112">
        <f>SUM(M310:M322)</f>
        <v>111368637.90000001</v>
      </c>
      <c r="N324" s="112">
        <f t="shared" si="32"/>
        <v>-9179971.4800000023</v>
      </c>
      <c r="O324" s="112">
        <f>SUM(M324:N324)</f>
        <v>102188666.42</v>
      </c>
      <c r="P324" s="89"/>
      <c r="Q324" s="102"/>
      <c r="R324" s="103"/>
    </row>
    <row r="325" spans="1:18">
      <c r="B325" s="126"/>
      <c r="C325" s="99"/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4"/>
      <c r="P325" s="89"/>
      <c r="Q325" s="102"/>
      <c r="R325" s="103"/>
    </row>
    <row r="326" spans="1:18" ht="24">
      <c r="A326" s="45" t="s">
        <v>866</v>
      </c>
      <c r="B326" s="91" t="s">
        <v>867</v>
      </c>
      <c r="C326" s="95" t="s">
        <v>868</v>
      </c>
      <c r="D326" s="87">
        <v>0</v>
      </c>
      <c r="E326" s="87">
        <v>530700</v>
      </c>
      <c r="F326" s="87">
        <v>0</v>
      </c>
      <c r="G326" s="87">
        <v>871737.65</v>
      </c>
      <c r="H326" s="87">
        <v>0</v>
      </c>
      <c r="I326" s="87">
        <v>0</v>
      </c>
      <c r="J326" s="87">
        <v>0</v>
      </c>
      <c r="K326" s="87">
        <v>0</v>
      </c>
      <c r="L326" s="87">
        <v>0</v>
      </c>
      <c r="M326" s="88">
        <f>SUM(D326:L326)</f>
        <v>1402437.65</v>
      </c>
      <c r="N326" s="87">
        <v>0</v>
      </c>
      <c r="O326" s="138">
        <f>SUM(M326:N326)</f>
        <v>1402437.65</v>
      </c>
      <c r="P326" s="89"/>
      <c r="Q326" s="102"/>
      <c r="R326" s="103"/>
    </row>
    <row r="327" spans="1:18">
      <c r="B327" s="126" t="s">
        <v>869</v>
      </c>
      <c r="C327" s="99" t="s">
        <v>869</v>
      </c>
      <c r="D327" s="139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89"/>
      <c r="Q327" s="102"/>
      <c r="R327" s="103"/>
    </row>
    <row r="328" spans="1:18" ht="36">
      <c r="B328" s="111" t="s">
        <v>870</v>
      </c>
      <c r="C328" s="99"/>
      <c r="D328" s="140">
        <f>D326</f>
        <v>0</v>
      </c>
      <c r="E328" s="140">
        <f t="shared" ref="E328:O328" si="33">E326</f>
        <v>530700</v>
      </c>
      <c r="F328" s="140">
        <f t="shared" si="33"/>
        <v>0</v>
      </c>
      <c r="G328" s="140">
        <f t="shared" si="33"/>
        <v>871737.65</v>
      </c>
      <c r="H328" s="140">
        <f t="shared" si="33"/>
        <v>0</v>
      </c>
      <c r="I328" s="140">
        <f t="shared" si="33"/>
        <v>0</v>
      </c>
      <c r="J328" s="140">
        <f t="shared" si="33"/>
        <v>0</v>
      </c>
      <c r="K328" s="140">
        <f t="shared" si="33"/>
        <v>0</v>
      </c>
      <c r="L328" s="140">
        <f t="shared" si="33"/>
        <v>0</v>
      </c>
      <c r="M328" s="140">
        <f t="shared" si="33"/>
        <v>1402437.65</v>
      </c>
      <c r="N328" s="140">
        <f t="shared" si="33"/>
        <v>0</v>
      </c>
      <c r="O328" s="140">
        <f t="shared" si="33"/>
        <v>1402437.65</v>
      </c>
      <c r="P328" s="89"/>
      <c r="Q328" s="102"/>
      <c r="R328" s="103"/>
    </row>
    <row r="329" spans="1:18">
      <c r="B329" s="126"/>
      <c r="C329" s="99"/>
      <c r="D329" s="113"/>
      <c r="E329" s="113"/>
      <c r="F329" s="113"/>
      <c r="G329" s="113"/>
      <c r="H329" s="113"/>
      <c r="I329" s="113"/>
      <c r="J329" s="113"/>
      <c r="K329" s="113"/>
      <c r="L329" s="113"/>
      <c r="M329" s="113"/>
      <c r="N329" s="113"/>
      <c r="O329" s="114"/>
      <c r="P329" s="89"/>
      <c r="Q329" s="102"/>
      <c r="R329" s="103"/>
    </row>
    <row r="330" spans="1:18">
      <c r="B330" s="133" t="s">
        <v>871</v>
      </c>
      <c r="C330" s="116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83"/>
      <c r="P330" s="89"/>
      <c r="Q330" s="102"/>
      <c r="R330" s="103"/>
    </row>
    <row r="331" spans="1:18">
      <c r="B331" s="137"/>
      <c r="C331" s="86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83"/>
      <c r="P331" s="89"/>
      <c r="Q331" s="102"/>
      <c r="R331" s="103"/>
    </row>
    <row r="332" spans="1:18">
      <c r="A332" s="45" t="s">
        <v>872</v>
      </c>
      <c r="B332" s="91" t="s">
        <v>873</v>
      </c>
      <c r="C332" s="99" t="s">
        <v>874</v>
      </c>
      <c r="D332" s="87">
        <v>10439904.600000001</v>
      </c>
      <c r="E332" s="87">
        <v>279696.62</v>
      </c>
      <c r="F332" s="87">
        <v>527418.02</v>
      </c>
      <c r="G332" s="87">
        <v>394857.91000000003</v>
      </c>
      <c r="H332" s="87">
        <v>156332.21</v>
      </c>
      <c r="I332" s="87">
        <v>0</v>
      </c>
      <c r="J332" s="87">
        <v>4910438.62</v>
      </c>
      <c r="K332" s="87">
        <v>1316.3600000000001</v>
      </c>
      <c r="L332" s="87">
        <v>0</v>
      </c>
      <c r="M332" s="88">
        <f>SUM(D332:L332)</f>
        <v>16709964.34</v>
      </c>
      <c r="N332" s="87">
        <v>110468.98</v>
      </c>
      <c r="O332" s="83">
        <f>SUM(M332:N332)</f>
        <v>16820433.32</v>
      </c>
      <c r="P332" s="89"/>
      <c r="Q332" s="102"/>
      <c r="R332" s="103"/>
    </row>
    <row r="333" spans="1:18" ht="24">
      <c r="A333" s="45" t="s">
        <v>875</v>
      </c>
      <c r="B333" s="91" t="s">
        <v>876</v>
      </c>
      <c r="C333" s="99" t="s">
        <v>877</v>
      </c>
      <c r="D333" s="87">
        <v>3070308.41</v>
      </c>
      <c r="E333" s="87">
        <v>257226.99</v>
      </c>
      <c r="F333" s="87">
        <v>379373.66</v>
      </c>
      <c r="G333" s="87">
        <v>-6490187.1799999997</v>
      </c>
      <c r="H333" s="87">
        <v>213529.74</v>
      </c>
      <c r="I333" s="87">
        <v>0</v>
      </c>
      <c r="J333" s="87">
        <v>6746268.2000000002</v>
      </c>
      <c r="K333" s="87">
        <v>-2989.27</v>
      </c>
      <c r="L333" s="87">
        <v>0</v>
      </c>
      <c r="M333" s="88">
        <f>SUM(D333:L333)</f>
        <v>4173530.5500000012</v>
      </c>
      <c r="N333" s="87">
        <v>-39594.39</v>
      </c>
      <c r="O333" s="83">
        <f>SUM(M333:N333)</f>
        <v>4133936.1600000011</v>
      </c>
      <c r="P333" s="89"/>
      <c r="Q333" s="102"/>
      <c r="R333" s="103"/>
    </row>
    <row r="334" spans="1:18">
      <c r="A334" s="45" t="s">
        <v>878</v>
      </c>
      <c r="B334" s="91" t="s">
        <v>879</v>
      </c>
      <c r="C334" s="99" t="s">
        <v>880</v>
      </c>
      <c r="D334" s="87">
        <v>621013.64</v>
      </c>
      <c r="E334" s="87">
        <v>3683.99</v>
      </c>
      <c r="F334" s="87">
        <v>380923.16</v>
      </c>
      <c r="G334" s="87">
        <v>181435.6</v>
      </c>
      <c r="H334" s="87">
        <v>110523.3</v>
      </c>
      <c r="I334" s="87">
        <v>0</v>
      </c>
      <c r="J334" s="87">
        <v>0</v>
      </c>
      <c r="K334" s="87">
        <v>0</v>
      </c>
      <c r="L334" s="87">
        <v>0</v>
      </c>
      <c r="M334" s="88">
        <f>SUM(D334:L334)</f>
        <v>1297579.6900000002</v>
      </c>
      <c r="N334" s="87">
        <v>41440.879999999997</v>
      </c>
      <c r="O334" s="83">
        <f>SUM(M334:N334)</f>
        <v>1339020.57</v>
      </c>
      <c r="P334" s="89"/>
      <c r="Q334" s="102"/>
      <c r="R334" s="103"/>
    </row>
    <row r="335" spans="1:18" ht="24">
      <c r="A335" s="45" t="s">
        <v>881</v>
      </c>
      <c r="B335" s="91" t="s">
        <v>882</v>
      </c>
      <c r="C335" s="99" t="s">
        <v>883</v>
      </c>
      <c r="D335" s="87">
        <v>6210215.4499999993</v>
      </c>
      <c r="E335" s="87">
        <v>970662.81000000017</v>
      </c>
      <c r="F335" s="87">
        <v>1605829.9500000002</v>
      </c>
      <c r="G335" s="87">
        <v>877698.94</v>
      </c>
      <c r="H335" s="87">
        <v>98207.999999999985</v>
      </c>
      <c r="I335" s="87">
        <v>0</v>
      </c>
      <c r="J335" s="87">
        <v>1888378.11</v>
      </c>
      <c r="K335" s="87">
        <v>0</v>
      </c>
      <c r="L335" s="87">
        <v>215665.27</v>
      </c>
      <c r="M335" s="88">
        <f>SUM(D335:L335)</f>
        <v>11866658.529999999</v>
      </c>
      <c r="N335" s="87">
        <v>57398.95</v>
      </c>
      <c r="O335" s="83">
        <f>SUM(M335:N335)</f>
        <v>11924057.479999999</v>
      </c>
      <c r="P335" s="89"/>
      <c r="Q335" s="102"/>
      <c r="R335" s="103"/>
    </row>
    <row r="336" spans="1:18">
      <c r="B336" s="126"/>
      <c r="C336" s="99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89"/>
      <c r="Q336" s="102"/>
      <c r="R336" s="103"/>
    </row>
    <row r="337" spans="1:18" ht="24">
      <c r="B337" s="111" t="s">
        <v>884</v>
      </c>
      <c r="C337" s="99"/>
      <c r="D337" s="112">
        <f>SUM(D332:D335)</f>
        <v>20341442.100000001</v>
      </c>
      <c r="E337" s="112">
        <f t="shared" ref="E337:N337" si="34">SUM(E332:E335)</f>
        <v>1511270.4100000001</v>
      </c>
      <c r="F337" s="112">
        <f t="shared" si="34"/>
        <v>2893544.79</v>
      </c>
      <c r="G337" s="112">
        <f t="shared" si="34"/>
        <v>-5036194.7300000004</v>
      </c>
      <c r="H337" s="112">
        <f t="shared" si="34"/>
        <v>578593.24999999988</v>
      </c>
      <c r="I337" s="112">
        <f t="shared" si="34"/>
        <v>0</v>
      </c>
      <c r="J337" s="112">
        <f t="shared" si="34"/>
        <v>13545084.93</v>
      </c>
      <c r="K337" s="112">
        <f t="shared" si="34"/>
        <v>-1672.9099999999999</v>
      </c>
      <c r="L337" s="112">
        <f>SUM(L332:L335)</f>
        <v>215665.27</v>
      </c>
      <c r="M337" s="112">
        <f>SUM(M332:M335)</f>
        <v>34047733.109999999</v>
      </c>
      <c r="N337" s="112">
        <f t="shared" si="34"/>
        <v>169714.41999999998</v>
      </c>
      <c r="O337" s="112">
        <f>SUM(M337:N337)</f>
        <v>34217447.530000001</v>
      </c>
      <c r="P337" s="89"/>
      <c r="Q337" s="102"/>
      <c r="R337" s="103"/>
    </row>
    <row r="338" spans="1:18">
      <c r="B338" s="126"/>
      <c r="C338" s="99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4"/>
      <c r="P338" s="89"/>
      <c r="Q338" s="102"/>
      <c r="R338" s="103"/>
    </row>
    <row r="339" spans="1:18" ht="24">
      <c r="B339" s="133" t="s">
        <v>885</v>
      </c>
      <c r="C339" s="116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83"/>
      <c r="P339" s="89"/>
      <c r="Q339" s="102"/>
      <c r="R339" s="103"/>
    </row>
    <row r="340" spans="1:18">
      <c r="B340" s="137"/>
      <c r="C340" s="86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83"/>
      <c r="P340" s="89"/>
      <c r="Q340" s="102"/>
      <c r="R340" s="103"/>
    </row>
    <row r="341" spans="1:18" ht="36">
      <c r="A341" s="45" t="s">
        <v>886</v>
      </c>
      <c r="B341" s="126" t="s">
        <v>887</v>
      </c>
      <c r="C341" s="99" t="s">
        <v>888</v>
      </c>
      <c r="D341" s="87">
        <v>0</v>
      </c>
      <c r="E341" s="87">
        <v>1064149.31</v>
      </c>
      <c r="F341" s="87">
        <v>0</v>
      </c>
      <c r="G341" s="87">
        <v>0</v>
      </c>
      <c r="H341" s="87">
        <v>0</v>
      </c>
      <c r="I341" s="87">
        <v>0</v>
      </c>
      <c r="J341" s="87">
        <v>968388</v>
      </c>
      <c r="K341" s="87">
        <v>2375217.33</v>
      </c>
      <c r="L341" s="87">
        <v>0</v>
      </c>
      <c r="M341" s="88">
        <f>SUM(D341:L341)</f>
        <v>4407754.6400000006</v>
      </c>
      <c r="N341" s="87">
        <v>-4401629.33</v>
      </c>
      <c r="O341" s="88">
        <f>SUM(M341:N341)</f>
        <v>6125.3100000005215</v>
      </c>
      <c r="P341" s="89"/>
      <c r="Q341" s="102"/>
      <c r="R341" s="103"/>
    </row>
    <row r="342" spans="1:18" ht="36">
      <c r="A342" s="45" t="s">
        <v>889</v>
      </c>
      <c r="B342" s="126" t="s">
        <v>890</v>
      </c>
      <c r="C342" s="99" t="s">
        <v>891</v>
      </c>
      <c r="D342" s="87">
        <v>1472.58</v>
      </c>
      <c r="E342" s="87">
        <v>388.28</v>
      </c>
      <c r="F342" s="87">
        <v>0</v>
      </c>
      <c r="G342" s="87">
        <v>0</v>
      </c>
      <c r="H342" s="87">
        <v>0</v>
      </c>
      <c r="I342" s="87">
        <v>0</v>
      </c>
      <c r="J342" s="87">
        <v>0</v>
      </c>
      <c r="K342" s="87">
        <v>0</v>
      </c>
      <c r="L342" s="87">
        <v>0</v>
      </c>
      <c r="M342" s="88">
        <f t="shared" ref="M342:M360" si="35">SUM(D342:L342)</f>
        <v>1860.86</v>
      </c>
      <c r="N342" s="87">
        <v>-1860.86</v>
      </c>
      <c r="O342" s="88">
        <f t="shared" ref="O342:O360" si="36">SUM(M342:N342)</f>
        <v>0</v>
      </c>
      <c r="P342" s="89"/>
      <c r="Q342" s="102"/>
      <c r="R342" s="103"/>
    </row>
    <row r="343" spans="1:18" ht="24">
      <c r="A343" s="45" t="s">
        <v>892</v>
      </c>
      <c r="B343" s="126" t="s">
        <v>893</v>
      </c>
      <c r="C343" s="99" t="s">
        <v>894</v>
      </c>
      <c r="D343" s="87">
        <v>335080.67000000004</v>
      </c>
      <c r="E343" s="87">
        <v>0</v>
      </c>
      <c r="F343" s="87">
        <v>906.84</v>
      </c>
      <c r="G343" s="87">
        <v>0</v>
      </c>
      <c r="H343" s="87">
        <v>0</v>
      </c>
      <c r="I343" s="87">
        <v>0</v>
      </c>
      <c r="J343" s="87">
        <v>0</v>
      </c>
      <c r="K343" s="87">
        <v>0</v>
      </c>
      <c r="L343" s="87">
        <v>0</v>
      </c>
      <c r="M343" s="88">
        <f t="shared" si="35"/>
        <v>335987.51000000007</v>
      </c>
      <c r="N343" s="87">
        <v>-226987.51</v>
      </c>
      <c r="O343" s="88">
        <f t="shared" si="36"/>
        <v>109000.00000000006</v>
      </c>
      <c r="P343" s="89"/>
      <c r="Q343" s="102"/>
      <c r="R343" s="103"/>
    </row>
    <row r="344" spans="1:18" ht="36">
      <c r="B344" s="126" t="s">
        <v>895</v>
      </c>
      <c r="C344" s="99" t="s">
        <v>896</v>
      </c>
      <c r="D344" s="87">
        <v>0</v>
      </c>
      <c r="E344" s="87">
        <v>0</v>
      </c>
      <c r="F344" s="87">
        <v>0</v>
      </c>
      <c r="G344" s="87">
        <v>0</v>
      </c>
      <c r="H344" s="87">
        <v>0</v>
      </c>
      <c r="I344" s="87">
        <v>0</v>
      </c>
      <c r="J344" s="87">
        <v>0</v>
      </c>
      <c r="K344" s="87">
        <v>0</v>
      </c>
      <c r="L344" s="87">
        <v>0</v>
      </c>
      <c r="M344" s="88">
        <f t="shared" si="35"/>
        <v>0</v>
      </c>
      <c r="N344" s="87">
        <v>0</v>
      </c>
      <c r="O344" s="88">
        <f t="shared" si="36"/>
        <v>0</v>
      </c>
      <c r="P344" s="89"/>
      <c r="Q344" s="102"/>
      <c r="R344" s="103"/>
    </row>
    <row r="345" spans="1:18" ht="36">
      <c r="A345" s="45" t="s">
        <v>897</v>
      </c>
      <c r="B345" s="126" t="s">
        <v>898</v>
      </c>
      <c r="C345" s="99" t="s">
        <v>899</v>
      </c>
      <c r="D345" s="87">
        <v>0</v>
      </c>
      <c r="E345" s="87">
        <v>0</v>
      </c>
      <c r="F345" s="87">
        <v>0</v>
      </c>
      <c r="G345" s="87">
        <v>0</v>
      </c>
      <c r="H345" s="87">
        <v>0</v>
      </c>
      <c r="I345" s="87">
        <v>0</v>
      </c>
      <c r="J345" s="87">
        <v>0</v>
      </c>
      <c r="K345" s="87">
        <v>0</v>
      </c>
      <c r="L345" s="87">
        <v>0</v>
      </c>
      <c r="M345" s="88">
        <f t="shared" si="35"/>
        <v>0</v>
      </c>
      <c r="N345" s="87">
        <v>0</v>
      </c>
      <c r="O345" s="88">
        <f t="shared" si="36"/>
        <v>0</v>
      </c>
      <c r="P345" s="89"/>
      <c r="Q345" s="102"/>
      <c r="R345" s="103"/>
    </row>
    <row r="346" spans="1:18" ht="48">
      <c r="A346" s="45" t="s">
        <v>900</v>
      </c>
      <c r="B346" s="126" t="s">
        <v>901</v>
      </c>
      <c r="C346" s="99" t="s">
        <v>902</v>
      </c>
      <c r="D346" s="87">
        <v>0</v>
      </c>
      <c r="E346" s="87">
        <v>0</v>
      </c>
      <c r="F346" s="87">
        <v>0</v>
      </c>
      <c r="G346" s="87">
        <v>0</v>
      </c>
      <c r="H346" s="87">
        <v>0</v>
      </c>
      <c r="I346" s="87">
        <v>0</v>
      </c>
      <c r="J346" s="87">
        <v>177014.1</v>
      </c>
      <c r="K346" s="87">
        <v>14184985.52</v>
      </c>
      <c r="L346" s="87">
        <v>0</v>
      </c>
      <c r="M346" s="88">
        <f t="shared" si="35"/>
        <v>14361999.619999999</v>
      </c>
      <c r="N346" s="87">
        <v>-14361999.619999999</v>
      </c>
      <c r="O346" s="88">
        <f t="shared" si="36"/>
        <v>0</v>
      </c>
      <c r="P346" s="89"/>
      <c r="Q346" s="102"/>
      <c r="R346" s="103"/>
    </row>
    <row r="347" spans="1:18" ht="36">
      <c r="A347" s="45" t="s">
        <v>903</v>
      </c>
      <c r="B347" s="126" t="s">
        <v>904</v>
      </c>
      <c r="C347" s="99" t="s">
        <v>905</v>
      </c>
      <c r="D347" s="87">
        <v>0</v>
      </c>
      <c r="E347" s="87">
        <v>0</v>
      </c>
      <c r="F347" s="87">
        <v>0</v>
      </c>
      <c r="G347" s="87">
        <v>0</v>
      </c>
      <c r="H347" s="87">
        <v>0</v>
      </c>
      <c r="I347" s="87">
        <v>0</v>
      </c>
      <c r="J347" s="87">
        <v>0</v>
      </c>
      <c r="K347" s="87">
        <v>0</v>
      </c>
      <c r="L347" s="87">
        <v>0</v>
      </c>
      <c r="M347" s="88">
        <f t="shared" si="35"/>
        <v>0</v>
      </c>
      <c r="N347" s="87">
        <v>924332.66</v>
      </c>
      <c r="O347" s="88">
        <f t="shared" si="36"/>
        <v>924332.66</v>
      </c>
      <c r="P347" s="89"/>
      <c r="Q347" s="102"/>
      <c r="R347" s="103"/>
    </row>
    <row r="348" spans="1:18" ht="36">
      <c r="A348" s="45" t="s">
        <v>906</v>
      </c>
      <c r="B348" s="126" t="s">
        <v>907</v>
      </c>
      <c r="C348" s="99" t="s">
        <v>908</v>
      </c>
      <c r="D348" s="87">
        <v>575149.48</v>
      </c>
      <c r="E348" s="87">
        <v>1005200.46</v>
      </c>
      <c r="F348" s="87">
        <v>0</v>
      </c>
      <c r="G348" s="87">
        <v>382004.45</v>
      </c>
      <c r="H348" s="87">
        <v>335000</v>
      </c>
      <c r="I348" s="87">
        <v>0</v>
      </c>
      <c r="J348" s="87">
        <v>73354616.079999998</v>
      </c>
      <c r="K348" s="87">
        <v>333061.94</v>
      </c>
      <c r="L348" s="87">
        <v>0</v>
      </c>
      <c r="M348" s="88">
        <f t="shared" si="35"/>
        <v>75985032.409999996</v>
      </c>
      <c r="N348" s="87">
        <v>-73635032.409999996</v>
      </c>
      <c r="O348" s="88">
        <f t="shared" si="36"/>
        <v>2350000</v>
      </c>
      <c r="P348" s="89"/>
      <c r="Q348" s="102"/>
      <c r="R348" s="103"/>
    </row>
    <row r="349" spans="1:18" ht="36">
      <c r="A349" s="45" t="s">
        <v>909</v>
      </c>
      <c r="B349" s="126" t="s">
        <v>910</v>
      </c>
      <c r="C349" s="99" t="s">
        <v>911</v>
      </c>
      <c r="D349" s="87">
        <v>2004605.5899999999</v>
      </c>
      <c r="E349" s="87">
        <v>1688018.8399999999</v>
      </c>
      <c r="F349" s="87">
        <v>505955.61</v>
      </c>
      <c r="G349" s="87">
        <v>0</v>
      </c>
      <c r="H349" s="87">
        <v>770546.39</v>
      </c>
      <c r="I349" s="87">
        <v>0</v>
      </c>
      <c r="J349" s="87">
        <v>150899.14000000001</v>
      </c>
      <c r="K349" s="87">
        <v>1002.75</v>
      </c>
      <c r="L349" s="87">
        <v>0</v>
      </c>
      <c r="M349" s="88">
        <f t="shared" si="35"/>
        <v>5121028.3199999994</v>
      </c>
      <c r="N349" s="87">
        <v>-5010209.8100000005</v>
      </c>
      <c r="O349" s="88">
        <f t="shared" si="36"/>
        <v>110818.50999999885</v>
      </c>
      <c r="P349" s="89"/>
      <c r="Q349" s="102"/>
      <c r="R349" s="103"/>
    </row>
    <row r="350" spans="1:18" ht="36">
      <c r="A350" s="45" t="s">
        <v>912</v>
      </c>
      <c r="B350" s="126" t="s">
        <v>913</v>
      </c>
      <c r="C350" s="99" t="s">
        <v>914</v>
      </c>
      <c r="D350" s="87">
        <v>13728472.17</v>
      </c>
      <c r="E350" s="87">
        <v>66181.509999999995</v>
      </c>
      <c r="F350" s="87">
        <v>9099013.2600000016</v>
      </c>
      <c r="G350" s="87">
        <v>0</v>
      </c>
      <c r="H350" s="87">
        <v>6667225.2799999993</v>
      </c>
      <c r="I350" s="87">
        <v>0</v>
      </c>
      <c r="J350" s="87">
        <v>4763092.28</v>
      </c>
      <c r="K350" s="87">
        <v>1152.78</v>
      </c>
      <c r="L350" s="87">
        <v>0</v>
      </c>
      <c r="M350" s="88">
        <f t="shared" si="35"/>
        <v>34325137.280000001</v>
      </c>
      <c r="N350" s="87">
        <v>-25850634.139999997</v>
      </c>
      <c r="O350" s="88">
        <f t="shared" si="36"/>
        <v>8474503.1400000043</v>
      </c>
      <c r="P350" s="89"/>
      <c r="Q350" s="102"/>
      <c r="R350" s="103"/>
    </row>
    <row r="351" spans="1:18" ht="48">
      <c r="A351" s="45" t="s">
        <v>915</v>
      </c>
      <c r="B351" s="126" t="s">
        <v>916</v>
      </c>
      <c r="C351" s="99" t="s">
        <v>917</v>
      </c>
      <c r="D351" s="87">
        <v>37986.92</v>
      </c>
      <c r="E351" s="87">
        <v>26278.93</v>
      </c>
      <c r="F351" s="87">
        <v>0</v>
      </c>
      <c r="G351" s="87">
        <v>0</v>
      </c>
      <c r="H351" s="87">
        <v>232504.4</v>
      </c>
      <c r="I351" s="87">
        <v>0</v>
      </c>
      <c r="J351" s="87">
        <v>475000</v>
      </c>
      <c r="K351" s="87">
        <v>0</v>
      </c>
      <c r="L351" s="87">
        <v>0</v>
      </c>
      <c r="M351" s="88">
        <f t="shared" si="35"/>
        <v>771770.25</v>
      </c>
      <c r="N351" s="87">
        <v>-745491.32</v>
      </c>
      <c r="O351" s="88">
        <f t="shared" si="36"/>
        <v>26278.930000000051</v>
      </c>
      <c r="P351" s="89"/>
      <c r="Q351" s="102"/>
      <c r="R351" s="103"/>
    </row>
    <row r="352" spans="1:18" ht="36">
      <c r="A352" s="45" t="s">
        <v>918</v>
      </c>
      <c r="B352" s="126" t="s">
        <v>919</v>
      </c>
      <c r="C352" s="99" t="s">
        <v>920</v>
      </c>
      <c r="D352" s="87">
        <v>0</v>
      </c>
      <c r="E352" s="87">
        <v>118285.09</v>
      </c>
      <c r="F352" s="87">
        <v>0</v>
      </c>
      <c r="G352" s="87">
        <v>0</v>
      </c>
      <c r="H352" s="87">
        <v>3750805.0000000009</v>
      </c>
      <c r="I352" s="87">
        <v>0</v>
      </c>
      <c r="J352" s="87">
        <v>0</v>
      </c>
      <c r="K352" s="87">
        <v>0</v>
      </c>
      <c r="L352" s="87">
        <v>0</v>
      </c>
      <c r="M352" s="88">
        <f t="shared" si="35"/>
        <v>3869090.0900000008</v>
      </c>
      <c r="N352" s="87">
        <v>-1382269.8199999998</v>
      </c>
      <c r="O352" s="88">
        <f t="shared" si="36"/>
        <v>2486820.2700000009</v>
      </c>
      <c r="P352" s="89"/>
      <c r="Q352" s="102"/>
      <c r="R352" s="103"/>
    </row>
    <row r="353" spans="1:18" ht="48">
      <c r="A353" s="45" t="s">
        <v>921</v>
      </c>
      <c r="B353" s="126" t="s">
        <v>922</v>
      </c>
      <c r="C353" s="99" t="s">
        <v>923</v>
      </c>
      <c r="D353" s="87">
        <v>1052.2</v>
      </c>
      <c r="E353" s="87">
        <v>0</v>
      </c>
      <c r="F353" s="87">
        <v>110386.92</v>
      </c>
      <c r="G353" s="87">
        <v>0</v>
      </c>
      <c r="H353" s="87">
        <v>0</v>
      </c>
      <c r="I353" s="87">
        <v>0</v>
      </c>
      <c r="J353" s="87">
        <v>17601292.710000001</v>
      </c>
      <c r="K353" s="87">
        <v>748206.48</v>
      </c>
      <c r="L353" s="87">
        <v>-121556.63</v>
      </c>
      <c r="M353" s="88">
        <f t="shared" si="35"/>
        <v>18339381.680000003</v>
      </c>
      <c r="N353" s="87">
        <v>-8023793.2700000005</v>
      </c>
      <c r="O353" s="88">
        <f t="shared" si="36"/>
        <v>10315588.410000004</v>
      </c>
      <c r="P353" s="89"/>
      <c r="Q353" s="102"/>
      <c r="R353" s="103"/>
    </row>
    <row r="354" spans="1:18" ht="48">
      <c r="B354" s="126" t="s">
        <v>924</v>
      </c>
      <c r="C354" s="99" t="s">
        <v>925</v>
      </c>
      <c r="D354" s="87">
        <v>0</v>
      </c>
      <c r="E354" s="87">
        <v>0</v>
      </c>
      <c r="F354" s="87">
        <v>0</v>
      </c>
      <c r="G354" s="87">
        <v>0</v>
      </c>
      <c r="H354" s="87">
        <v>0</v>
      </c>
      <c r="I354" s="87">
        <v>0</v>
      </c>
      <c r="J354" s="87">
        <v>0</v>
      </c>
      <c r="K354" s="87">
        <v>0</v>
      </c>
      <c r="L354" s="87">
        <v>0</v>
      </c>
      <c r="M354" s="88">
        <f t="shared" si="35"/>
        <v>0</v>
      </c>
      <c r="N354" s="87">
        <v>0</v>
      </c>
      <c r="O354" s="88">
        <f t="shared" si="36"/>
        <v>0</v>
      </c>
      <c r="P354" s="89"/>
      <c r="Q354" s="102"/>
      <c r="R354" s="103"/>
    </row>
    <row r="355" spans="1:18" ht="48">
      <c r="A355" s="45" t="s">
        <v>926</v>
      </c>
      <c r="B355" s="91" t="s">
        <v>927</v>
      </c>
      <c r="C355" s="95" t="s">
        <v>928</v>
      </c>
      <c r="D355" s="87">
        <v>93754.15</v>
      </c>
      <c r="E355" s="87">
        <v>0</v>
      </c>
      <c r="F355" s="87">
        <v>0</v>
      </c>
      <c r="G355" s="87">
        <v>0</v>
      </c>
      <c r="H355" s="87">
        <v>0</v>
      </c>
      <c r="I355" s="87">
        <v>0</v>
      </c>
      <c r="J355" s="87">
        <v>1627940.8199999998</v>
      </c>
      <c r="K355" s="87">
        <v>0</v>
      </c>
      <c r="L355" s="87">
        <v>2206445.39</v>
      </c>
      <c r="M355" s="88">
        <f t="shared" si="35"/>
        <v>3928140.36</v>
      </c>
      <c r="N355" s="87">
        <v>-3472587.35</v>
      </c>
      <c r="O355" s="88">
        <f t="shared" si="36"/>
        <v>455553.00999999978</v>
      </c>
      <c r="P355" s="89"/>
      <c r="Q355" s="124"/>
      <c r="R355" s="125"/>
    </row>
    <row r="356" spans="1:18" ht="24">
      <c r="A356" s="45" t="s">
        <v>929</v>
      </c>
      <c r="B356" s="91" t="s">
        <v>930</v>
      </c>
      <c r="C356" s="95" t="s">
        <v>931</v>
      </c>
      <c r="D356" s="87">
        <v>212949.91999999998</v>
      </c>
      <c r="E356" s="87">
        <v>1500</v>
      </c>
      <c r="F356" s="87">
        <v>20760</v>
      </c>
      <c r="G356" s="87">
        <v>0</v>
      </c>
      <c r="H356" s="87">
        <v>0</v>
      </c>
      <c r="I356" s="87">
        <v>0</v>
      </c>
      <c r="J356" s="87">
        <v>6263.35</v>
      </c>
      <c r="K356" s="87">
        <v>0</v>
      </c>
      <c r="L356" s="87">
        <v>-1028.760000000002</v>
      </c>
      <c r="M356" s="88">
        <f t="shared" si="35"/>
        <v>240444.50999999998</v>
      </c>
      <c r="N356" s="87">
        <v>-21238.240000000002</v>
      </c>
      <c r="O356" s="88">
        <f t="shared" si="36"/>
        <v>219206.27</v>
      </c>
      <c r="P356" s="89"/>
      <c r="Q356" s="124"/>
      <c r="R356" s="125"/>
    </row>
    <row r="357" spans="1:18">
      <c r="B357" s="91" t="s">
        <v>932</v>
      </c>
      <c r="C357" s="99" t="s">
        <v>933</v>
      </c>
      <c r="D357" s="87">
        <v>99455.17</v>
      </c>
      <c r="E357" s="87">
        <v>0</v>
      </c>
      <c r="F357" s="87">
        <v>1501.67</v>
      </c>
      <c r="G357" s="87">
        <v>0</v>
      </c>
      <c r="H357" s="87">
        <v>0</v>
      </c>
      <c r="I357" s="87">
        <v>0</v>
      </c>
      <c r="J357" s="87">
        <v>323341.12</v>
      </c>
      <c r="K357" s="87">
        <v>0</v>
      </c>
      <c r="L357" s="87">
        <v>0</v>
      </c>
      <c r="M357" s="88">
        <f t="shared" si="35"/>
        <v>424297.95999999996</v>
      </c>
      <c r="N357" s="87">
        <v>19151.650000000001</v>
      </c>
      <c r="O357" s="88">
        <f t="shared" si="36"/>
        <v>443449.61</v>
      </c>
      <c r="P357" s="89"/>
      <c r="Q357" s="102"/>
      <c r="R357" s="103"/>
    </row>
    <row r="358" spans="1:18" ht="24">
      <c r="A358" s="45" t="s">
        <v>934</v>
      </c>
      <c r="B358" s="91" t="s">
        <v>935</v>
      </c>
      <c r="C358" s="99" t="s">
        <v>936</v>
      </c>
      <c r="D358" s="87">
        <v>438593.85000000009</v>
      </c>
      <c r="E358" s="87">
        <v>64663.650000000009</v>
      </c>
      <c r="F358" s="87">
        <v>22955.630000000005</v>
      </c>
      <c r="G358" s="87">
        <v>330.63</v>
      </c>
      <c r="H358" s="87">
        <v>27463.49</v>
      </c>
      <c r="I358" s="87">
        <v>0</v>
      </c>
      <c r="J358" s="87">
        <v>563592.28</v>
      </c>
      <c r="K358" s="87">
        <v>0</v>
      </c>
      <c r="L358" s="87">
        <v>0</v>
      </c>
      <c r="M358" s="88">
        <f t="shared" si="35"/>
        <v>1117599.5300000003</v>
      </c>
      <c r="N358" s="87">
        <v>0</v>
      </c>
      <c r="O358" s="88">
        <f t="shared" si="36"/>
        <v>1117599.5300000003</v>
      </c>
      <c r="P358" s="89"/>
      <c r="Q358" s="102"/>
      <c r="R358" s="103"/>
    </row>
    <row r="359" spans="1:18" ht="36">
      <c r="A359" s="45" t="s">
        <v>937</v>
      </c>
      <c r="B359" s="91" t="s">
        <v>938</v>
      </c>
      <c r="C359" s="95" t="s">
        <v>939</v>
      </c>
      <c r="D359" s="87">
        <v>0</v>
      </c>
      <c r="E359" s="87">
        <v>0</v>
      </c>
      <c r="F359" s="87">
        <v>0</v>
      </c>
      <c r="G359" s="87">
        <v>0</v>
      </c>
      <c r="H359" s="87">
        <v>0</v>
      </c>
      <c r="I359" s="87">
        <v>0</v>
      </c>
      <c r="J359" s="87">
        <v>0</v>
      </c>
      <c r="K359" s="87">
        <v>0</v>
      </c>
      <c r="L359" s="87">
        <v>0</v>
      </c>
      <c r="M359" s="88">
        <f t="shared" si="35"/>
        <v>0</v>
      </c>
      <c r="N359" s="87">
        <v>0</v>
      </c>
      <c r="O359" s="88">
        <f t="shared" si="36"/>
        <v>0</v>
      </c>
      <c r="P359" s="89"/>
      <c r="Q359" s="102"/>
      <c r="R359" s="103"/>
    </row>
    <row r="360" spans="1:18">
      <c r="A360" s="45" t="s">
        <v>940</v>
      </c>
      <c r="B360" s="91" t="s">
        <v>941</v>
      </c>
      <c r="C360" s="95" t="s">
        <v>942</v>
      </c>
      <c r="D360" s="87">
        <v>-332926.71999999997</v>
      </c>
      <c r="E360" s="87">
        <v>-1026</v>
      </c>
      <c r="F360" s="87">
        <v>-287.06</v>
      </c>
      <c r="G360" s="87">
        <v>0</v>
      </c>
      <c r="H360" s="87">
        <v>0</v>
      </c>
      <c r="I360" s="87">
        <v>0</v>
      </c>
      <c r="J360" s="87">
        <v>0</v>
      </c>
      <c r="K360" s="87">
        <v>0</v>
      </c>
      <c r="L360" s="87">
        <v>0</v>
      </c>
      <c r="M360" s="88">
        <f t="shared" si="35"/>
        <v>-334239.77999999997</v>
      </c>
      <c r="N360" s="87">
        <v>0</v>
      </c>
      <c r="O360" s="88">
        <f t="shared" si="36"/>
        <v>-334239.77999999997</v>
      </c>
      <c r="P360" s="89"/>
      <c r="Q360" s="102"/>
      <c r="R360" s="103"/>
    </row>
    <row r="361" spans="1:18">
      <c r="B361" s="126"/>
      <c r="C361" s="99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89"/>
      <c r="Q361" s="102"/>
      <c r="R361" s="103"/>
    </row>
    <row r="362" spans="1:18" ht="24">
      <c r="B362" s="111" t="s">
        <v>943</v>
      </c>
      <c r="C362" s="99"/>
      <c r="D362" s="112">
        <f>SUM(D341:D360)</f>
        <v>17195645.980000004</v>
      </c>
      <c r="E362" s="112">
        <f t="shared" ref="E362:N362" si="37">SUM(E341:E360)</f>
        <v>4033640.0699999994</v>
      </c>
      <c r="F362" s="112">
        <f t="shared" si="37"/>
        <v>9761192.870000001</v>
      </c>
      <c r="G362" s="112">
        <f t="shared" si="37"/>
        <v>382335.08</v>
      </c>
      <c r="H362" s="112">
        <f t="shared" si="37"/>
        <v>11783544.560000001</v>
      </c>
      <c r="I362" s="112">
        <f t="shared" si="37"/>
        <v>0</v>
      </c>
      <c r="J362" s="112">
        <f t="shared" si="37"/>
        <v>100011439.88</v>
      </c>
      <c r="K362" s="112">
        <f t="shared" si="37"/>
        <v>17643626.800000001</v>
      </c>
      <c r="L362" s="112">
        <f>SUM(L341:L360)</f>
        <v>2083860.0000000002</v>
      </c>
      <c r="M362" s="112">
        <f>SUM(M341:M360)</f>
        <v>162895285.24000001</v>
      </c>
      <c r="N362" s="112">
        <f t="shared" si="37"/>
        <v>-136190249.36999997</v>
      </c>
      <c r="O362" s="112">
        <f>SUM(M362:N362)</f>
        <v>26705035.870000035</v>
      </c>
      <c r="P362" s="89"/>
      <c r="Q362" s="102"/>
      <c r="R362" s="103"/>
    </row>
    <row r="363" spans="1:18">
      <c r="B363" s="126"/>
      <c r="C363" s="99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2"/>
      <c r="P363" s="89"/>
      <c r="Q363" s="102"/>
      <c r="R363" s="103"/>
    </row>
    <row r="364" spans="1:18" ht="24.75" thickBot="1">
      <c r="B364" s="143" t="s">
        <v>944</v>
      </c>
      <c r="C364" s="99"/>
      <c r="D364" s="144">
        <f>SUM(D232,D249,D282,D294,D306,D324,D328,D337,D362)</f>
        <v>2249718259.3199997</v>
      </c>
      <c r="E364" s="144">
        <f t="shared" ref="E364:O364" si="38">SUM(E232,E249,E282,E294,E306,E324,E328,E337,E362)</f>
        <v>277832387.22000003</v>
      </c>
      <c r="F364" s="144">
        <f t="shared" si="38"/>
        <v>108980187.23</v>
      </c>
      <c r="G364" s="144">
        <f t="shared" si="38"/>
        <v>17057890.169999998</v>
      </c>
      <c r="H364" s="144">
        <f t="shared" si="38"/>
        <v>947495805.44999981</v>
      </c>
      <c r="I364" s="144">
        <f t="shared" si="38"/>
        <v>0</v>
      </c>
      <c r="J364" s="144">
        <f t="shared" si="38"/>
        <v>312324602.20000005</v>
      </c>
      <c r="K364" s="144">
        <f t="shared" si="38"/>
        <v>23927782.650000002</v>
      </c>
      <c r="L364" s="144">
        <f t="shared" si="38"/>
        <v>16821954.710000001</v>
      </c>
      <c r="M364" s="144">
        <f t="shared" si="38"/>
        <v>3954158868.9500008</v>
      </c>
      <c r="N364" s="144">
        <f t="shared" si="38"/>
        <v>-389864762.52999997</v>
      </c>
      <c r="O364" s="145">
        <f t="shared" si="38"/>
        <v>3564294106.4200001</v>
      </c>
      <c r="P364" s="89"/>
      <c r="Q364" s="102"/>
      <c r="R364" s="103"/>
    </row>
    <row r="365" spans="1:18" ht="12.75" thickTop="1">
      <c r="B365" s="126"/>
      <c r="C365" s="99"/>
      <c r="D365" s="117"/>
      <c r="E365" s="117"/>
      <c r="F365" s="117"/>
      <c r="G365" s="117"/>
      <c r="H365" s="117"/>
      <c r="I365" s="117"/>
      <c r="J365" s="117"/>
      <c r="K365" s="117"/>
      <c r="L365" s="117"/>
      <c r="M365" s="88"/>
      <c r="N365" s="117"/>
      <c r="O365" s="83"/>
      <c r="P365" s="89"/>
      <c r="Q365" s="102"/>
      <c r="R365" s="103"/>
    </row>
    <row r="366" spans="1:18">
      <c r="B366" s="133" t="s">
        <v>945</v>
      </c>
      <c r="C366" s="116"/>
      <c r="D366" s="117"/>
      <c r="E366" s="117"/>
      <c r="F366" s="117"/>
      <c r="G366" s="117"/>
      <c r="H366" s="117"/>
      <c r="I366" s="117"/>
      <c r="J366" s="117"/>
      <c r="K366" s="117"/>
      <c r="L366" s="117"/>
      <c r="M366" s="88"/>
      <c r="N366" s="117"/>
      <c r="O366" s="83"/>
      <c r="P366" s="89"/>
      <c r="Q366" s="102"/>
      <c r="R366" s="103"/>
    </row>
    <row r="367" spans="1:18">
      <c r="B367" s="137"/>
      <c r="C367" s="86"/>
      <c r="D367" s="117"/>
      <c r="E367" s="117"/>
      <c r="F367" s="117"/>
      <c r="G367" s="117"/>
      <c r="H367" s="117"/>
      <c r="I367" s="117"/>
      <c r="J367" s="117"/>
      <c r="K367" s="117"/>
      <c r="L367" s="117"/>
      <c r="M367" s="88"/>
      <c r="N367" s="117"/>
      <c r="O367" s="83"/>
      <c r="P367" s="89"/>
      <c r="Q367" s="102"/>
      <c r="R367" s="103"/>
    </row>
    <row r="368" spans="1:18" ht="36">
      <c r="B368" s="91" t="s">
        <v>946</v>
      </c>
      <c r="C368" s="94" t="s">
        <v>947</v>
      </c>
      <c r="D368" s="87">
        <v>230168.97</v>
      </c>
      <c r="E368" s="87">
        <v>0</v>
      </c>
      <c r="F368" s="87">
        <v>0</v>
      </c>
      <c r="G368" s="87">
        <v>0</v>
      </c>
      <c r="H368" s="87">
        <v>0</v>
      </c>
      <c r="I368" s="87">
        <v>0</v>
      </c>
      <c r="J368" s="87">
        <v>0</v>
      </c>
      <c r="K368" s="87">
        <v>0</v>
      </c>
      <c r="L368" s="87">
        <v>0</v>
      </c>
      <c r="M368" s="88">
        <f>SUM(D368:L368)</f>
        <v>230168.97</v>
      </c>
      <c r="N368" s="87">
        <v>0</v>
      </c>
      <c r="O368" s="83">
        <f>SUM(M368:N368)</f>
        <v>230168.97</v>
      </c>
      <c r="P368" s="89"/>
      <c r="Q368" s="102"/>
      <c r="R368" s="103"/>
    </row>
    <row r="369" spans="1:253" ht="24">
      <c r="A369" s="45" t="s">
        <v>948</v>
      </c>
      <c r="B369" s="91" t="s">
        <v>949</v>
      </c>
      <c r="C369" s="99" t="s">
        <v>950</v>
      </c>
      <c r="D369" s="87">
        <v>39039457.219999991</v>
      </c>
      <c r="E369" s="87">
        <v>418024.75</v>
      </c>
      <c r="F369" s="87">
        <v>1093611.92</v>
      </c>
      <c r="G369" s="87">
        <v>0</v>
      </c>
      <c r="H369" s="87">
        <v>0</v>
      </c>
      <c r="I369" s="87">
        <v>0</v>
      </c>
      <c r="J369" s="87">
        <v>186784.88</v>
      </c>
      <c r="K369" s="87">
        <v>0</v>
      </c>
      <c r="L369" s="87">
        <v>-194200.22</v>
      </c>
      <c r="M369" s="88">
        <f t="shared" ref="M369:M415" si="39">SUM(D369:L369)</f>
        <v>40543678.549999997</v>
      </c>
      <c r="N369" s="87">
        <v>0</v>
      </c>
      <c r="O369" s="83">
        <f t="shared" ref="O369:O415" si="40">SUM(M369:N369)</f>
        <v>40543678.549999997</v>
      </c>
      <c r="P369" s="89"/>
      <c r="Q369" s="102"/>
      <c r="R369" s="103"/>
    </row>
    <row r="370" spans="1:253" ht="24">
      <c r="A370" s="45" t="s">
        <v>951</v>
      </c>
      <c r="B370" s="91" t="s">
        <v>952</v>
      </c>
      <c r="C370" s="99" t="s">
        <v>953</v>
      </c>
      <c r="D370" s="87">
        <v>39879562.610000007</v>
      </c>
      <c r="E370" s="87">
        <v>1175403.7900000003</v>
      </c>
      <c r="F370" s="87">
        <v>106037.10999999999</v>
      </c>
      <c r="G370" s="87">
        <v>0</v>
      </c>
      <c r="H370" s="87">
        <v>0</v>
      </c>
      <c r="I370" s="87">
        <v>0</v>
      </c>
      <c r="J370" s="87">
        <v>0</v>
      </c>
      <c r="K370" s="87">
        <v>0</v>
      </c>
      <c r="L370" s="87">
        <v>-163834.23999999999</v>
      </c>
      <c r="M370" s="88">
        <f t="shared" si="39"/>
        <v>40997169.270000003</v>
      </c>
      <c r="N370" s="87">
        <v>0</v>
      </c>
      <c r="O370" s="83">
        <f t="shared" si="40"/>
        <v>40997169.270000003</v>
      </c>
      <c r="P370" s="89"/>
      <c r="Q370" s="102"/>
      <c r="R370" s="103"/>
    </row>
    <row r="371" spans="1:253" ht="24">
      <c r="A371" s="45" t="s">
        <v>954</v>
      </c>
      <c r="B371" s="91" t="s">
        <v>955</v>
      </c>
      <c r="C371" s="95" t="s">
        <v>956</v>
      </c>
      <c r="D371" s="87">
        <v>51824677.870000005</v>
      </c>
      <c r="E371" s="87">
        <v>3856759.0800000005</v>
      </c>
      <c r="F371" s="87">
        <v>584437.35</v>
      </c>
      <c r="G371" s="87">
        <v>0</v>
      </c>
      <c r="H371" s="87">
        <v>0</v>
      </c>
      <c r="I371" s="87">
        <v>0</v>
      </c>
      <c r="J371" s="87">
        <v>1247102.1100000001</v>
      </c>
      <c r="K371" s="87">
        <v>0</v>
      </c>
      <c r="L371" s="87">
        <v>-579558.59</v>
      </c>
      <c r="M371" s="88">
        <f t="shared" si="39"/>
        <v>56933417.82</v>
      </c>
      <c r="N371" s="87">
        <v>0</v>
      </c>
      <c r="O371" s="83">
        <f t="shared" si="40"/>
        <v>56933417.82</v>
      </c>
      <c r="P371" s="89"/>
      <c r="Q371" s="102"/>
      <c r="R371" s="103"/>
    </row>
    <row r="372" spans="1:253" ht="48">
      <c r="A372" s="45" t="s">
        <v>957</v>
      </c>
      <c r="B372" s="91" t="s">
        <v>958</v>
      </c>
      <c r="C372" s="95" t="s">
        <v>959</v>
      </c>
      <c r="D372" s="87">
        <v>0</v>
      </c>
      <c r="E372" s="87">
        <v>0</v>
      </c>
      <c r="F372" s="87">
        <v>0</v>
      </c>
      <c r="G372" s="87">
        <v>0</v>
      </c>
      <c r="H372" s="87">
        <v>0</v>
      </c>
      <c r="I372" s="87">
        <v>0</v>
      </c>
      <c r="J372" s="87">
        <v>0</v>
      </c>
      <c r="K372" s="87">
        <v>0</v>
      </c>
      <c r="L372" s="87">
        <v>0</v>
      </c>
      <c r="M372" s="88">
        <f t="shared" si="39"/>
        <v>0</v>
      </c>
      <c r="N372" s="87">
        <v>0</v>
      </c>
      <c r="O372" s="83">
        <f t="shared" si="40"/>
        <v>0</v>
      </c>
      <c r="P372" s="89"/>
      <c r="Q372" s="102"/>
      <c r="R372" s="103"/>
    </row>
    <row r="373" spans="1:253" ht="48">
      <c r="A373" s="45" t="s">
        <v>960</v>
      </c>
      <c r="B373" s="91" t="s">
        <v>961</v>
      </c>
      <c r="C373" s="95" t="s">
        <v>962</v>
      </c>
      <c r="D373" s="87">
        <v>306581.73</v>
      </c>
      <c r="E373" s="87">
        <v>90755</v>
      </c>
      <c r="F373" s="87">
        <v>10000</v>
      </c>
      <c r="G373" s="87">
        <v>0</v>
      </c>
      <c r="H373" s="87">
        <v>0</v>
      </c>
      <c r="I373" s="87">
        <v>0</v>
      </c>
      <c r="J373" s="87">
        <v>0</v>
      </c>
      <c r="K373" s="87">
        <v>0</v>
      </c>
      <c r="L373" s="87">
        <v>0</v>
      </c>
      <c r="M373" s="88">
        <f t="shared" si="39"/>
        <v>407336.73</v>
      </c>
      <c r="N373" s="87">
        <v>0</v>
      </c>
      <c r="O373" s="83">
        <f t="shared" si="40"/>
        <v>407336.73</v>
      </c>
      <c r="P373" s="89"/>
      <c r="Q373" s="102"/>
      <c r="R373" s="103"/>
    </row>
    <row r="374" spans="1:253">
      <c r="A374" s="45" t="s">
        <v>963</v>
      </c>
      <c r="B374" s="91" t="s">
        <v>964</v>
      </c>
      <c r="C374" s="95" t="s">
        <v>965</v>
      </c>
      <c r="D374" s="87">
        <v>412453990.97000003</v>
      </c>
      <c r="E374" s="87">
        <v>7092727.0499999998</v>
      </c>
      <c r="F374" s="87">
        <v>3159.9700000000003</v>
      </c>
      <c r="G374" s="87">
        <v>0</v>
      </c>
      <c r="H374" s="87">
        <v>0</v>
      </c>
      <c r="I374" s="87">
        <v>0</v>
      </c>
      <c r="J374" s="87">
        <v>0</v>
      </c>
      <c r="K374" s="87">
        <v>0</v>
      </c>
      <c r="L374" s="87">
        <v>0</v>
      </c>
      <c r="M374" s="88">
        <f t="shared" si="39"/>
        <v>419549877.99000007</v>
      </c>
      <c r="N374" s="87">
        <v>0</v>
      </c>
      <c r="O374" s="83">
        <f t="shared" si="40"/>
        <v>419549877.99000007</v>
      </c>
      <c r="P374" s="89"/>
      <c r="Q374" s="102"/>
      <c r="R374" s="103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  <c r="AV374" s="135"/>
      <c r="AW374" s="135"/>
      <c r="AX374" s="135"/>
      <c r="AY374" s="135"/>
      <c r="AZ374" s="135"/>
      <c r="BA374" s="135"/>
      <c r="BB374" s="135"/>
      <c r="BC374" s="135"/>
      <c r="BD374" s="135"/>
      <c r="BE374" s="135"/>
      <c r="BF374" s="135"/>
      <c r="BG374" s="135"/>
      <c r="BH374" s="135"/>
      <c r="BI374" s="135"/>
      <c r="BJ374" s="135"/>
      <c r="BK374" s="135"/>
      <c r="BL374" s="135"/>
      <c r="BM374" s="135"/>
      <c r="BN374" s="135"/>
      <c r="BO374" s="135"/>
      <c r="BP374" s="135"/>
      <c r="BQ374" s="135"/>
      <c r="BR374" s="135"/>
      <c r="BS374" s="135"/>
      <c r="BT374" s="135"/>
      <c r="BU374" s="135"/>
      <c r="BV374" s="135"/>
      <c r="BW374" s="135"/>
      <c r="BX374" s="135"/>
      <c r="BY374" s="135"/>
      <c r="BZ374" s="135"/>
      <c r="CA374" s="135"/>
      <c r="CB374" s="135"/>
      <c r="CC374" s="135"/>
      <c r="CD374" s="135"/>
      <c r="CE374" s="135"/>
      <c r="CF374" s="135"/>
      <c r="CG374" s="135"/>
      <c r="CH374" s="135"/>
      <c r="CI374" s="135"/>
      <c r="CJ374" s="135"/>
      <c r="CK374" s="135"/>
      <c r="CL374" s="135"/>
      <c r="CM374" s="135"/>
      <c r="CN374" s="135"/>
      <c r="CO374" s="135"/>
      <c r="CP374" s="135"/>
      <c r="CQ374" s="135"/>
      <c r="CR374" s="135"/>
      <c r="CS374" s="135"/>
      <c r="CT374" s="135"/>
      <c r="CU374" s="135"/>
      <c r="CV374" s="135"/>
      <c r="CW374" s="135"/>
      <c r="CX374" s="135"/>
      <c r="CY374" s="135"/>
      <c r="CZ374" s="135"/>
      <c r="DA374" s="135"/>
      <c r="DB374" s="135"/>
      <c r="DC374" s="135"/>
      <c r="DD374" s="135"/>
      <c r="DE374" s="135"/>
      <c r="DF374" s="135"/>
      <c r="DG374" s="135"/>
      <c r="DH374" s="135"/>
      <c r="DI374" s="135"/>
      <c r="DJ374" s="135"/>
      <c r="DK374" s="135"/>
      <c r="DL374" s="135"/>
      <c r="DM374" s="135"/>
      <c r="DN374" s="135"/>
      <c r="DO374" s="135"/>
      <c r="DP374" s="135"/>
      <c r="DQ374" s="135"/>
      <c r="DR374" s="135"/>
      <c r="DS374" s="135"/>
      <c r="DT374" s="135"/>
      <c r="DU374" s="135"/>
      <c r="DV374" s="135"/>
      <c r="DW374" s="135"/>
      <c r="DX374" s="135"/>
      <c r="DY374" s="135"/>
      <c r="DZ374" s="135"/>
      <c r="EA374" s="135"/>
      <c r="EB374" s="135"/>
      <c r="EC374" s="135"/>
      <c r="ED374" s="135"/>
      <c r="EE374" s="135"/>
      <c r="EF374" s="135"/>
      <c r="EG374" s="135"/>
      <c r="EH374" s="135"/>
      <c r="EI374" s="135"/>
      <c r="EJ374" s="135"/>
      <c r="EK374" s="135"/>
      <c r="EL374" s="135"/>
      <c r="EM374" s="135"/>
      <c r="EN374" s="135"/>
      <c r="EO374" s="135"/>
      <c r="EP374" s="135"/>
      <c r="EQ374" s="135"/>
      <c r="ER374" s="135"/>
      <c r="ES374" s="135"/>
      <c r="ET374" s="135"/>
      <c r="EU374" s="135"/>
      <c r="EV374" s="135"/>
      <c r="EW374" s="135"/>
      <c r="EX374" s="135"/>
      <c r="EY374" s="135"/>
      <c r="EZ374" s="135"/>
      <c r="FA374" s="135"/>
      <c r="FB374" s="135"/>
      <c r="FC374" s="135"/>
      <c r="FD374" s="135"/>
      <c r="FE374" s="135"/>
      <c r="FF374" s="135"/>
      <c r="FG374" s="135"/>
      <c r="FH374" s="135"/>
      <c r="FI374" s="135"/>
      <c r="FJ374" s="135"/>
      <c r="FK374" s="135"/>
      <c r="FL374" s="135"/>
      <c r="FM374" s="135"/>
      <c r="FN374" s="135"/>
      <c r="FO374" s="135"/>
      <c r="FP374" s="135"/>
      <c r="FQ374" s="135"/>
      <c r="FR374" s="135"/>
      <c r="FS374" s="135"/>
      <c r="FT374" s="135"/>
      <c r="FU374" s="135"/>
      <c r="FV374" s="135"/>
      <c r="FW374" s="135"/>
      <c r="FX374" s="135"/>
      <c r="FY374" s="135"/>
      <c r="FZ374" s="135"/>
      <c r="GA374" s="135"/>
      <c r="GB374" s="135"/>
      <c r="GC374" s="135"/>
      <c r="GD374" s="135"/>
      <c r="GE374" s="135"/>
      <c r="GF374" s="135"/>
      <c r="GG374" s="135"/>
      <c r="GH374" s="135"/>
      <c r="GI374" s="135"/>
      <c r="GJ374" s="135"/>
      <c r="GK374" s="135"/>
      <c r="GL374" s="135"/>
      <c r="GM374" s="135"/>
      <c r="GN374" s="135"/>
      <c r="GO374" s="135"/>
      <c r="GP374" s="135"/>
      <c r="GQ374" s="135"/>
      <c r="GR374" s="135"/>
      <c r="GS374" s="135"/>
      <c r="GT374" s="135"/>
      <c r="GU374" s="135"/>
      <c r="GV374" s="135"/>
      <c r="GW374" s="135"/>
      <c r="GX374" s="135"/>
      <c r="GY374" s="135"/>
      <c r="GZ374" s="135"/>
      <c r="HA374" s="135"/>
      <c r="HB374" s="135"/>
      <c r="HC374" s="135"/>
      <c r="HD374" s="135"/>
      <c r="HE374" s="135"/>
      <c r="HF374" s="135"/>
      <c r="HG374" s="135"/>
      <c r="HH374" s="135"/>
      <c r="HI374" s="135"/>
      <c r="HJ374" s="135"/>
      <c r="HK374" s="135"/>
      <c r="HL374" s="135"/>
      <c r="HM374" s="135"/>
      <c r="HN374" s="135"/>
      <c r="HO374" s="135"/>
      <c r="HP374" s="135"/>
      <c r="HQ374" s="135"/>
      <c r="HR374" s="135"/>
      <c r="HS374" s="135"/>
      <c r="HT374" s="135"/>
      <c r="HU374" s="135"/>
      <c r="HV374" s="135"/>
      <c r="HW374" s="135"/>
      <c r="HX374" s="135"/>
      <c r="HY374" s="135"/>
      <c r="HZ374" s="135"/>
      <c r="IA374" s="135"/>
      <c r="IB374" s="135"/>
      <c r="IC374" s="135"/>
      <c r="ID374" s="135"/>
      <c r="IE374" s="135"/>
      <c r="IF374" s="135"/>
      <c r="IG374" s="135"/>
      <c r="IH374" s="135"/>
      <c r="II374" s="135"/>
      <c r="IJ374" s="135"/>
      <c r="IK374" s="135"/>
      <c r="IL374" s="135"/>
      <c r="IM374" s="135"/>
      <c r="IN374" s="135"/>
      <c r="IO374" s="135"/>
      <c r="IP374" s="135"/>
      <c r="IQ374" s="135"/>
      <c r="IR374" s="135"/>
      <c r="IS374" s="135"/>
    </row>
    <row r="375" spans="1:253" ht="36">
      <c r="A375" s="45" t="s">
        <v>966</v>
      </c>
      <c r="B375" s="91" t="s">
        <v>967</v>
      </c>
      <c r="C375" s="95" t="s">
        <v>968</v>
      </c>
      <c r="D375" s="87">
        <v>64741316.660000004</v>
      </c>
      <c r="E375" s="87">
        <v>773095.71</v>
      </c>
      <c r="F375" s="87">
        <v>9906.5400000000009</v>
      </c>
      <c r="G375" s="87">
        <v>0</v>
      </c>
      <c r="H375" s="87">
        <v>0</v>
      </c>
      <c r="I375" s="87">
        <v>0</v>
      </c>
      <c r="J375" s="87">
        <v>0</v>
      </c>
      <c r="K375" s="87">
        <v>0</v>
      </c>
      <c r="L375" s="87">
        <v>0</v>
      </c>
      <c r="M375" s="88">
        <f t="shared" si="39"/>
        <v>65524318.910000004</v>
      </c>
      <c r="N375" s="87">
        <v>0</v>
      </c>
      <c r="O375" s="83">
        <f t="shared" si="40"/>
        <v>65524318.910000004</v>
      </c>
      <c r="P375" s="89"/>
      <c r="Q375" s="102"/>
      <c r="R375" s="103"/>
    </row>
    <row r="376" spans="1:253" ht="24">
      <c r="A376" s="45" t="s">
        <v>969</v>
      </c>
      <c r="B376" s="91" t="s">
        <v>970</v>
      </c>
      <c r="C376" s="95" t="s">
        <v>971</v>
      </c>
      <c r="D376" s="87">
        <v>241670.01</v>
      </c>
      <c r="E376" s="87">
        <v>0</v>
      </c>
      <c r="F376" s="87">
        <v>0</v>
      </c>
      <c r="G376" s="87">
        <v>0</v>
      </c>
      <c r="H376" s="87">
        <v>0</v>
      </c>
      <c r="I376" s="87">
        <v>0</v>
      </c>
      <c r="J376" s="87">
        <v>0</v>
      </c>
      <c r="K376" s="87">
        <v>0</v>
      </c>
      <c r="L376" s="87">
        <v>0</v>
      </c>
      <c r="M376" s="88">
        <f t="shared" si="39"/>
        <v>241670.01</v>
      </c>
      <c r="N376" s="87">
        <v>0</v>
      </c>
      <c r="O376" s="83">
        <f t="shared" si="40"/>
        <v>241670.01</v>
      </c>
      <c r="P376" s="89"/>
      <c r="Q376" s="102"/>
      <c r="R376" s="103"/>
    </row>
    <row r="377" spans="1:253" ht="36">
      <c r="A377" s="45" t="s">
        <v>972</v>
      </c>
      <c r="B377" s="91" t="s">
        <v>973</v>
      </c>
      <c r="C377" s="95" t="s">
        <v>974</v>
      </c>
      <c r="D377" s="87">
        <v>11445238.780000001</v>
      </c>
      <c r="E377" s="87">
        <v>1024676.96</v>
      </c>
      <c r="F377" s="87">
        <v>0</v>
      </c>
      <c r="G377" s="87">
        <v>0</v>
      </c>
      <c r="H377" s="87">
        <v>0</v>
      </c>
      <c r="I377" s="87">
        <v>0</v>
      </c>
      <c r="J377" s="87">
        <v>0</v>
      </c>
      <c r="K377" s="87">
        <v>0</v>
      </c>
      <c r="L377" s="87">
        <v>0</v>
      </c>
      <c r="M377" s="88">
        <f t="shared" si="39"/>
        <v>12469915.740000002</v>
      </c>
      <c r="N377" s="87">
        <v>0</v>
      </c>
      <c r="O377" s="83">
        <f t="shared" si="40"/>
        <v>12469915.740000002</v>
      </c>
      <c r="P377" s="89"/>
      <c r="Q377" s="102"/>
      <c r="R377" s="103"/>
    </row>
    <row r="378" spans="1:253" ht="24">
      <c r="A378" s="45" t="s">
        <v>975</v>
      </c>
      <c r="B378" s="91" t="s">
        <v>976</v>
      </c>
      <c r="C378" s="95" t="s">
        <v>977</v>
      </c>
      <c r="D378" s="87">
        <v>275448.13</v>
      </c>
      <c r="E378" s="87">
        <v>0</v>
      </c>
      <c r="F378" s="87">
        <v>0</v>
      </c>
      <c r="G378" s="87">
        <v>0</v>
      </c>
      <c r="H378" s="87">
        <v>0</v>
      </c>
      <c r="I378" s="87">
        <v>0</v>
      </c>
      <c r="J378" s="87">
        <v>0</v>
      </c>
      <c r="K378" s="87">
        <v>0</v>
      </c>
      <c r="L378" s="87">
        <v>0</v>
      </c>
      <c r="M378" s="88">
        <f t="shared" si="39"/>
        <v>275448.13</v>
      </c>
      <c r="N378" s="87">
        <v>0</v>
      </c>
      <c r="O378" s="83">
        <f t="shared" si="40"/>
        <v>275448.13</v>
      </c>
      <c r="P378" s="89"/>
      <c r="Q378" s="102"/>
      <c r="R378" s="103"/>
    </row>
    <row r="379" spans="1:253" ht="24">
      <c r="A379" s="45" t="s">
        <v>978</v>
      </c>
      <c r="B379" s="91" t="s">
        <v>979</v>
      </c>
      <c r="C379" s="95" t="s">
        <v>980</v>
      </c>
      <c r="D379" s="87">
        <v>898227.06</v>
      </c>
      <c r="E379" s="87">
        <v>18934.54</v>
      </c>
      <c r="F379" s="87">
        <v>0</v>
      </c>
      <c r="G379" s="87">
        <v>0</v>
      </c>
      <c r="H379" s="87">
        <v>0</v>
      </c>
      <c r="I379" s="87">
        <v>0</v>
      </c>
      <c r="J379" s="87">
        <v>0</v>
      </c>
      <c r="K379" s="87">
        <v>0</v>
      </c>
      <c r="L379" s="87">
        <v>0</v>
      </c>
      <c r="M379" s="88">
        <f t="shared" si="39"/>
        <v>917161.60000000009</v>
      </c>
      <c r="N379" s="87">
        <v>0</v>
      </c>
      <c r="O379" s="83">
        <f t="shared" si="40"/>
        <v>917161.60000000009</v>
      </c>
      <c r="P379" s="89"/>
      <c r="Q379" s="102"/>
      <c r="R379" s="103"/>
    </row>
    <row r="380" spans="1:253">
      <c r="A380" s="45" t="s">
        <v>981</v>
      </c>
      <c r="B380" s="91" t="s">
        <v>982</v>
      </c>
      <c r="C380" s="95" t="s">
        <v>983</v>
      </c>
      <c r="D380" s="87">
        <v>208478872.53000003</v>
      </c>
      <c r="E380" s="87">
        <v>44486732.660000004</v>
      </c>
      <c r="F380" s="87">
        <v>2572058.6</v>
      </c>
      <c r="G380" s="87">
        <v>0</v>
      </c>
      <c r="H380" s="87">
        <v>0</v>
      </c>
      <c r="I380" s="87">
        <v>0</v>
      </c>
      <c r="J380" s="87">
        <v>3022182.61</v>
      </c>
      <c r="K380" s="87">
        <v>0</v>
      </c>
      <c r="L380" s="87">
        <v>-2534975.9700000002</v>
      </c>
      <c r="M380" s="88">
        <f t="shared" si="39"/>
        <v>256024870.43000004</v>
      </c>
      <c r="N380" s="87">
        <v>0</v>
      </c>
      <c r="O380" s="83">
        <f t="shared" si="40"/>
        <v>256024870.43000004</v>
      </c>
      <c r="P380" s="89"/>
      <c r="Q380" s="102"/>
      <c r="R380" s="103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/>
      <c r="AJ380" s="135"/>
      <c r="AK380" s="135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  <c r="AV380" s="135"/>
      <c r="AW380" s="135"/>
      <c r="AX380" s="135"/>
      <c r="AY380" s="135"/>
      <c r="AZ380" s="135"/>
      <c r="BA380" s="135"/>
      <c r="BB380" s="135"/>
      <c r="BC380" s="135"/>
      <c r="BD380" s="135"/>
      <c r="BE380" s="135"/>
      <c r="BF380" s="135"/>
      <c r="BG380" s="135"/>
      <c r="BH380" s="135"/>
      <c r="BI380" s="135"/>
      <c r="BJ380" s="135"/>
      <c r="BK380" s="135"/>
      <c r="BL380" s="135"/>
      <c r="BM380" s="135"/>
      <c r="BN380" s="135"/>
      <c r="BO380" s="135"/>
      <c r="BP380" s="135"/>
      <c r="BQ380" s="135"/>
      <c r="BR380" s="135"/>
      <c r="BS380" s="135"/>
      <c r="BT380" s="135"/>
      <c r="BU380" s="135"/>
      <c r="BV380" s="135"/>
      <c r="BW380" s="135"/>
      <c r="BX380" s="135"/>
      <c r="BY380" s="135"/>
      <c r="BZ380" s="135"/>
      <c r="CA380" s="135"/>
      <c r="CB380" s="135"/>
      <c r="CC380" s="135"/>
      <c r="CD380" s="135"/>
      <c r="CE380" s="135"/>
      <c r="CF380" s="135"/>
      <c r="CG380" s="135"/>
      <c r="CH380" s="135"/>
      <c r="CI380" s="135"/>
      <c r="CJ380" s="135"/>
      <c r="CK380" s="135"/>
      <c r="CL380" s="135"/>
      <c r="CM380" s="135"/>
      <c r="CN380" s="135"/>
      <c r="CO380" s="135"/>
      <c r="CP380" s="135"/>
      <c r="CQ380" s="135"/>
      <c r="CR380" s="135"/>
      <c r="CS380" s="135"/>
      <c r="CT380" s="135"/>
      <c r="CU380" s="135"/>
      <c r="CV380" s="135"/>
      <c r="CW380" s="135"/>
      <c r="CX380" s="135"/>
      <c r="CY380" s="135"/>
      <c r="CZ380" s="135"/>
      <c r="DA380" s="135"/>
      <c r="DB380" s="135"/>
      <c r="DC380" s="135"/>
      <c r="DD380" s="135"/>
      <c r="DE380" s="135"/>
      <c r="DF380" s="135"/>
      <c r="DG380" s="135"/>
      <c r="DH380" s="135"/>
      <c r="DI380" s="135"/>
      <c r="DJ380" s="135"/>
      <c r="DK380" s="135"/>
      <c r="DL380" s="135"/>
      <c r="DM380" s="135"/>
      <c r="DN380" s="135"/>
      <c r="DO380" s="135"/>
      <c r="DP380" s="135"/>
      <c r="DQ380" s="135"/>
      <c r="DR380" s="135"/>
      <c r="DS380" s="135"/>
      <c r="DT380" s="135"/>
      <c r="DU380" s="135"/>
      <c r="DV380" s="135"/>
      <c r="DW380" s="135"/>
      <c r="DX380" s="135"/>
      <c r="DY380" s="135"/>
      <c r="DZ380" s="135"/>
      <c r="EA380" s="135"/>
      <c r="EB380" s="135"/>
      <c r="EC380" s="135"/>
      <c r="ED380" s="135"/>
      <c r="EE380" s="135"/>
      <c r="EF380" s="135"/>
      <c r="EG380" s="135"/>
      <c r="EH380" s="135"/>
      <c r="EI380" s="135"/>
      <c r="EJ380" s="135"/>
      <c r="EK380" s="135"/>
      <c r="EL380" s="135"/>
      <c r="EM380" s="135"/>
      <c r="EN380" s="135"/>
      <c r="EO380" s="135"/>
      <c r="EP380" s="135"/>
      <c r="EQ380" s="135"/>
      <c r="ER380" s="135"/>
      <c r="ES380" s="135"/>
      <c r="ET380" s="135"/>
      <c r="EU380" s="135"/>
      <c r="EV380" s="135"/>
      <c r="EW380" s="135"/>
      <c r="EX380" s="135"/>
      <c r="EY380" s="135"/>
      <c r="EZ380" s="135"/>
      <c r="FA380" s="135"/>
      <c r="FB380" s="135"/>
      <c r="FC380" s="135"/>
      <c r="FD380" s="135"/>
      <c r="FE380" s="135"/>
      <c r="FF380" s="135"/>
      <c r="FG380" s="135"/>
      <c r="FH380" s="135"/>
      <c r="FI380" s="135"/>
      <c r="FJ380" s="135"/>
      <c r="FK380" s="135"/>
      <c r="FL380" s="135"/>
      <c r="FM380" s="135"/>
      <c r="FN380" s="135"/>
      <c r="FO380" s="135"/>
      <c r="FP380" s="135"/>
      <c r="FQ380" s="135"/>
      <c r="FR380" s="135"/>
      <c r="FS380" s="135"/>
      <c r="FT380" s="135"/>
      <c r="FU380" s="135"/>
      <c r="FV380" s="135"/>
      <c r="FW380" s="135"/>
      <c r="FX380" s="135"/>
      <c r="FY380" s="135"/>
      <c r="FZ380" s="135"/>
      <c r="GA380" s="135"/>
      <c r="GB380" s="135"/>
      <c r="GC380" s="135"/>
      <c r="GD380" s="135"/>
      <c r="GE380" s="135"/>
      <c r="GF380" s="135"/>
      <c r="GG380" s="135"/>
      <c r="GH380" s="135"/>
      <c r="GI380" s="135"/>
      <c r="GJ380" s="135"/>
      <c r="GK380" s="135"/>
      <c r="GL380" s="135"/>
      <c r="GM380" s="135"/>
      <c r="GN380" s="135"/>
      <c r="GO380" s="135"/>
      <c r="GP380" s="135"/>
      <c r="GQ380" s="135"/>
      <c r="GR380" s="135"/>
      <c r="GS380" s="135"/>
      <c r="GT380" s="135"/>
      <c r="GU380" s="135"/>
      <c r="GV380" s="135"/>
      <c r="GW380" s="135"/>
      <c r="GX380" s="135"/>
      <c r="GY380" s="135"/>
      <c r="GZ380" s="135"/>
      <c r="HA380" s="135"/>
      <c r="HB380" s="135"/>
      <c r="HC380" s="135"/>
      <c r="HD380" s="135"/>
      <c r="HE380" s="135"/>
      <c r="HF380" s="135"/>
      <c r="HG380" s="135"/>
      <c r="HH380" s="135"/>
      <c r="HI380" s="135"/>
      <c r="HJ380" s="135"/>
      <c r="HK380" s="135"/>
      <c r="HL380" s="135"/>
      <c r="HM380" s="135"/>
      <c r="HN380" s="135"/>
      <c r="HO380" s="135"/>
      <c r="HP380" s="135"/>
      <c r="HQ380" s="135"/>
      <c r="HR380" s="135"/>
      <c r="HS380" s="135"/>
      <c r="HT380" s="135"/>
      <c r="HU380" s="135"/>
      <c r="HV380" s="135"/>
      <c r="HW380" s="135"/>
      <c r="HX380" s="135"/>
      <c r="HY380" s="135"/>
      <c r="HZ380" s="135"/>
      <c r="IA380" s="135"/>
      <c r="IB380" s="135"/>
      <c r="IC380" s="135"/>
      <c r="ID380" s="135"/>
      <c r="IE380" s="135"/>
      <c r="IF380" s="135"/>
      <c r="IG380" s="135"/>
      <c r="IH380" s="135"/>
      <c r="II380" s="135"/>
      <c r="IJ380" s="135"/>
      <c r="IK380" s="135"/>
      <c r="IL380" s="135"/>
      <c r="IM380" s="135"/>
      <c r="IN380" s="135"/>
      <c r="IO380" s="135"/>
      <c r="IP380" s="135"/>
      <c r="IQ380" s="135"/>
      <c r="IR380" s="135"/>
      <c r="IS380" s="135"/>
    </row>
    <row r="381" spans="1:253" ht="36">
      <c r="A381" s="45" t="s">
        <v>984</v>
      </c>
      <c r="B381" s="91" t="s">
        <v>985</v>
      </c>
      <c r="C381" s="95" t="s">
        <v>986</v>
      </c>
      <c r="D381" s="87">
        <v>2614469.0100000002</v>
      </c>
      <c r="E381" s="87">
        <v>1150929.6600000001</v>
      </c>
      <c r="F381" s="87">
        <v>21161.35</v>
      </c>
      <c r="G381" s="87">
        <v>0</v>
      </c>
      <c r="H381" s="87">
        <v>0</v>
      </c>
      <c r="I381" s="87">
        <v>0</v>
      </c>
      <c r="J381" s="87">
        <v>1454.5</v>
      </c>
      <c r="K381" s="87">
        <v>0</v>
      </c>
      <c r="L381" s="87">
        <v>-952.4</v>
      </c>
      <c r="M381" s="88">
        <f t="shared" si="39"/>
        <v>3787062.1200000006</v>
      </c>
      <c r="N381" s="87">
        <v>0</v>
      </c>
      <c r="O381" s="83">
        <f t="shared" si="40"/>
        <v>3787062.1200000006</v>
      </c>
      <c r="P381" s="89"/>
      <c r="Q381" s="102"/>
      <c r="R381" s="103"/>
    </row>
    <row r="382" spans="1:253" ht="24">
      <c r="A382" s="45" t="s">
        <v>987</v>
      </c>
      <c r="B382" s="91" t="s">
        <v>988</v>
      </c>
      <c r="C382" s="95" t="s">
        <v>989</v>
      </c>
      <c r="D382" s="87">
        <v>0</v>
      </c>
      <c r="E382" s="87">
        <v>0</v>
      </c>
      <c r="F382" s="87">
        <v>0</v>
      </c>
      <c r="G382" s="87">
        <v>0</v>
      </c>
      <c r="H382" s="87">
        <v>0</v>
      </c>
      <c r="I382" s="87">
        <v>0</v>
      </c>
      <c r="J382" s="87">
        <v>0</v>
      </c>
      <c r="K382" s="87">
        <v>0</v>
      </c>
      <c r="L382" s="87">
        <v>0</v>
      </c>
      <c r="M382" s="88">
        <f t="shared" si="39"/>
        <v>0</v>
      </c>
      <c r="N382" s="87">
        <v>0</v>
      </c>
      <c r="O382" s="83">
        <f t="shared" si="40"/>
        <v>0</v>
      </c>
      <c r="P382" s="89"/>
      <c r="Q382" s="102"/>
      <c r="R382" s="103"/>
    </row>
    <row r="383" spans="1:253" ht="36">
      <c r="A383" s="45" t="s">
        <v>990</v>
      </c>
      <c r="B383" s="91" t="s">
        <v>991</v>
      </c>
      <c r="C383" s="95" t="s">
        <v>992</v>
      </c>
      <c r="D383" s="87">
        <v>21627668.75</v>
      </c>
      <c r="E383" s="87">
        <v>5222997.58</v>
      </c>
      <c r="F383" s="87">
        <v>282322.7</v>
      </c>
      <c r="G383" s="87">
        <v>0</v>
      </c>
      <c r="H383" s="87">
        <v>0</v>
      </c>
      <c r="I383" s="87">
        <v>0</v>
      </c>
      <c r="J383" s="87">
        <v>0</v>
      </c>
      <c r="K383" s="87">
        <v>0</v>
      </c>
      <c r="L383" s="87">
        <v>-232278.72</v>
      </c>
      <c r="M383" s="88">
        <f t="shared" si="39"/>
        <v>26900710.309999999</v>
      </c>
      <c r="N383" s="87">
        <v>0</v>
      </c>
      <c r="O383" s="83">
        <f t="shared" si="40"/>
        <v>26900710.309999999</v>
      </c>
      <c r="P383" s="89"/>
      <c r="Q383" s="102"/>
      <c r="R383" s="103"/>
      <c r="S383" s="135"/>
      <c r="T383" s="135"/>
      <c r="U383" s="135"/>
      <c r="V383" s="135"/>
    </row>
    <row r="384" spans="1:253" ht="24">
      <c r="A384" s="45" t="s">
        <v>993</v>
      </c>
      <c r="B384" s="91" t="s">
        <v>994</v>
      </c>
      <c r="C384" s="99" t="s">
        <v>995</v>
      </c>
      <c r="D384" s="87">
        <v>2405869.2999999998</v>
      </c>
      <c r="E384" s="87">
        <v>597318.20000000007</v>
      </c>
      <c r="F384" s="87">
        <v>25278.76</v>
      </c>
      <c r="G384" s="87">
        <v>0</v>
      </c>
      <c r="H384" s="87">
        <v>0</v>
      </c>
      <c r="I384" s="87">
        <v>0</v>
      </c>
      <c r="J384" s="87">
        <v>0</v>
      </c>
      <c r="K384" s="87">
        <v>0</v>
      </c>
      <c r="L384" s="87">
        <v>0</v>
      </c>
      <c r="M384" s="88">
        <f t="shared" si="39"/>
        <v>3028466.26</v>
      </c>
      <c r="N384" s="87">
        <v>0</v>
      </c>
      <c r="O384" s="83">
        <f t="shared" si="40"/>
        <v>3028466.26</v>
      </c>
      <c r="P384" s="89"/>
      <c r="Q384" s="102"/>
      <c r="R384" s="103"/>
    </row>
    <row r="385" spans="1:253" ht="24">
      <c r="A385" s="45" t="s">
        <v>996</v>
      </c>
      <c r="B385" s="91" t="s">
        <v>997</v>
      </c>
      <c r="C385" s="146" t="s">
        <v>998</v>
      </c>
      <c r="D385" s="87">
        <v>217796790.71000001</v>
      </c>
      <c r="E385" s="87">
        <v>15373861.92</v>
      </c>
      <c r="F385" s="87">
        <v>4586413.4499999993</v>
      </c>
      <c r="G385" s="87">
        <v>154918.04</v>
      </c>
      <c r="H385" s="87">
        <v>0</v>
      </c>
      <c r="I385" s="87">
        <v>0</v>
      </c>
      <c r="J385" s="87">
        <v>1014410.2100000001</v>
      </c>
      <c r="K385" s="87">
        <v>0</v>
      </c>
      <c r="L385" s="87">
        <v>-253767.5</v>
      </c>
      <c r="M385" s="88">
        <f t="shared" si="39"/>
        <v>238672626.82999998</v>
      </c>
      <c r="N385" s="87">
        <v>-54311.96</v>
      </c>
      <c r="O385" s="83">
        <f t="shared" si="40"/>
        <v>238618314.86999997</v>
      </c>
      <c r="P385" s="89"/>
      <c r="Q385" s="102"/>
      <c r="R385" s="103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5"/>
      <c r="AI385" s="135"/>
      <c r="AJ385" s="135"/>
      <c r="AK385" s="135"/>
      <c r="AL385" s="135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  <c r="BD385" s="135"/>
      <c r="BE385" s="135"/>
      <c r="BF385" s="135"/>
      <c r="BG385" s="135"/>
      <c r="BH385" s="135"/>
      <c r="BI385" s="135"/>
      <c r="BJ385" s="135"/>
      <c r="BK385" s="135"/>
      <c r="BL385" s="135"/>
      <c r="BM385" s="135"/>
      <c r="BN385" s="135"/>
      <c r="BO385" s="135"/>
      <c r="BP385" s="135"/>
      <c r="BQ385" s="135"/>
      <c r="BR385" s="135"/>
      <c r="BS385" s="135"/>
      <c r="BT385" s="135"/>
      <c r="BU385" s="135"/>
      <c r="BV385" s="135"/>
      <c r="BW385" s="135"/>
      <c r="BX385" s="135"/>
      <c r="BY385" s="135"/>
      <c r="BZ385" s="135"/>
      <c r="CA385" s="135"/>
      <c r="CB385" s="135"/>
      <c r="CC385" s="135"/>
      <c r="CD385" s="135"/>
      <c r="CE385" s="135"/>
      <c r="CF385" s="135"/>
      <c r="CG385" s="135"/>
      <c r="CH385" s="135"/>
      <c r="CI385" s="135"/>
      <c r="CJ385" s="135"/>
      <c r="CK385" s="135"/>
      <c r="CL385" s="135"/>
      <c r="CM385" s="135"/>
      <c r="CN385" s="135"/>
      <c r="CO385" s="135"/>
      <c r="CP385" s="135"/>
      <c r="CQ385" s="135"/>
      <c r="CR385" s="135"/>
      <c r="CS385" s="135"/>
      <c r="CT385" s="135"/>
      <c r="CU385" s="135"/>
      <c r="CV385" s="135"/>
      <c r="CW385" s="135"/>
      <c r="CX385" s="135"/>
      <c r="CY385" s="135"/>
      <c r="CZ385" s="135"/>
      <c r="DA385" s="135"/>
      <c r="DB385" s="135"/>
      <c r="DC385" s="135"/>
      <c r="DD385" s="135"/>
      <c r="DE385" s="135"/>
      <c r="DF385" s="135"/>
      <c r="DG385" s="135"/>
      <c r="DH385" s="135"/>
      <c r="DI385" s="135"/>
      <c r="DJ385" s="135"/>
      <c r="DK385" s="135"/>
      <c r="DL385" s="135"/>
      <c r="DM385" s="135"/>
      <c r="DN385" s="135"/>
      <c r="DO385" s="135"/>
      <c r="DP385" s="135"/>
      <c r="DQ385" s="135"/>
      <c r="DR385" s="135"/>
      <c r="DS385" s="135"/>
      <c r="DT385" s="135"/>
      <c r="DU385" s="135"/>
      <c r="DV385" s="135"/>
      <c r="DW385" s="135"/>
      <c r="DX385" s="135"/>
      <c r="DY385" s="135"/>
      <c r="DZ385" s="135"/>
      <c r="EA385" s="135"/>
      <c r="EB385" s="135"/>
      <c r="EC385" s="135"/>
      <c r="ED385" s="135"/>
      <c r="EE385" s="135"/>
      <c r="EF385" s="135"/>
      <c r="EG385" s="135"/>
      <c r="EH385" s="135"/>
      <c r="EI385" s="135"/>
      <c r="EJ385" s="135"/>
      <c r="EK385" s="135"/>
      <c r="EL385" s="135"/>
      <c r="EM385" s="135"/>
      <c r="EN385" s="135"/>
      <c r="EO385" s="135"/>
      <c r="EP385" s="135"/>
      <c r="EQ385" s="135"/>
      <c r="ER385" s="135"/>
      <c r="ES385" s="135"/>
      <c r="ET385" s="135"/>
      <c r="EU385" s="135"/>
      <c r="EV385" s="135"/>
      <c r="EW385" s="135"/>
      <c r="EX385" s="135"/>
      <c r="EY385" s="135"/>
      <c r="EZ385" s="135"/>
      <c r="FA385" s="135"/>
      <c r="FB385" s="135"/>
      <c r="FC385" s="135"/>
      <c r="FD385" s="135"/>
      <c r="FE385" s="135"/>
      <c r="FF385" s="135"/>
      <c r="FG385" s="135"/>
      <c r="FH385" s="135"/>
      <c r="FI385" s="135"/>
      <c r="FJ385" s="135"/>
      <c r="FK385" s="135"/>
      <c r="FL385" s="135"/>
      <c r="FM385" s="135"/>
      <c r="FN385" s="135"/>
      <c r="FO385" s="135"/>
      <c r="FP385" s="135"/>
      <c r="FQ385" s="135"/>
      <c r="FR385" s="135"/>
      <c r="FS385" s="135"/>
      <c r="FT385" s="135"/>
      <c r="FU385" s="135"/>
      <c r="FV385" s="135"/>
      <c r="FW385" s="135"/>
      <c r="FX385" s="135"/>
      <c r="FY385" s="135"/>
      <c r="FZ385" s="135"/>
      <c r="GA385" s="135"/>
      <c r="GB385" s="135"/>
      <c r="GC385" s="135"/>
      <c r="GD385" s="135"/>
      <c r="GE385" s="135"/>
      <c r="GF385" s="135"/>
      <c r="GG385" s="135"/>
      <c r="GH385" s="135"/>
      <c r="GI385" s="135"/>
      <c r="GJ385" s="135"/>
      <c r="GK385" s="135"/>
      <c r="GL385" s="135"/>
      <c r="GM385" s="135"/>
      <c r="GN385" s="135"/>
      <c r="GO385" s="135"/>
      <c r="GP385" s="135"/>
      <c r="GQ385" s="135"/>
      <c r="GR385" s="135"/>
      <c r="GS385" s="135"/>
      <c r="GT385" s="135"/>
      <c r="GU385" s="135"/>
      <c r="GV385" s="135"/>
      <c r="GW385" s="135"/>
      <c r="GX385" s="135"/>
      <c r="GY385" s="135"/>
      <c r="GZ385" s="135"/>
      <c r="HA385" s="135"/>
      <c r="HB385" s="135"/>
      <c r="HC385" s="135"/>
      <c r="HD385" s="135"/>
      <c r="HE385" s="135"/>
      <c r="HF385" s="135"/>
      <c r="HG385" s="135"/>
      <c r="HH385" s="135"/>
      <c r="HI385" s="135"/>
      <c r="HJ385" s="135"/>
      <c r="HK385" s="135"/>
      <c r="HL385" s="135"/>
      <c r="HM385" s="135"/>
      <c r="HN385" s="135"/>
      <c r="HO385" s="135"/>
      <c r="HP385" s="135"/>
      <c r="HQ385" s="135"/>
      <c r="HR385" s="135"/>
      <c r="HS385" s="135"/>
      <c r="HT385" s="135"/>
      <c r="HU385" s="135"/>
      <c r="HV385" s="135"/>
      <c r="HW385" s="135"/>
      <c r="HX385" s="135"/>
      <c r="HY385" s="135"/>
      <c r="HZ385" s="135"/>
      <c r="IA385" s="135"/>
      <c r="IB385" s="135"/>
      <c r="IC385" s="135"/>
      <c r="ID385" s="135"/>
      <c r="IE385" s="135"/>
      <c r="IF385" s="135"/>
      <c r="IG385" s="135"/>
      <c r="IH385" s="135"/>
      <c r="II385" s="135"/>
      <c r="IJ385" s="135"/>
      <c r="IK385" s="135"/>
      <c r="IL385" s="135"/>
      <c r="IM385" s="135"/>
      <c r="IN385" s="135"/>
      <c r="IO385" s="135"/>
      <c r="IP385" s="135"/>
      <c r="IQ385" s="135"/>
      <c r="IR385" s="135"/>
      <c r="IS385" s="135"/>
    </row>
    <row r="386" spans="1:253" ht="36">
      <c r="A386" s="45" t="s">
        <v>999</v>
      </c>
      <c r="B386" s="91" t="s">
        <v>1000</v>
      </c>
      <c r="C386" s="99" t="s">
        <v>1001</v>
      </c>
      <c r="D386" s="87">
        <v>3651309.1300000004</v>
      </c>
      <c r="E386" s="87">
        <v>59952.15</v>
      </c>
      <c r="F386" s="87">
        <v>206723.23</v>
      </c>
      <c r="G386" s="87">
        <v>0</v>
      </c>
      <c r="H386" s="87">
        <v>0</v>
      </c>
      <c r="I386" s="87">
        <v>0</v>
      </c>
      <c r="J386" s="87">
        <v>24901.620000000003</v>
      </c>
      <c r="K386" s="87">
        <v>0</v>
      </c>
      <c r="L386" s="87">
        <v>-9290.93</v>
      </c>
      <c r="M386" s="88">
        <f t="shared" si="39"/>
        <v>3933595.2</v>
      </c>
      <c r="N386" s="87">
        <v>-671.64</v>
      </c>
      <c r="O386" s="83">
        <f t="shared" si="40"/>
        <v>3932923.56</v>
      </c>
      <c r="P386" s="89"/>
      <c r="Q386" s="102"/>
      <c r="R386" s="103"/>
    </row>
    <row r="387" spans="1:253" ht="36">
      <c r="A387" s="45" t="s">
        <v>1002</v>
      </c>
      <c r="B387" s="91" t="s">
        <v>1003</v>
      </c>
      <c r="C387" s="99" t="s">
        <v>1004</v>
      </c>
      <c r="D387" s="87">
        <v>22841841.140000001</v>
      </c>
      <c r="E387" s="87">
        <v>3206141.0700000003</v>
      </c>
      <c r="F387" s="87">
        <v>724345.81</v>
      </c>
      <c r="G387" s="87">
        <v>0</v>
      </c>
      <c r="H387" s="87">
        <v>0</v>
      </c>
      <c r="I387" s="87">
        <v>0</v>
      </c>
      <c r="J387" s="87">
        <v>102073.87</v>
      </c>
      <c r="K387" s="87">
        <v>0</v>
      </c>
      <c r="L387" s="87">
        <v>-1209</v>
      </c>
      <c r="M387" s="88">
        <f t="shared" si="39"/>
        <v>26873192.890000001</v>
      </c>
      <c r="N387" s="87">
        <v>-16922.75</v>
      </c>
      <c r="O387" s="83">
        <f t="shared" si="40"/>
        <v>26856270.140000001</v>
      </c>
      <c r="P387" s="89"/>
      <c r="Q387" s="102"/>
      <c r="R387" s="103"/>
    </row>
    <row r="388" spans="1:253" ht="60">
      <c r="A388" s="45" t="s">
        <v>1005</v>
      </c>
      <c r="B388" s="91" t="s">
        <v>1006</v>
      </c>
      <c r="C388" s="95" t="s">
        <v>1007</v>
      </c>
      <c r="D388" s="87">
        <v>105914.56999999999</v>
      </c>
      <c r="E388" s="87">
        <v>15350</v>
      </c>
      <c r="F388" s="87">
        <v>0</v>
      </c>
      <c r="G388" s="87">
        <v>0</v>
      </c>
      <c r="H388" s="87">
        <v>0</v>
      </c>
      <c r="I388" s="87">
        <v>0</v>
      </c>
      <c r="J388" s="87">
        <v>0</v>
      </c>
      <c r="K388" s="87">
        <v>0</v>
      </c>
      <c r="L388" s="87">
        <v>0</v>
      </c>
      <c r="M388" s="88">
        <f t="shared" si="39"/>
        <v>121264.56999999999</v>
      </c>
      <c r="N388" s="87">
        <v>0</v>
      </c>
      <c r="O388" s="83">
        <f t="shared" si="40"/>
        <v>121264.56999999999</v>
      </c>
      <c r="P388" s="89"/>
      <c r="Q388" s="102"/>
      <c r="R388" s="103"/>
    </row>
    <row r="389" spans="1:253">
      <c r="A389" s="45" t="s">
        <v>1008</v>
      </c>
      <c r="B389" s="91" t="s">
        <v>1009</v>
      </c>
      <c r="C389" s="99" t="s">
        <v>1010</v>
      </c>
      <c r="D389" s="87">
        <v>174123734.19999999</v>
      </c>
      <c r="E389" s="87">
        <v>4181905.5</v>
      </c>
      <c r="F389" s="87">
        <v>203223.22999999998</v>
      </c>
      <c r="G389" s="87">
        <v>0</v>
      </c>
      <c r="H389" s="87">
        <v>0</v>
      </c>
      <c r="I389" s="87">
        <v>0</v>
      </c>
      <c r="J389" s="87">
        <v>-2103.9</v>
      </c>
      <c r="K389" s="87">
        <v>0</v>
      </c>
      <c r="L389" s="87">
        <v>0</v>
      </c>
      <c r="M389" s="88">
        <f t="shared" si="39"/>
        <v>178506759.02999997</v>
      </c>
      <c r="N389" s="87">
        <v>0</v>
      </c>
      <c r="O389" s="83">
        <f t="shared" si="40"/>
        <v>178506759.02999997</v>
      </c>
      <c r="P389" s="89"/>
      <c r="Q389" s="102"/>
      <c r="R389" s="103"/>
      <c r="S389" s="135"/>
      <c r="T389" s="135"/>
      <c r="U389" s="135"/>
      <c r="V389" s="135"/>
    </row>
    <row r="390" spans="1:253" ht="24">
      <c r="A390" s="45" t="s">
        <v>1011</v>
      </c>
      <c r="B390" s="91" t="s">
        <v>1012</v>
      </c>
      <c r="C390" s="99" t="s">
        <v>1013</v>
      </c>
      <c r="D390" s="87">
        <v>4412305.1000000006</v>
      </c>
      <c r="E390" s="87">
        <v>254855.14</v>
      </c>
      <c r="F390" s="87">
        <v>114722.59999999999</v>
      </c>
      <c r="G390" s="87">
        <v>0</v>
      </c>
      <c r="H390" s="87">
        <v>0</v>
      </c>
      <c r="I390" s="87">
        <v>0</v>
      </c>
      <c r="J390" s="87">
        <v>0</v>
      </c>
      <c r="K390" s="87">
        <v>0</v>
      </c>
      <c r="L390" s="87">
        <v>0</v>
      </c>
      <c r="M390" s="88">
        <f t="shared" si="39"/>
        <v>4781882.84</v>
      </c>
      <c r="N390" s="87">
        <v>0</v>
      </c>
      <c r="O390" s="83">
        <f t="shared" si="40"/>
        <v>4781882.84</v>
      </c>
      <c r="P390" s="89"/>
      <c r="Q390" s="102"/>
      <c r="R390" s="103"/>
    </row>
    <row r="391" spans="1:253" ht="36">
      <c r="A391" s="45" t="s">
        <v>1014</v>
      </c>
      <c r="B391" s="91" t="s">
        <v>1015</v>
      </c>
      <c r="C391" s="99" t="s">
        <v>1016</v>
      </c>
      <c r="D391" s="87">
        <v>9673625.3900000006</v>
      </c>
      <c r="E391" s="87">
        <v>2988558.9799999995</v>
      </c>
      <c r="F391" s="87">
        <v>467217.60000000003</v>
      </c>
      <c r="G391" s="87">
        <v>0</v>
      </c>
      <c r="H391" s="87">
        <v>0</v>
      </c>
      <c r="I391" s="87">
        <v>0</v>
      </c>
      <c r="J391" s="87">
        <v>85453.4</v>
      </c>
      <c r="K391" s="87">
        <v>0</v>
      </c>
      <c r="L391" s="87">
        <v>0</v>
      </c>
      <c r="M391" s="88">
        <f t="shared" si="39"/>
        <v>13214855.370000001</v>
      </c>
      <c r="N391" s="87">
        <v>0</v>
      </c>
      <c r="O391" s="83">
        <f t="shared" si="40"/>
        <v>13214855.370000001</v>
      </c>
      <c r="P391" s="89"/>
      <c r="Q391" s="102"/>
      <c r="R391" s="103"/>
    </row>
    <row r="392" spans="1:253" ht="36">
      <c r="A392" s="45" t="s">
        <v>1017</v>
      </c>
      <c r="B392" s="91" t="s">
        <v>1018</v>
      </c>
      <c r="C392" s="99" t="s">
        <v>1019</v>
      </c>
      <c r="D392" s="87">
        <v>32146410.230000012</v>
      </c>
      <c r="E392" s="87">
        <v>7122134.4100000001</v>
      </c>
      <c r="F392" s="87">
        <v>1933524.21</v>
      </c>
      <c r="G392" s="87">
        <v>0</v>
      </c>
      <c r="H392" s="87">
        <v>0</v>
      </c>
      <c r="I392" s="87">
        <v>0</v>
      </c>
      <c r="J392" s="87">
        <v>223870.03999999998</v>
      </c>
      <c r="K392" s="87">
        <v>0</v>
      </c>
      <c r="L392" s="87">
        <v>0</v>
      </c>
      <c r="M392" s="88">
        <f t="shared" si="39"/>
        <v>41425938.890000015</v>
      </c>
      <c r="N392" s="87">
        <v>-11730</v>
      </c>
      <c r="O392" s="83">
        <f t="shared" si="40"/>
        <v>41414208.890000015</v>
      </c>
      <c r="P392" s="89"/>
      <c r="Q392" s="102"/>
      <c r="R392" s="103"/>
    </row>
    <row r="393" spans="1:253" ht="36">
      <c r="A393" s="45" t="s">
        <v>1020</v>
      </c>
      <c r="B393" s="91" t="s">
        <v>1021</v>
      </c>
      <c r="C393" s="99" t="s">
        <v>1022</v>
      </c>
      <c r="D393" s="87">
        <v>1935384.8900000001</v>
      </c>
      <c r="E393" s="87">
        <v>1435875.17</v>
      </c>
      <c r="F393" s="87">
        <v>4366.91</v>
      </c>
      <c r="G393" s="87">
        <v>0</v>
      </c>
      <c r="H393" s="87">
        <v>0</v>
      </c>
      <c r="I393" s="87">
        <v>0</v>
      </c>
      <c r="J393" s="87">
        <v>0</v>
      </c>
      <c r="K393" s="87">
        <v>0</v>
      </c>
      <c r="L393" s="87">
        <v>0</v>
      </c>
      <c r="M393" s="88">
        <f t="shared" si="39"/>
        <v>3375626.97</v>
      </c>
      <c r="N393" s="87">
        <v>0</v>
      </c>
      <c r="O393" s="83">
        <f t="shared" si="40"/>
        <v>3375626.97</v>
      </c>
      <c r="P393" s="89"/>
      <c r="Q393" s="102"/>
      <c r="R393" s="103"/>
    </row>
    <row r="394" spans="1:253" ht="36">
      <c r="A394" s="45" t="s">
        <v>1023</v>
      </c>
      <c r="B394" s="91" t="s">
        <v>1024</v>
      </c>
      <c r="C394" s="99" t="s">
        <v>1025</v>
      </c>
      <c r="D394" s="87">
        <v>14011.15</v>
      </c>
      <c r="E394" s="87">
        <v>9557850.4600000009</v>
      </c>
      <c r="F394" s="87">
        <v>0</v>
      </c>
      <c r="G394" s="87">
        <v>0</v>
      </c>
      <c r="H394" s="87">
        <v>0</v>
      </c>
      <c r="I394" s="87">
        <v>0</v>
      </c>
      <c r="J394" s="87">
        <v>0</v>
      </c>
      <c r="K394" s="87">
        <v>0</v>
      </c>
      <c r="L394" s="87">
        <v>0</v>
      </c>
      <c r="M394" s="88">
        <f t="shared" si="39"/>
        <v>9571861.6100000013</v>
      </c>
      <c r="N394" s="87">
        <v>0</v>
      </c>
      <c r="O394" s="83">
        <f t="shared" si="40"/>
        <v>9571861.6100000013</v>
      </c>
      <c r="P394" s="89"/>
      <c r="Q394" s="102"/>
      <c r="R394" s="103"/>
      <c r="S394" s="135"/>
      <c r="T394" s="135"/>
      <c r="U394" s="135"/>
      <c r="V394" s="135"/>
    </row>
    <row r="395" spans="1:253" ht="36">
      <c r="A395" s="45" t="s">
        <v>1026</v>
      </c>
      <c r="B395" s="91" t="s">
        <v>1027</v>
      </c>
      <c r="C395" s="99" t="s">
        <v>1028</v>
      </c>
      <c r="D395" s="87">
        <v>19923.509999999998</v>
      </c>
      <c r="E395" s="87">
        <v>182035.24</v>
      </c>
      <c r="F395" s="87">
        <v>0</v>
      </c>
      <c r="G395" s="87">
        <v>0</v>
      </c>
      <c r="H395" s="87">
        <v>55001.89</v>
      </c>
      <c r="I395" s="87">
        <v>0</v>
      </c>
      <c r="J395" s="87">
        <v>0</v>
      </c>
      <c r="K395" s="87">
        <v>0</v>
      </c>
      <c r="L395" s="87">
        <v>0</v>
      </c>
      <c r="M395" s="88">
        <f t="shared" si="39"/>
        <v>256960.64000000001</v>
      </c>
      <c r="N395" s="87">
        <v>0</v>
      </c>
      <c r="O395" s="83">
        <f t="shared" si="40"/>
        <v>256960.64000000001</v>
      </c>
      <c r="P395" s="89"/>
      <c r="Q395" s="102"/>
      <c r="R395" s="103"/>
    </row>
    <row r="396" spans="1:253" ht="24">
      <c r="A396" s="45" t="s">
        <v>1029</v>
      </c>
      <c r="B396" s="91" t="s">
        <v>1030</v>
      </c>
      <c r="C396" s="99" t="s">
        <v>1031</v>
      </c>
      <c r="D396" s="87">
        <v>4426217.41</v>
      </c>
      <c r="E396" s="87">
        <v>1320489.03</v>
      </c>
      <c r="F396" s="87">
        <v>235538.12</v>
      </c>
      <c r="G396" s="87">
        <v>0</v>
      </c>
      <c r="H396" s="87">
        <v>50972.2</v>
      </c>
      <c r="I396" s="87">
        <v>0</v>
      </c>
      <c r="J396" s="87">
        <v>0</v>
      </c>
      <c r="K396" s="87">
        <v>0</v>
      </c>
      <c r="L396" s="87">
        <v>0</v>
      </c>
      <c r="M396" s="88">
        <f t="shared" si="39"/>
        <v>6033216.7600000007</v>
      </c>
      <c r="N396" s="87">
        <v>0</v>
      </c>
      <c r="O396" s="83">
        <f t="shared" si="40"/>
        <v>6033216.7600000007</v>
      </c>
      <c r="P396" s="89"/>
      <c r="Q396" s="102"/>
      <c r="R396" s="103"/>
    </row>
    <row r="397" spans="1:253" ht="36">
      <c r="A397" s="45" t="s">
        <v>1032</v>
      </c>
      <c r="B397" s="91" t="s">
        <v>1033</v>
      </c>
      <c r="C397" s="99" t="s">
        <v>1034</v>
      </c>
      <c r="D397" s="87">
        <v>0</v>
      </c>
      <c r="E397" s="87">
        <v>715.85</v>
      </c>
      <c r="F397" s="87">
        <v>0</v>
      </c>
      <c r="G397" s="87">
        <v>0</v>
      </c>
      <c r="H397" s="87">
        <v>0</v>
      </c>
      <c r="I397" s="87">
        <v>0</v>
      </c>
      <c r="J397" s="87">
        <v>0</v>
      </c>
      <c r="K397" s="87">
        <v>0</v>
      </c>
      <c r="L397" s="87">
        <v>0</v>
      </c>
      <c r="M397" s="88">
        <f t="shared" si="39"/>
        <v>715.85</v>
      </c>
      <c r="N397" s="87">
        <v>0</v>
      </c>
      <c r="O397" s="83">
        <f t="shared" si="40"/>
        <v>715.85</v>
      </c>
      <c r="P397" s="89"/>
      <c r="Q397" s="102"/>
      <c r="R397" s="103"/>
    </row>
    <row r="398" spans="1:253">
      <c r="A398" s="45" t="s">
        <v>1035</v>
      </c>
      <c r="B398" s="91" t="s">
        <v>1036</v>
      </c>
      <c r="C398" s="95" t="s">
        <v>1037</v>
      </c>
      <c r="D398" s="87">
        <v>583386.74</v>
      </c>
      <c r="E398" s="87">
        <v>57643.5</v>
      </c>
      <c r="F398" s="87">
        <v>8225</v>
      </c>
      <c r="G398" s="87">
        <v>0</v>
      </c>
      <c r="H398" s="87">
        <v>0</v>
      </c>
      <c r="I398" s="87">
        <v>0</v>
      </c>
      <c r="J398" s="87">
        <v>0</v>
      </c>
      <c r="K398" s="87">
        <v>0</v>
      </c>
      <c r="L398" s="87">
        <v>0</v>
      </c>
      <c r="M398" s="88">
        <f t="shared" si="39"/>
        <v>649255.24</v>
      </c>
      <c r="N398" s="87">
        <v>-400</v>
      </c>
      <c r="O398" s="83">
        <f t="shared" si="40"/>
        <v>648855.24</v>
      </c>
      <c r="P398" s="89"/>
      <c r="Q398" s="102"/>
      <c r="R398" s="103"/>
    </row>
    <row r="399" spans="1:253" ht="24">
      <c r="A399" s="45" t="s">
        <v>1038</v>
      </c>
      <c r="B399" s="91" t="s">
        <v>1039</v>
      </c>
      <c r="C399" s="99" t="s">
        <v>1040</v>
      </c>
      <c r="D399" s="87">
        <v>82024202.070000023</v>
      </c>
      <c r="E399" s="87">
        <v>6605220.7699999996</v>
      </c>
      <c r="F399" s="87">
        <v>782897.09000000008</v>
      </c>
      <c r="G399" s="87">
        <v>11370.48</v>
      </c>
      <c r="H399" s="87">
        <v>0</v>
      </c>
      <c r="I399" s="87">
        <v>0</v>
      </c>
      <c r="J399" s="87">
        <v>394793.39999999997</v>
      </c>
      <c r="K399" s="87">
        <v>0</v>
      </c>
      <c r="L399" s="87">
        <v>-283581.40999999997</v>
      </c>
      <c r="M399" s="88">
        <f t="shared" si="39"/>
        <v>89534902.400000036</v>
      </c>
      <c r="N399" s="87">
        <v>-11842.35</v>
      </c>
      <c r="O399" s="83">
        <f t="shared" si="40"/>
        <v>89523060.050000042</v>
      </c>
      <c r="P399" s="89"/>
      <c r="Q399" s="102"/>
      <c r="R399" s="103"/>
    </row>
    <row r="400" spans="1:253" ht="36">
      <c r="A400" s="45" t="s">
        <v>1041</v>
      </c>
      <c r="B400" s="91" t="s">
        <v>1042</v>
      </c>
      <c r="C400" s="99" t="s">
        <v>1043</v>
      </c>
      <c r="D400" s="87">
        <v>1796858.06</v>
      </c>
      <c r="E400" s="87">
        <v>55120.13</v>
      </c>
      <c r="F400" s="87">
        <v>2964.78</v>
      </c>
      <c r="G400" s="87">
        <v>0</v>
      </c>
      <c r="H400" s="87">
        <v>0</v>
      </c>
      <c r="I400" s="87">
        <v>0</v>
      </c>
      <c r="J400" s="87">
        <v>21946.62</v>
      </c>
      <c r="K400" s="87">
        <v>0</v>
      </c>
      <c r="L400" s="87">
        <v>0</v>
      </c>
      <c r="M400" s="88">
        <f t="shared" si="39"/>
        <v>1876889.59</v>
      </c>
      <c r="N400" s="87">
        <v>0</v>
      </c>
      <c r="O400" s="83">
        <f t="shared" si="40"/>
        <v>1876889.59</v>
      </c>
      <c r="P400" s="89"/>
      <c r="Q400" s="102"/>
      <c r="R400" s="103"/>
    </row>
    <row r="401" spans="1:22" ht="24">
      <c r="A401" s="45" t="s">
        <v>1044</v>
      </c>
      <c r="B401" s="91" t="s">
        <v>1045</v>
      </c>
      <c r="C401" s="99" t="s">
        <v>1046</v>
      </c>
      <c r="D401" s="87">
        <v>50944087.390000008</v>
      </c>
      <c r="E401" s="87">
        <v>6425300.5600000005</v>
      </c>
      <c r="F401" s="87">
        <v>703488.6</v>
      </c>
      <c r="G401" s="87">
        <v>10884.34</v>
      </c>
      <c r="H401" s="87">
        <v>0</v>
      </c>
      <c r="I401" s="87">
        <v>0</v>
      </c>
      <c r="J401" s="87">
        <v>419285.96999999991</v>
      </c>
      <c r="K401" s="87">
        <v>0</v>
      </c>
      <c r="L401" s="87">
        <v>-334164.27</v>
      </c>
      <c r="M401" s="88">
        <f t="shared" si="39"/>
        <v>58168882.590000011</v>
      </c>
      <c r="N401" s="87">
        <v>-11214.83</v>
      </c>
      <c r="O401" s="83">
        <f t="shared" si="40"/>
        <v>58157667.760000013</v>
      </c>
      <c r="P401" s="89"/>
      <c r="Q401" s="102"/>
      <c r="R401" s="103"/>
    </row>
    <row r="402" spans="1:22">
      <c r="B402" s="91" t="s">
        <v>1047</v>
      </c>
      <c r="C402" s="99" t="s">
        <v>1048</v>
      </c>
      <c r="D402" s="87">
        <v>18811647.27</v>
      </c>
      <c r="E402" s="87">
        <v>0</v>
      </c>
      <c r="F402" s="87">
        <v>26809.279999999999</v>
      </c>
      <c r="G402" s="87">
        <v>0</v>
      </c>
      <c r="H402" s="87">
        <v>0</v>
      </c>
      <c r="I402" s="87">
        <v>0</v>
      </c>
      <c r="J402" s="87">
        <v>0</v>
      </c>
      <c r="K402" s="87">
        <v>0</v>
      </c>
      <c r="L402" s="87">
        <v>0</v>
      </c>
      <c r="M402" s="88">
        <f t="shared" si="39"/>
        <v>18838456.550000001</v>
      </c>
      <c r="N402" s="87">
        <v>0</v>
      </c>
      <c r="O402" s="83">
        <f t="shared" si="40"/>
        <v>18838456.550000001</v>
      </c>
      <c r="P402" s="89"/>
      <c r="Q402" s="102"/>
      <c r="R402" s="103"/>
    </row>
    <row r="403" spans="1:22" ht="48">
      <c r="A403" s="45" t="s">
        <v>1049</v>
      </c>
      <c r="B403" s="91" t="s">
        <v>1050</v>
      </c>
      <c r="C403" s="95" t="s">
        <v>1051</v>
      </c>
      <c r="D403" s="87">
        <v>4858249.870000001</v>
      </c>
      <c r="E403" s="87">
        <v>292001.47000000003</v>
      </c>
      <c r="F403" s="87">
        <v>-31.22000000000844</v>
      </c>
      <c r="G403" s="87">
        <v>0</v>
      </c>
      <c r="H403" s="87">
        <v>0</v>
      </c>
      <c r="I403" s="87">
        <v>0</v>
      </c>
      <c r="J403" s="87">
        <v>-1142.92</v>
      </c>
      <c r="K403" s="87">
        <v>0</v>
      </c>
      <c r="L403" s="87">
        <v>0</v>
      </c>
      <c r="M403" s="88">
        <f t="shared" si="39"/>
        <v>5149077.2000000011</v>
      </c>
      <c r="N403" s="87">
        <v>0</v>
      </c>
      <c r="O403" s="83">
        <f t="shared" si="40"/>
        <v>5149077.2000000011</v>
      </c>
      <c r="P403" s="89"/>
      <c r="Q403" s="102"/>
      <c r="R403" s="103"/>
    </row>
    <row r="404" spans="1:22" ht="24">
      <c r="A404" s="45" t="s">
        <v>1052</v>
      </c>
      <c r="B404" s="91" t="s">
        <v>1053</v>
      </c>
      <c r="C404" s="99" t="s">
        <v>1054</v>
      </c>
      <c r="D404" s="87">
        <v>1509274.85</v>
      </c>
      <c r="E404" s="87">
        <v>14052.039999999999</v>
      </c>
      <c r="F404" s="87">
        <v>-2789.66</v>
      </c>
      <c r="G404" s="87">
        <v>0</v>
      </c>
      <c r="H404" s="87">
        <v>0</v>
      </c>
      <c r="I404" s="87">
        <v>0</v>
      </c>
      <c r="J404" s="87">
        <v>0</v>
      </c>
      <c r="K404" s="87">
        <v>0</v>
      </c>
      <c r="L404" s="87">
        <v>0</v>
      </c>
      <c r="M404" s="88">
        <f t="shared" si="39"/>
        <v>1520537.2300000002</v>
      </c>
      <c r="N404" s="87">
        <v>0</v>
      </c>
      <c r="O404" s="83">
        <f t="shared" si="40"/>
        <v>1520537.2300000002</v>
      </c>
      <c r="P404" s="89"/>
      <c r="Q404" s="102"/>
      <c r="R404" s="103"/>
    </row>
    <row r="405" spans="1:22" ht="24">
      <c r="A405" s="45" t="s">
        <v>1055</v>
      </c>
      <c r="B405" s="91" t="s">
        <v>1056</v>
      </c>
      <c r="C405" s="99" t="s">
        <v>1057</v>
      </c>
      <c r="D405" s="87">
        <v>2789612.2100000004</v>
      </c>
      <c r="E405" s="87">
        <v>290072.21999999997</v>
      </c>
      <c r="F405" s="87">
        <v>10672.97</v>
      </c>
      <c r="G405" s="87">
        <v>0</v>
      </c>
      <c r="H405" s="87">
        <v>0</v>
      </c>
      <c r="I405" s="87">
        <v>0</v>
      </c>
      <c r="J405" s="87">
        <v>10024.530000000001</v>
      </c>
      <c r="K405" s="87">
        <v>0</v>
      </c>
      <c r="L405" s="87">
        <v>0</v>
      </c>
      <c r="M405" s="88">
        <f t="shared" si="39"/>
        <v>3100381.9300000006</v>
      </c>
      <c r="N405" s="87">
        <v>0</v>
      </c>
      <c r="O405" s="83">
        <f t="shared" si="40"/>
        <v>3100381.9300000006</v>
      </c>
      <c r="P405" s="89"/>
      <c r="Q405" s="102"/>
      <c r="R405" s="103"/>
    </row>
    <row r="406" spans="1:22" ht="24">
      <c r="A406" s="45" t="s">
        <v>1058</v>
      </c>
      <c r="B406" s="91" t="s">
        <v>1059</v>
      </c>
      <c r="C406" s="95" t="s">
        <v>1060</v>
      </c>
      <c r="D406" s="87">
        <v>2610648.98</v>
      </c>
      <c r="E406" s="87">
        <v>0</v>
      </c>
      <c r="F406" s="87">
        <v>0</v>
      </c>
      <c r="G406" s="87">
        <v>0</v>
      </c>
      <c r="H406" s="87">
        <v>0</v>
      </c>
      <c r="I406" s="87">
        <v>0</v>
      </c>
      <c r="J406" s="87">
        <v>0</v>
      </c>
      <c r="K406" s="87">
        <v>0</v>
      </c>
      <c r="L406" s="87">
        <v>0</v>
      </c>
      <c r="M406" s="88">
        <f t="shared" si="39"/>
        <v>2610648.98</v>
      </c>
      <c r="N406" s="87">
        <v>0</v>
      </c>
      <c r="O406" s="83">
        <f t="shared" si="40"/>
        <v>2610648.98</v>
      </c>
      <c r="P406" s="89"/>
      <c r="Q406" s="102"/>
      <c r="R406" s="103"/>
    </row>
    <row r="407" spans="1:22" ht="24">
      <c r="A407" s="45" t="s">
        <v>1061</v>
      </c>
      <c r="B407" s="91" t="s">
        <v>1062</v>
      </c>
      <c r="C407" s="95" t="s">
        <v>1063</v>
      </c>
      <c r="D407" s="87">
        <v>-967.6400000000001</v>
      </c>
      <c r="E407" s="87">
        <v>0</v>
      </c>
      <c r="F407" s="87">
        <v>0</v>
      </c>
      <c r="G407" s="87">
        <v>0</v>
      </c>
      <c r="H407" s="87">
        <v>0</v>
      </c>
      <c r="I407" s="87">
        <v>0</v>
      </c>
      <c r="J407" s="87">
        <v>0</v>
      </c>
      <c r="K407" s="87">
        <v>0</v>
      </c>
      <c r="L407" s="87">
        <v>0</v>
      </c>
      <c r="M407" s="88">
        <f t="shared" si="39"/>
        <v>-967.6400000000001</v>
      </c>
      <c r="N407" s="87">
        <v>0</v>
      </c>
      <c r="O407" s="83">
        <f t="shared" si="40"/>
        <v>-967.6400000000001</v>
      </c>
      <c r="P407" s="89"/>
      <c r="Q407" s="102"/>
      <c r="R407" s="103"/>
    </row>
    <row r="408" spans="1:22" s="68" customFormat="1">
      <c r="A408" s="45" t="s">
        <v>1064</v>
      </c>
      <c r="B408" s="147" t="s">
        <v>1065</v>
      </c>
      <c r="C408" s="106" t="s">
        <v>1066</v>
      </c>
      <c r="D408" s="87">
        <v>2235419.83</v>
      </c>
      <c r="E408" s="87">
        <v>102822.47</v>
      </c>
      <c r="F408" s="87">
        <v>39546.81</v>
      </c>
      <c r="G408" s="87">
        <v>0</v>
      </c>
      <c r="H408" s="87">
        <v>0</v>
      </c>
      <c r="I408" s="87">
        <v>0</v>
      </c>
      <c r="J408" s="87">
        <v>0</v>
      </c>
      <c r="K408" s="87">
        <v>0</v>
      </c>
      <c r="L408" s="87">
        <v>0</v>
      </c>
      <c r="M408" s="88">
        <f t="shared" si="39"/>
        <v>2377789.1100000003</v>
      </c>
      <c r="N408" s="87">
        <v>0</v>
      </c>
      <c r="O408" s="83">
        <f t="shared" si="40"/>
        <v>2377789.1100000003</v>
      </c>
      <c r="P408" s="89"/>
      <c r="Q408" s="102"/>
      <c r="R408" s="103"/>
      <c r="S408" s="44"/>
      <c r="T408" s="44"/>
      <c r="U408" s="44"/>
      <c r="V408" s="44"/>
    </row>
    <row r="409" spans="1:22" s="68" customFormat="1" ht="24">
      <c r="A409" s="45" t="s">
        <v>1067</v>
      </c>
      <c r="B409" s="91" t="s">
        <v>1068</v>
      </c>
      <c r="C409" s="95" t="s">
        <v>1069</v>
      </c>
      <c r="D409" s="87">
        <v>129796770.06000003</v>
      </c>
      <c r="E409" s="87">
        <v>11273550.269999998</v>
      </c>
      <c r="F409" s="87">
        <v>1319070.2199999997</v>
      </c>
      <c r="G409" s="87">
        <v>27410.06</v>
      </c>
      <c r="H409" s="87">
        <v>0</v>
      </c>
      <c r="I409" s="87">
        <v>0</v>
      </c>
      <c r="J409" s="87">
        <v>627927.93000000017</v>
      </c>
      <c r="K409" s="87">
        <v>0</v>
      </c>
      <c r="L409" s="87">
        <v>-396693.87</v>
      </c>
      <c r="M409" s="88">
        <f t="shared" si="39"/>
        <v>142648034.67000005</v>
      </c>
      <c r="N409" s="87">
        <v>-36254.639999999999</v>
      </c>
      <c r="O409" s="83">
        <f t="shared" si="40"/>
        <v>142611780.03000006</v>
      </c>
      <c r="P409" s="89"/>
      <c r="Q409" s="102"/>
      <c r="R409" s="103"/>
      <c r="S409" s="44"/>
      <c r="T409" s="44"/>
      <c r="U409" s="44"/>
      <c r="V409" s="44"/>
    </row>
    <row r="410" spans="1:22" s="68" customFormat="1" ht="24">
      <c r="A410" s="45" t="s">
        <v>1070</v>
      </c>
      <c r="B410" s="91" t="s">
        <v>1071</v>
      </c>
      <c r="C410" s="95" t="s">
        <v>1072</v>
      </c>
      <c r="D410" s="87">
        <v>2383296.2300000004</v>
      </c>
      <c r="E410" s="87">
        <v>193509.70000000004</v>
      </c>
      <c r="F410" s="87">
        <v>18996.93</v>
      </c>
      <c r="G410" s="87">
        <v>322.04000000000002</v>
      </c>
      <c r="H410" s="87">
        <v>0</v>
      </c>
      <c r="I410" s="87">
        <v>0</v>
      </c>
      <c r="J410" s="87">
        <v>11010.140000000001</v>
      </c>
      <c r="K410" s="87">
        <v>0</v>
      </c>
      <c r="L410" s="87">
        <v>-7812.55</v>
      </c>
      <c r="M410" s="88">
        <f t="shared" si="39"/>
        <v>2599322.4900000012</v>
      </c>
      <c r="N410" s="87">
        <v>-254.33</v>
      </c>
      <c r="O410" s="83">
        <f t="shared" si="40"/>
        <v>2599068.1600000011</v>
      </c>
      <c r="P410" s="89"/>
      <c r="Q410" s="102"/>
      <c r="R410" s="103"/>
      <c r="S410" s="44"/>
      <c r="T410" s="44"/>
      <c r="U410" s="44"/>
      <c r="V410" s="44"/>
    </row>
    <row r="411" spans="1:22" s="68" customFormat="1" ht="24">
      <c r="A411" s="45" t="s">
        <v>1073</v>
      </c>
      <c r="B411" s="91" t="s">
        <v>1074</v>
      </c>
      <c r="C411" s="95" t="s">
        <v>1075</v>
      </c>
      <c r="D411" s="87">
        <v>3421009.14</v>
      </c>
      <c r="E411" s="87">
        <v>240300.02999999997</v>
      </c>
      <c r="F411" s="87">
        <v>32027.070000000007</v>
      </c>
      <c r="G411" s="87">
        <v>356.2</v>
      </c>
      <c r="H411" s="87">
        <v>0</v>
      </c>
      <c r="I411" s="87">
        <v>0</v>
      </c>
      <c r="J411" s="87">
        <v>20879.64</v>
      </c>
      <c r="K411" s="87">
        <v>0</v>
      </c>
      <c r="L411" s="87">
        <v>-7887.07</v>
      </c>
      <c r="M411" s="88">
        <f t="shared" si="39"/>
        <v>3706685.0100000002</v>
      </c>
      <c r="N411" s="87">
        <v>-704.25</v>
      </c>
      <c r="O411" s="83">
        <f t="shared" si="40"/>
        <v>3705980.7600000002</v>
      </c>
      <c r="P411" s="89"/>
      <c r="Q411" s="102"/>
      <c r="R411" s="103"/>
      <c r="S411" s="44"/>
      <c r="T411" s="44"/>
      <c r="U411" s="44"/>
      <c r="V411" s="44"/>
    </row>
    <row r="412" spans="1:22" s="68" customFormat="1" ht="24">
      <c r="A412" s="45" t="s">
        <v>1076</v>
      </c>
      <c r="B412" s="91" t="s">
        <v>1077</v>
      </c>
      <c r="C412" s="95" t="s">
        <v>1078</v>
      </c>
      <c r="D412" s="87">
        <v>843817.35</v>
      </c>
      <c r="E412" s="87">
        <v>74713.040000000008</v>
      </c>
      <c r="F412" s="87">
        <v>4306.3499999999995</v>
      </c>
      <c r="G412" s="87">
        <v>-95.61</v>
      </c>
      <c r="H412" s="87">
        <v>0</v>
      </c>
      <c r="I412" s="87">
        <v>0</v>
      </c>
      <c r="J412" s="87">
        <v>4179.5599999999995</v>
      </c>
      <c r="K412" s="87">
        <v>0</v>
      </c>
      <c r="L412" s="87">
        <v>0</v>
      </c>
      <c r="M412" s="88">
        <f t="shared" si="39"/>
        <v>926920.69000000006</v>
      </c>
      <c r="N412" s="87">
        <v>-196.55</v>
      </c>
      <c r="O412" s="83">
        <f t="shared" si="40"/>
        <v>926724.14</v>
      </c>
      <c r="P412" s="89"/>
      <c r="Q412" s="102"/>
      <c r="R412" s="103"/>
      <c r="S412" s="44"/>
      <c r="T412" s="44"/>
      <c r="U412" s="44"/>
      <c r="V412" s="44"/>
    </row>
    <row r="413" spans="1:22" s="68" customFormat="1" ht="24">
      <c r="A413" s="45" t="s">
        <v>1079</v>
      </c>
      <c r="B413" s="91" t="s">
        <v>1080</v>
      </c>
      <c r="C413" s="95" t="s">
        <v>1081</v>
      </c>
      <c r="D413" s="87">
        <v>123698.15</v>
      </c>
      <c r="E413" s="87">
        <v>10572.63</v>
      </c>
      <c r="F413" s="87">
        <v>183.2</v>
      </c>
      <c r="G413" s="87">
        <v>0</v>
      </c>
      <c r="H413" s="87">
        <v>0</v>
      </c>
      <c r="I413" s="87">
        <v>0</v>
      </c>
      <c r="J413" s="87">
        <v>1112.1500000000001</v>
      </c>
      <c r="K413" s="87">
        <v>0</v>
      </c>
      <c r="L413" s="87">
        <v>0</v>
      </c>
      <c r="M413" s="88">
        <f t="shared" si="39"/>
        <v>135566.13</v>
      </c>
      <c r="N413" s="87">
        <v>0</v>
      </c>
      <c r="O413" s="83">
        <f t="shared" si="40"/>
        <v>135566.13</v>
      </c>
      <c r="P413" s="89"/>
      <c r="Q413" s="102"/>
      <c r="R413" s="103"/>
      <c r="S413" s="44"/>
      <c r="T413" s="44"/>
      <c r="U413" s="44"/>
      <c r="V413" s="44"/>
    </row>
    <row r="414" spans="1:22" ht="24">
      <c r="A414" s="45" t="s">
        <v>1082</v>
      </c>
      <c r="B414" s="91" t="s">
        <v>1083</v>
      </c>
      <c r="C414" s="95" t="s">
        <v>1084</v>
      </c>
      <c r="D414" s="87">
        <v>3738614.74</v>
      </c>
      <c r="E414" s="87">
        <v>18244.82</v>
      </c>
      <c r="F414" s="87">
        <v>18444.919999999998</v>
      </c>
      <c r="G414" s="87">
        <v>0</v>
      </c>
      <c r="H414" s="87">
        <v>0</v>
      </c>
      <c r="I414" s="87">
        <v>0</v>
      </c>
      <c r="J414" s="87">
        <v>600</v>
      </c>
      <c r="K414" s="87">
        <v>0</v>
      </c>
      <c r="L414" s="87">
        <v>0</v>
      </c>
      <c r="M414" s="88">
        <f t="shared" si="39"/>
        <v>3775904.48</v>
      </c>
      <c r="N414" s="87">
        <v>-107752.85999999999</v>
      </c>
      <c r="O414" s="83">
        <f t="shared" si="40"/>
        <v>3668151.62</v>
      </c>
      <c r="P414" s="89"/>
      <c r="Q414" s="102"/>
      <c r="R414" s="103"/>
    </row>
    <row r="415" spans="1:22" ht="24">
      <c r="A415" s="45" t="s">
        <v>1085</v>
      </c>
      <c r="B415" s="91" t="s">
        <v>1086</v>
      </c>
      <c r="C415" s="95" t="s">
        <v>1087</v>
      </c>
      <c r="D415" s="87">
        <v>0</v>
      </c>
      <c r="E415" s="87">
        <v>0</v>
      </c>
      <c r="F415" s="87">
        <v>0</v>
      </c>
      <c r="G415" s="87">
        <v>0</v>
      </c>
      <c r="H415" s="87">
        <v>0</v>
      </c>
      <c r="I415" s="87">
        <v>0</v>
      </c>
      <c r="J415" s="87">
        <v>0</v>
      </c>
      <c r="K415" s="87">
        <v>0</v>
      </c>
      <c r="L415" s="87">
        <v>0</v>
      </c>
      <c r="M415" s="88">
        <f t="shared" si="39"/>
        <v>0</v>
      </c>
      <c r="N415" s="87">
        <v>0</v>
      </c>
      <c r="O415" s="83">
        <f t="shared" si="40"/>
        <v>0</v>
      </c>
      <c r="P415" s="89"/>
      <c r="Q415" s="102"/>
      <c r="R415" s="103"/>
    </row>
    <row r="416" spans="1:22">
      <c r="B416" s="126"/>
      <c r="C416" s="99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89"/>
      <c r="Q416" s="102"/>
      <c r="R416" s="103"/>
    </row>
    <row r="417" spans="1:22" ht="24">
      <c r="B417" s="111" t="s">
        <v>1088</v>
      </c>
      <c r="C417" s="99"/>
      <c r="D417" s="112">
        <f t="shared" ref="D417:N417" si="41">SUM(D368:D415)</f>
        <v>1636080312.3300002</v>
      </c>
      <c r="E417" s="112">
        <f t="shared" si="41"/>
        <v>137261203.54999995</v>
      </c>
      <c r="F417" s="112">
        <f t="shared" si="41"/>
        <v>16148861.799999997</v>
      </c>
      <c r="G417" s="112">
        <f t="shared" si="41"/>
        <v>205165.55000000005</v>
      </c>
      <c r="H417" s="112">
        <f t="shared" si="41"/>
        <v>105974.09</v>
      </c>
      <c r="I417" s="112">
        <f t="shared" si="41"/>
        <v>0</v>
      </c>
      <c r="J417" s="112">
        <f t="shared" si="41"/>
        <v>7416746.3600000003</v>
      </c>
      <c r="K417" s="112">
        <f t="shared" si="41"/>
        <v>0</v>
      </c>
      <c r="L417" s="112">
        <f t="shared" si="41"/>
        <v>-5000206.74</v>
      </c>
      <c r="M417" s="112">
        <f t="shared" si="41"/>
        <v>1792218056.9400001</v>
      </c>
      <c r="N417" s="112">
        <f t="shared" si="41"/>
        <v>-252256.15999999997</v>
      </c>
      <c r="O417" s="112">
        <f>SUM(M417:N417)</f>
        <v>1791965800.78</v>
      </c>
      <c r="P417" s="89"/>
      <c r="Q417" s="102"/>
      <c r="R417" s="103"/>
      <c r="S417" s="68"/>
      <c r="T417" s="68"/>
      <c r="U417" s="68"/>
      <c r="V417" s="68"/>
    </row>
    <row r="418" spans="1:22">
      <c r="B418" s="126"/>
      <c r="C418" s="99"/>
      <c r="D418" s="113"/>
      <c r="E418" s="113"/>
      <c r="F418" s="113"/>
      <c r="G418" s="113"/>
      <c r="H418" s="113"/>
      <c r="I418" s="113"/>
      <c r="J418" s="113"/>
      <c r="K418" s="113"/>
      <c r="L418" s="113"/>
      <c r="M418" s="141"/>
      <c r="N418" s="113"/>
      <c r="O418" s="148"/>
      <c r="P418" s="89"/>
      <c r="Q418" s="102"/>
      <c r="R418" s="103"/>
      <c r="S418" s="68"/>
      <c r="T418" s="68"/>
      <c r="U418" s="68"/>
      <c r="V418" s="68"/>
    </row>
    <row r="419" spans="1:22">
      <c r="B419" s="133" t="s">
        <v>1089</v>
      </c>
      <c r="C419" s="116"/>
      <c r="D419" s="117"/>
      <c r="E419" s="117"/>
      <c r="F419" s="117"/>
      <c r="G419" s="117"/>
      <c r="H419" s="117"/>
      <c r="I419" s="117"/>
      <c r="J419" s="117"/>
      <c r="K419" s="117"/>
      <c r="L419" s="117"/>
      <c r="M419" s="88"/>
      <c r="N419" s="117"/>
      <c r="O419" s="149"/>
      <c r="P419" s="89"/>
      <c r="Q419" s="102"/>
      <c r="R419" s="103"/>
      <c r="S419" s="68"/>
      <c r="T419" s="68"/>
      <c r="U419" s="68"/>
      <c r="V419" s="68"/>
    </row>
    <row r="420" spans="1:22">
      <c r="B420" s="137"/>
      <c r="C420" s="86"/>
      <c r="D420" s="117"/>
      <c r="E420" s="117"/>
      <c r="F420" s="117"/>
      <c r="G420" s="117"/>
      <c r="H420" s="117"/>
      <c r="I420" s="117"/>
      <c r="J420" s="117"/>
      <c r="K420" s="117"/>
      <c r="L420" s="117"/>
      <c r="M420" s="88"/>
      <c r="N420" s="117"/>
      <c r="O420" s="149"/>
      <c r="P420" s="89"/>
      <c r="Q420" s="102"/>
      <c r="R420" s="103"/>
      <c r="S420" s="68"/>
      <c r="T420" s="68"/>
      <c r="U420" s="68"/>
      <c r="V420" s="68"/>
    </row>
    <row r="421" spans="1:22" ht="36">
      <c r="B421" s="91" t="s">
        <v>1090</v>
      </c>
      <c r="C421" s="94" t="s">
        <v>1091</v>
      </c>
      <c r="D421" s="87">
        <v>0</v>
      </c>
      <c r="E421" s="87">
        <v>0</v>
      </c>
      <c r="F421" s="87">
        <v>0</v>
      </c>
      <c r="G421" s="87">
        <v>0</v>
      </c>
      <c r="H421" s="87">
        <v>0</v>
      </c>
      <c r="I421" s="87">
        <v>0</v>
      </c>
      <c r="J421" s="87">
        <v>0</v>
      </c>
      <c r="K421" s="87">
        <v>0</v>
      </c>
      <c r="L421" s="87">
        <v>0</v>
      </c>
      <c r="M421" s="88">
        <f>SUM(D421:L421)</f>
        <v>0</v>
      </c>
      <c r="N421" s="87">
        <v>0</v>
      </c>
      <c r="O421" s="149">
        <f>SUM(M421:N421)</f>
        <v>0</v>
      </c>
      <c r="P421" s="89"/>
      <c r="Q421" s="102"/>
      <c r="R421" s="103"/>
      <c r="S421" s="68"/>
      <c r="T421" s="68"/>
      <c r="U421" s="68"/>
      <c r="V421" s="68"/>
    </row>
    <row r="422" spans="1:22">
      <c r="A422" s="45" t="s">
        <v>1092</v>
      </c>
      <c r="B422" s="91" t="s">
        <v>1093</v>
      </c>
      <c r="C422" s="99" t="s">
        <v>1094</v>
      </c>
      <c r="D422" s="87">
        <v>13015618.330000002</v>
      </c>
      <c r="E422" s="87">
        <v>11293769.550000003</v>
      </c>
      <c r="F422" s="87">
        <v>684924.65000000014</v>
      </c>
      <c r="G422" s="87">
        <v>0</v>
      </c>
      <c r="H422" s="87">
        <v>4070.18</v>
      </c>
      <c r="I422" s="87">
        <v>0</v>
      </c>
      <c r="J422" s="87">
        <v>-23032.479999999996</v>
      </c>
      <c r="K422" s="87">
        <v>0</v>
      </c>
      <c r="L422" s="87">
        <v>0</v>
      </c>
      <c r="M422" s="88">
        <f t="shared" ref="M422:M483" si="42">SUM(D422:L422)</f>
        <v>24975350.23</v>
      </c>
      <c r="N422" s="87">
        <v>4874.4399999999996</v>
      </c>
      <c r="O422" s="149">
        <f t="shared" ref="O422:O483" si="43">SUM(M422:N422)</f>
        <v>24980224.670000002</v>
      </c>
      <c r="P422" s="89"/>
      <c r="Q422" s="102"/>
      <c r="R422" s="103"/>
      <c r="S422" s="68"/>
      <c r="T422" s="68"/>
      <c r="U422" s="68"/>
      <c r="V422" s="68"/>
    </row>
    <row r="423" spans="1:22">
      <c r="A423" s="45" t="s">
        <v>1095</v>
      </c>
      <c r="B423" s="91" t="s">
        <v>1096</v>
      </c>
      <c r="C423" s="99" t="s">
        <v>1097</v>
      </c>
      <c r="D423" s="87">
        <v>3228408.8600000003</v>
      </c>
      <c r="E423" s="87">
        <v>217214.81999999998</v>
      </c>
      <c r="F423" s="87">
        <v>707821.93</v>
      </c>
      <c r="G423" s="87">
        <v>40</v>
      </c>
      <c r="H423" s="87">
        <v>0</v>
      </c>
      <c r="I423" s="87">
        <v>0</v>
      </c>
      <c r="J423" s="87">
        <v>31627.5</v>
      </c>
      <c r="K423" s="87">
        <v>0</v>
      </c>
      <c r="L423" s="87">
        <v>0</v>
      </c>
      <c r="M423" s="88">
        <f t="shared" si="42"/>
        <v>4185113.1100000003</v>
      </c>
      <c r="N423" s="87">
        <v>4669.0399999999991</v>
      </c>
      <c r="O423" s="149">
        <f t="shared" si="43"/>
        <v>4189782.1500000004</v>
      </c>
      <c r="P423" s="89"/>
      <c r="Q423" s="102"/>
      <c r="R423" s="103"/>
    </row>
    <row r="424" spans="1:22">
      <c r="A424" s="45" t="s">
        <v>1098</v>
      </c>
      <c r="B424" s="91" t="s">
        <v>1099</v>
      </c>
      <c r="C424" s="99" t="s">
        <v>1100</v>
      </c>
      <c r="D424" s="87">
        <v>9079753.3599999994</v>
      </c>
      <c r="E424" s="87">
        <v>95995.849999999977</v>
      </c>
      <c r="F424" s="87">
        <v>136397.54</v>
      </c>
      <c r="G424" s="87">
        <v>194.21</v>
      </c>
      <c r="H424" s="87">
        <v>0</v>
      </c>
      <c r="I424" s="87">
        <v>0</v>
      </c>
      <c r="J424" s="87">
        <v>106101.03</v>
      </c>
      <c r="K424" s="87">
        <v>0</v>
      </c>
      <c r="L424" s="87">
        <v>0</v>
      </c>
      <c r="M424" s="88">
        <f t="shared" si="42"/>
        <v>9418441.9899999984</v>
      </c>
      <c r="N424" s="87">
        <v>193564.48</v>
      </c>
      <c r="O424" s="149">
        <f t="shared" si="43"/>
        <v>9612006.4699999988</v>
      </c>
      <c r="P424" s="89"/>
      <c r="Q424" s="102"/>
      <c r="R424" s="103"/>
    </row>
    <row r="425" spans="1:22">
      <c r="A425" s="45" t="s">
        <v>1101</v>
      </c>
      <c r="B425" s="91" t="s">
        <v>1102</v>
      </c>
      <c r="C425" s="99" t="s">
        <v>1103</v>
      </c>
      <c r="D425" s="87">
        <v>6116447.4799999995</v>
      </c>
      <c r="E425" s="87">
        <v>1552380.0899999999</v>
      </c>
      <c r="F425" s="87">
        <v>133960.6</v>
      </c>
      <c r="G425" s="87">
        <v>948</v>
      </c>
      <c r="H425" s="87">
        <v>0</v>
      </c>
      <c r="I425" s="87">
        <v>0</v>
      </c>
      <c r="J425" s="87">
        <v>461668.72</v>
      </c>
      <c r="K425" s="87">
        <v>0</v>
      </c>
      <c r="L425" s="87">
        <v>0</v>
      </c>
      <c r="M425" s="88">
        <f t="shared" si="42"/>
        <v>8265404.8899999987</v>
      </c>
      <c r="N425" s="87">
        <v>-526733.98</v>
      </c>
      <c r="O425" s="149">
        <f t="shared" si="43"/>
        <v>7738670.9099999983</v>
      </c>
      <c r="P425" s="89"/>
      <c r="Q425" s="102"/>
      <c r="R425" s="103"/>
    </row>
    <row r="426" spans="1:22" ht="24">
      <c r="A426" s="45" t="s">
        <v>1104</v>
      </c>
      <c r="B426" s="91" t="s">
        <v>1105</v>
      </c>
      <c r="C426" s="99" t="s">
        <v>1106</v>
      </c>
      <c r="D426" s="87">
        <v>41548153.109999999</v>
      </c>
      <c r="E426" s="87">
        <v>1439823.0499999998</v>
      </c>
      <c r="F426" s="87">
        <v>1288112.47</v>
      </c>
      <c r="G426" s="87">
        <v>0</v>
      </c>
      <c r="H426" s="87">
        <v>0</v>
      </c>
      <c r="I426" s="87">
        <v>0</v>
      </c>
      <c r="J426" s="87">
        <v>8927100.0999999996</v>
      </c>
      <c r="K426" s="87">
        <v>0</v>
      </c>
      <c r="L426" s="87">
        <v>0</v>
      </c>
      <c r="M426" s="88">
        <f t="shared" si="42"/>
        <v>53203188.729999997</v>
      </c>
      <c r="N426" s="87">
        <v>78217.03</v>
      </c>
      <c r="O426" s="149">
        <f t="shared" si="43"/>
        <v>53281405.759999998</v>
      </c>
      <c r="P426" s="89"/>
      <c r="Q426" s="102"/>
      <c r="R426" s="103"/>
    </row>
    <row r="427" spans="1:22">
      <c r="A427" s="45" t="s">
        <v>1107</v>
      </c>
      <c r="B427" s="91" t="s">
        <v>1108</v>
      </c>
      <c r="C427" s="99" t="s">
        <v>1109</v>
      </c>
      <c r="D427" s="87">
        <v>14951233.939999998</v>
      </c>
      <c r="E427" s="87">
        <v>4300956.4400000013</v>
      </c>
      <c r="F427" s="87">
        <v>2861118.63</v>
      </c>
      <c r="G427" s="87">
        <v>0</v>
      </c>
      <c r="H427" s="87">
        <v>1500</v>
      </c>
      <c r="I427" s="87">
        <v>0</v>
      </c>
      <c r="J427" s="87">
        <v>2020489.46</v>
      </c>
      <c r="K427" s="87">
        <v>0</v>
      </c>
      <c r="L427" s="87">
        <v>-120139.75</v>
      </c>
      <c r="M427" s="88">
        <f t="shared" si="42"/>
        <v>24015158.719999999</v>
      </c>
      <c r="N427" s="87">
        <v>-1087701.3500000001</v>
      </c>
      <c r="O427" s="149">
        <f t="shared" si="43"/>
        <v>22927457.369999997</v>
      </c>
      <c r="P427" s="89"/>
      <c r="Q427" s="102"/>
      <c r="R427" s="103"/>
    </row>
    <row r="428" spans="1:22">
      <c r="A428" s="45" t="s">
        <v>1110</v>
      </c>
      <c r="B428" s="147" t="s">
        <v>1111</v>
      </c>
      <c r="C428" s="106" t="s">
        <v>1112</v>
      </c>
      <c r="D428" s="87">
        <v>518949.44</v>
      </c>
      <c r="E428" s="87">
        <v>0</v>
      </c>
      <c r="F428" s="87">
        <v>5069.97</v>
      </c>
      <c r="G428" s="87">
        <v>0</v>
      </c>
      <c r="H428" s="87">
        <v>0</v>
      </c>
      <c r="I428" s="87">
        <v>0</v>
      </c>
      <c r="J428" s="87">
        <v>0</v>
      </c>
      <c r="K428" s="87">
        <v>0</v>
      </c>
      <c r="L428" s="87">
        <v>0</v>
      </c>
      <c r="M428" s="88">
        <f t="shared" si="42"/>
        <v>524019.41</v>
      </c>
      <c r="N428" s="87">
        <v>0</v>
      </c>
      <c r="O428" s="149">
        <f t="shared" si="43"/>
        <v>524019.41</v>
      </c>
      <c r="P428" s="89"/>
      <c r="Q428" s="102"/>
      <c r="R428" s="103"/>
    </row>
    <row r="429" spans="1:22">
      <c r="A429" s="45" t="s">
        <v>1113</v>
      </c>
      <c r="B429" s="91" t="s">
        <v>1114</v>
      </c>
      <c r="C429" s="99" t="s">
        <v>1115</v>
      </c>
      <c r="D429" s="87">
        <v>9593252.9800000023</v>
      </c>
      <c r="E429" s="87">
        <v>20000</v>
      </c>
      <c r="F429" s="87">
        <v>11145.53</v>
      </c>
      <c r="G429" s="87">
        <v>0</v>
      </c>
      <c r="H429" s="87">
        <v>0</v>
      </c>
      <c r="I429" s="87">
        <v>0</v>
      </c>
      <c r="J429" s="87">
        <v>0</v>
      </c>
      <c r="K429" s="87">
        <v>0</v>
      </c>
      <c r="L429" s="87">
        <v>0</v>
      </c>
      <c r="M429" s="88">
        <f t="shared" si="42"/>
        <v>9624398.5100000016</v>
      </c>
      <c r="N429" s="87">
        <v>67125.45</v>
      </c>
      <c r="O429" s="149">
        <f t="shared" si="43"/>
        <v>9691523.9600000009</v>
      </c>
      <c r="P429" s="89"/>
      <c r="Q429" s="102"/>
      <c r="R429" s="103"/>
    </row>
    <row r="430" spans="1:22" ht="24">
      <c r="A430" s="45" t="s">
        <v>1116</v>
      </c>
      <c r="B430" s="91" t="s">
        <v>1117</v>
      </c>
      <c r="C430" s="99" t="s">
        <v>1118</v>
      </c>
      <c r="D430" s="87">
        <v>2467293.67</v>
      </c>
      <c r="E430" s="87">
        <v>97634.32</v>
      </c>
      <c r="F430" s="87">
        <v>1485.91</v>
      </c>
      <c r="G430" s="87">
        <v>0</v>
      </c>
      <c r="H430" s="87">
        <v>0</v>
      </c>
      <c r="I430" s="87">
        <v>0</v>
      </c>
      <c r="J430" s="87">
        <v>3880.16</v>
      </c>
      <c r="K430" s="87">
        <v>0</v>
      </c>
      <c r="L430" s="87">
        <v>0</v>
      </c>
      <c r="M430" s="88">
        <f t="shared" si="42"/>
        <v>2570294.06</v>
      </c>
      <c r="N430" s="87">
        <v>0</v>
      </c>
      <c r="O430" s="149">
        <f t="shared" si="43"/>
        <v>2570294.06</v>
      </c>
      <c r="P430" s="89"/>
      <c r="Q430" s="102"/>
      <c r="R430" s="103"/>
    </row>
    <row r="431" spans="1:22">
      <c r="A431" s="45" t="s">
        <v>1119</v>
      </c>
      <c r="B431" s="91" t="s">
        <v>1120</v>
      </c>
      <c r="C431" s="99" t="s">
        <v>1121</v>
      </c>
      <c r="D431" s="87">
        <v>1418469.88</v>
      </c>
      <c r="E431" s="87">
        <v>729688.85</v>
      </c>
      <c r="F431" s="87">
        <v>13387.86</v>
      </c>
      <c r="G431" s="87">
        <v>0</v>
      </c>
      <c r="H431" s="87">
        <v>0</v>
      </c>
      <c r="I431" s="87">
        <v>0</v>
      </c>
      <c r="J431" s="87">
        <v>0</v>
      </c>
      <c r="K431" s="87">
        <v>0</v>
      </c>
      <c r="L431" s="87">
        <v>0</v>
      </c>
      <c r="M431" s="88">
        <f t="shared" si="42"/>
        <v>2161546.59</v>
      </c>
      <c r="N431" s="87">
        <v>0</v>
      </c>
      <c r="O431" s="149">
        <f t="shared" si="43"/>
        <v>2161546.59</v>
      </c>
      <c r="P431" s="89"/>
      <c r="Q431" s="102"/>
      <c r="R431" s="103"/>
    </row>
    <row r="432" spans="1:22">
      <c r="A432" s="45" t="s">
        <v>1122</v>
      </c>
      <c r="B432" s="91" t="s">
        <v>1123</v>
      </c>
      <c r="C432" s="99" t="s">
        <v>1124</v>
      </c>
      <c r="D432" s="87">
        <v>336997.79000000004</v>
      </c>
      <c r="E432" s="87">
        <v>0</v>
      </c>
      <c r="F432" s="87">
        <v>32.01</v>
      </c>
      <c r="G432" s="87">
        <v>0</v>
      </c>
      <c r="H432" s="87">
        <v>0</v>
      </c>
      <c r="I432" s="87">
        <v>0</v>
      </c>
      <c r="J432" s="87">
        <v>0</v>
      </c>
      <c r="K432" s="87">
        <v>0</v>
      </c>
      <c r="L432" s="87">
        <v>0</v>
      </c>
      <c r="M432" s="88">
        <f t="shared" si="42"/>
        <v>337029.80000000005</v>
      </c>
      <c r="N432" s="87">
        <v>0</v>
      </c>
      <c r="O432" s="149">
        <f t="shared" si="43"/>
        <v>337029.80000000005</v>
      </c>
      <c r="P432" s="89"/>
      <c r="Q432" s="102"/>
      <c r="R432" s="103"/>
    </row>
    <row r="433" spans="1:18" ht="24">
      <c r="A433" s="45" t="s">
        <v>1125</v>
      </c>
      <c r="B433" s="91" t="s">
        <v>1126</v>
      </c>
      <c r="C433" s="99" t="s">
        <v>1127</v>
      </c>
      <c r="D433" s="87">
        <v>6996682.96</v>
      </c>
      <c r="E433" s="87">
        <v>99225.85</v>
      </c>
      <c r="F433" s="87">
        <v>6386.4</v>
      </c>
      <c r="G433" s="87">
        <v>0</v>
      </c>
      <c r="H433" s="87">
        <v>0</v>
      </c>
      <c r="I433" s="87">
        <v>0</v>
      </c>
      <c r="J433" s="87">
        <v>0</v>
      </c>
      <c r="K433" s="87">
        <v>0</v>
      </c>
      <c r="L433" s="87">
        <v>0</v>
      </c>
      <c r="M433" s="88">
        <f t="shared" si="42"/>
        <v>7102295.21</v>
      </c>
      <c r="N433" s="87">
        <v>36715.5</v>
      </c>
      <c r="O433" s="149">
        <f t="shared" si="43"/>
        <v>7139010.71</v>
      </c>
      <c r="P433" s="89"/>
      <c r="Q433" s="102"/>
      <c r="R433" s="103"/>
    </row>
    <row r="434" spans="1:18" ht="24">
      <c r="A434" s="45" t="s">
        <v>1128</v>
      </c>
      <c r="B434" s="91" t="s">
        <v>1129</v>
      </c>
      <c r="C434" s="99" t="s">
        <v>1130</v>
      </c>
      <c r="D434" s="87">
        <v>218035.73</v>
      </c>
      <c r="E434" s="87">
        <v>0</v>
      </c>
      <c r="F434" s="87">
        <v>0</v>
      </c>
      <c r="G434" s="87">
        <v>0</v>
      </c>
      <c r="H434" s="87">
        <v>0</v>
      </c>
      <c r="I434" s="87">
        <v>0</v>
      </c>
      <c r="J434" s="87">
        <v>0</v>
      </c>
      <c r="K434" s="87">
        <v>0</v>
      </c>
      <c r="L434" s="87">
        <v>0</v>
      </c>
      <c r="M434" s="88">
        <f t="shared" si="42"/>
        <v>218035.73</v>
      </c>
      <c r="N434" s="87">
        <v>0</v>
      </c>
      <c r="O434" s="149">
        <f t="shared" si="43"/>
        <v>218035.73</v>
      </c>
      <c r="P434" s="89"/>
      <c r="Q434" s="102"/>
      <c r="R434" s="103"/>
    </row>
    <row r="435" spans="1:18" ht="48">
      <c r="B435" s="150" t="s">
        <v>1131</v>
      </c>
      <c r="C435" s="99" t="s">
        <v>1132</v>
      </c>
      <c r="D435" s="87">
        <v>141887.29999999999</v>
      </c>
      <c r="E435" s="87">
        <v>0</v>
      </c>
      <c r="F435" s="87">
        <v>0</v>
      </c>
      <c r="G435" s="87">
        <v>0</v>
      </c>
      <c r="H435" s="87">
        <v>0</v>
      </c>
      <c r="I435" s="87">
        <v>0</v>
      </c>
      <c r="J435" s="87">
        <v>0</v>
      </c>
      <c r="K435" s="87">
        <v>0</v>
      </c>
      <c r="L435" s="87">
        <v>0</v>
      </c>
      <c r="M435" s="88">
        <f t="shared" si="42"/>
        <v>141887.29999999999</v>
      </c>
      <c r="N435" s="87">
        <v>0</v>
      </c>
      <c r="O435" s="149">
        <f t="shared" si="43"/>
        <v>141887.29999999999</v>
      </c>
      <c r="P435" s="89"/>
      <c r="Q435" s="102"/>
      <c r="R435" s="103"/>
    </row>
    <row r="436" spans="1:18" ht="36">
      <c r="A436" s="45" t="s">
        <v>1133</v>
      </c>
      <c r="B436" s="91" t="s">
        <v>1134</v>
      </c>
      <c r="C436" s="99" t="s">
        <v>1135</v>
      </c>
      <c r="D436" s="87">
        <v>4042028.83</v>
      </c>
      <c r="E436" s="87">
        <v>57592.2</v>
      </c>
      <c r="F436" s="87">
        <v>0</v>
      </c>
      <c r="G436" s="87">
        <v>0</v>
      </c>
      <c r="H436" s="87">
        <v>0</v>
      </c>
      <c r="I436" s="87">
        <v>0</v>
      </c>
      <c r="J436" s="87">
        <v>0</v>
      </c>
      <c r="K436" s="87">
        <v>0</v>
      </c>
      <c r="L436" s="87">
        <v>0</v>
      </c>
      <c r="M436" s="88">
        <f t="shared" si="42"/>
        <v>4099621.0300000003</v>
      </c>
      <c r="N436" s="87">
        <v>0</v>
      </c>
      <c r="O436" s="149">
        <f t="shared" si="43"/>
        <v>4099621.0300000003</v>
      </c>
      <c r="P436" s="89"/>
      <c r="Q436" s="102"/>
      <c r="R436" s="103"/>
    </row>
    <row r="437" spans="1:18">
      <c r="A437" s="45" t="s">
        <v>1136</v>
      </c>
      <c r="B437" s="147" t="s">
        <v>1137</v>
      </c>
      <c r="C437" s="151" t="s">
        <v>1138</v>
      </c>
      <c r="D437" s="87">
        <v>0</v>
      </c>
      <c r="E437" s="87">
        <v>0</v>
      </c>
      <c r="F437" s="87">
        <v>0</v>
      </c>
      <c r="G437" s="87">
        <v>0</v>
      </c>
      <c r="H437" s="87">
        <v>0</v>
      </c>
      <c r="I437" s="87">
        <v>0</v>
      </c>
      <c r="J437" s="87">
        <v>0</v>
      </c>
      <c r="K437" s="87">
        <v>0</v>
      </c>
      <c r="L437" s="87">
        <v>0</v>
      </c>
      <c r="M437" s="88">
        <f t="shared" si="42"/>
        <v>0</v>
      </c>
      <c r="N437" s="87">
        <v>0</v>
      </c>
      <c r="O437" s="149">
        <f t="shared" si="43"/>
        <v>0</v>
      </c>
      <c r="P437" s="89"/>
      <c r="Q437" s="102"/>
      <c r="R437" s="103"/>
    </row>
    <row r="438" spans="1:18">
      <c r="A438" s="45" t="s">
        <v>1139</v>
      </c>
      <c r="B438" s="91" t="s">
        <v>1140</v>
      </c>
      <c r="C438" s="99" t="s">
        <v>1141</v>
      </c>
      <c r="D438" s="87">
        <v>2589106.65</v>
      </c>
      <c r="E438" s="87">
        <v>32678.959999999999</v>
      </c>
      <c r="F438" s="87">
        <v>28766.18</v>
      </c>
      <c r="G438" s="87">
        <v>0</v>
      </c>
      <c r="H438" s="87">
        <v>0</v>
      </c>
      <c r="I438" s="87">
        <v>0</v>
      </c>
      <c r="J438" s="87">
        <v>0</v>
      </c>
      <c r="K438" s="87">
        <v>0</v>
      </c>
      <c r="L438" s="87">
        <v>0</v>
      </c>
      <c r="M438" s="88">
        <f t="shared" si="42"/>
        <v>2650551.79</v>
      </c>
      <c r="N438" s="87">
        <v>0</v>
      </c>
      <c r="O438" s="149">
        <f t="shared" si="43"/>
        <v>2650551.79</v>
      </c>
      <c r="P438" s="89"/>
      <c r="Q438" s="102"/>
      <c r="R438" s="103"/>
    </row>
    <row r="439" spans="1:18">
      <c r="A439" s="45" t="s">
        <v>1142</v>
      </c>
      <c r="B439" s="91" t="s">
        <v>1143</v>
      </c>
      <c r="C439" s="99" t="s">
        <v>1144</v>
      </c>
      <c r="D439" s="87">
        <v>10055624.15</v>
      </c>
      <c r="E439" s="87">
        <v>61565.99</v>
      </c>
      <c r="F439" s="87">
        <v>36799.64</v>
      </c>
      <c r="G439" s="87">
        <v>0</v>
      </c>
      <c r="H439" s="87">
        <v>0</v>
      </c>
      <c r="I439" s="87">
        <v>0</v>
      </c>
      <c r="J439" s="87">
        <v>0</v>
      </c>
      <c r="K439" s="87">
        <v>0</v>
      </c>
      <c r="L439" s="87">
        <v>0</v>
      </c>
      <c r="M439" s="88">
        <f t="shared" si="42"/>
        <v>10153989.780000001</v>
      </c>
      <c r="N439" s="87">
        <v>0</v>
      </c>
      <c r="O439" s="149">
        <f t="shared" si="43"/>
        <v>10153989.780000001</v>
      </c>
      <c r="P439" s="89"/>
      <c r="Q439" s="102"/>
      <c r="R439" s="103"/>
    </row>
    <row r="440" spans="1:18">
      <c r="A440" s="45" t="s">
        <v>1145</v>
      </c>
      <c r="B440" s="91" t="s">
        <v>1146</v>
      </c>
      <c r="C440" s="99" t="s">
        <v>1147</v>
      </c>
      <c r="D440" s="87">
        <v>57172374.329999998</v>
      </c>
      <c r="E440" s="87">
        <v>411993.32000000007</v>
      </c>
      <c r="F440" s="87">
        <v>402538.37</v>
      </c>
      <c r="G440" s="87">
        <v>0</v>
      </c>
      <c r="H440" s="87">
        <v>0</v>
      </c>
      <c r="I440" s="87">
        <v>0</v>
      </c>
      <c r="J440" s="87">
        <v>12531.43</v>
      </c>
      <c r="K440" s="87">
        <v>0</v>
      </c>
      <c r="L440" s="87">
        <v>0</v>
      </c>
      <c r="M440" s="88">
        <f t="shared" si="42"/>
        <v>57999437.449999996</v>
      </c>
      <c r="N440" s="87">
        <v>160357.19</v>
      </c>
      <c r="O440" s="149">
        <f t="shared" si="43"/>
        <v>58159794.639999993</v>
      </c>
      <c r="P440" s="89"/>
      <c r="Q440" s="102"/>
      <c r="R440" s="103"/>
    </row>
    <row r="441" spans="1:18">
      <c r="A441" s="45" t="s">
        <v>1148</v>
      </c>
      <c r="B441" s="91" t="s">
        <v>1149</v>
      </c>
      <c r="C441" s="99" t="s">
        <v>1150</v>
      </c>
      <c r="D441" s="87">
        <v>2076184.0499999998</v>
      </c>
      <c r="E441" s="87">
        <v>8804.5999999999985</v>
      </c>
      <c r="F441" s="87">
        <v>32221.79</v>
      </c>
      <c r="G441" s="87">
        <v>0</v>
      </c>
      <c r="H441" s="87">
        <v>0</v>
      </c>
      <c r="I441" s="87">
        <v>0</v>
      </c>
      <c r="J441" s="87">
        <v>3639.03</v>
      </c>
      <c r="K441" s="87">
        <v>0</v>
      </c>
      <c r="L441" s="87">
        <v>0</v>
      </c>
      <c r="M441" s="88">
        <f t="shared" si="42"/>
        <v>2120849.4699999997</v>
      </c>
      <c r="N441" s="87">
        <v>16604.54</v>
      </c>
      <c r="O441" s="149">
        <f t="shared" si="43"/>
        <v>2137454.0099999998</v>
      </c>
      <c r="P441" s="89"/>
      <c r="Q441" s="102"/>
      <c r="R441" s="103"/>
    </row>
    <row r="442" spans="1:18">
      <c r="A442" s="45" t="s">
        <v>1151</v>
      </c>
      <c r="B442" s="91" t="s">
        <v>1152</v>
      </c>
      <c r="C442" s="99" t="s">
        <v>1153</v>
      </c>
      <c r="D442" s="87">
        <v>814909.31</v>
      </c>
      <c r="E442" s="87">
        <v>51285.08</v>
      </c>
      <c r="F442" s="87">
        <v>8733.2900000000009</v>
      </c>
      <c r="G442" s="87">
        <v>0</v>
      </c>
      <c r="H442" s="87">
        <v>0</v>
      </c>
      <c r="I442" s="87">
        <v>0</v>
      </c>
      <c r="J442" s="87">
        <v>6773.55</v>
      </c>
      <c r="K442" s="87">
        <v>0</v>
      </c>
      <c r="L442" s="87">
        <v>0</v>
      </c>
      <c r="M442" s="88">
        <f t="shared" si="42"/>
        <v>881701.2300000001</v>
      </c>
      <c r="N442" s="87">
        <v>-3600</v>
      </c>
      <c r="O442" s="149">
        <f t="shared" si="43"/>
        <v>878101.2300000001</v>
      </c>
      <c r="P442" s="89"/>
      <c r="Q442" s="102"/>
      <c r="R442" s="103"/>
    </row>
    <row r="443" spans="1:18" ht="24">
      <c r="A443" s="45" t="s">
        <v>1154</v>
      </c>
      <c r="B443" s="91" t="s">
        <v>1155</v>
      </c>
      <c r="C443" s="99" t="s">
        <v>1156</v>
      </c>
      <c r="D443" s="87">
        <v>392323.62999999989</v>
      </c>
      <c r="E443" s="87">
        <v>1351.66</v>
      </c>
      <c r="F443" s="87">
        <v>1650</v>
      </c>
      <c r="G443" s="87">
        <v>0</v>
      </c>
      <c r="H443" s="87">
        <v>0</v>
      </c>
      <c r="I443" s="87">
        <v>0</v>
      </c>
      <c r="J443" s="87">
        <v>31609.19</v>
      </c>
      <c r="K443" s="87">
        <v>0</v>
      </c>
      <c r="L443" s="87">
        <v>0</v>
      </c>
      <c r="M443" s="88">
        <f t="shared" si="42"/>
        <v>426934.47999999986</v>
      </c>
      <c r="N443" s="87">
        <v>0</v>
      </c>
      <c r="O443" s="149">
        <f t="shared" si="43"/>
        <v>426934.47999999986</v>
      </c>
      <c r="P443" s="89"/>
      <c r="Q443" s="102"/>
      <c r="R443" s="103"/>
    </row>
    <row r="444" spans="1:18" ht="24">
      <c r="A444" s="45" t="s">
        <v>1157</v>
      </c>
      <c r="B444" s="91" t="s">
        <v>1158</v>
      </c>
      <c r="C444" s="99" t="s">
        <v>1159</v>
      </c>
      <c r="D444" s="87">
        <v>299027.99</v>
      </c>
      <c r="E444" s="87">
        <v>12371.39</v>
      </c>
      <c r="F444" s="87">
        <v>0</v>
      </c>
      <c r="G444" s="87">
        <v>0</v>
      </c>
      <c r="H444" s="87">
        <v>0</v>
      </c>
      <c r="I444" s="87">
        <v>0</v>
      </c>
      <c r="J444" s="87">
        <v>0</v>
      </c>
      <c r="K444" s="87">
        <v>0</v>
      </c>
      <c r="L444" s="87">
        <v>0</v>
      </c>
      <c r="M444" s="88">
        <f t="shared" si="42"/>
        <v>311399.38</v>
      </c>
      <c r="N444" s="87">
        <v>0</v>
      </c>
      <c r="O444" s="149">
        <f t="shared" si="43"/>
        <v>311399.38</v>
      </c>
      <c r="P444" s="89"/>
      <c r="Q444" s="102"/>
      <c r="R444" s="103"/>
    </row>
    <row r="445" spans="1:18">
      <c r="A445" s="45" t="s">
        <v>1160</v>
      </c>
      <c r="B445" s="91" t="s">
        <v>1161</v>
      </c>
      <c r="C445" s="99" t="s">
        <v>1162</v>
      </c>
      <c r="D445" s="87">
        <v>109078561.74000001</v>
      </c>
      <c r="E445" s="87">
        <v>39895934.149999999</v>
      </c>
      <c r="F445" s="87">
        <v>6060703.3899999997</v>
      </c>
      <c r="G445" s="87">
        <v>384398.85</v>
      </c>
      <c r="H445" s="87">
        <v>5</v>
      </c>
      <c r="I445" s="87">
        <v>0</v>
      </c>
      <c r="J445" s="87">
        <v>33292620.060000002</v>
      </c>
      <c r="K445" s="87">
        <v>8807.66</v>
      </c>
      <c r="L445" s="87">
        <v>-28671577.110000003</v>
      </c>
      <c r="M445" s="88">
        <f t="shared" si="42"/>
        <v>160049453.73999998</v>
      </c>
      <c r="N445" s="87">
        <v>60384.709999999992</v>
      </c>
      <c r="O445" s="149">
        <f t="shared" si="43"/>
        <v>160109838.44999999</v>
      </c>
      <c r="P445" s="89"/>
      <c r="Q445" s="102"/>
      <c r="R445" s="103"/>
    </row>
    <row r="446" spans="1:18">
      <c r="A446" s="45" t="s">
        <v>1163</v>
      </c>
      <c r="B446" s="91" t="s">
        <v>1164</v>
      </c>
      <c r="C446" s="99" t="s">
        <v>1165</v>
      </c>
      <c r="D446" s="87">
        <v>356621.45</v>
      </c>
      <c r="E446" s="87">
        <v>935897.77</v>
      </c>
      <c r="F446" s="87">
        <v>0</v>
      </c>
      <c r="G446" s="87">
        <v>0</v>
      </c>
      <c r="H446" s="87">
        <v>0</v>
      </c>
      <c r="I446" s="87">
        <v>0</v>
      </c>
      <c r="J446" s="87">
        <v>4820.29</v>
      </c>
      <c r="K446" s="87">
        <v>0</v>
      </c>
      <c r="L446" s="87">
        <v>0</v>
      </c>
      <c r="M446" s="88">
        <f t="shared" si="42"/>
        <v>1297339.51</v>
      </c>
      <c r="N446" s="87">
        <v>0</v>
      </c>
      <c r="O446" s="149">
        <f t="shared" si="43"/>
        <v>1297339.51</v>
      </c>
      <c r="P446" s="89"/>
      <c r="Q446" s="102"/>
      <c r="R446" s="103"/>
    </row>
    <row r="447" spans="1:18" ht="36">
      <c r="A447" s="45" t="s">
        <v>1166</v>
      </c>
      <c r="B447" s="91" t="s">
        <v>1167</v>
      </c>
      <c r="C447" s="99" t="s">
        <v>1168</v>
      </c>
      <c r="D447" s="87">
        <v>20088.989999999998</v>
      </c>
      <c r="E447" s="87">
        <v>102768</v>
      </c>
      <c r="F447" s="87">
        <v>0</v>
      </c>
      <c r="G447" s="87">
        <v>0</v>
      </c>
      <c r="H447" s="87">
        <v>0</v>
      </c>
      <c r="I447" s="87">
        <v>0</v>
      </c>
      <c r="J447" s="87">
        <v>0</v>
      </c>
      <c r="K447" s="87">
        <v>0</v>
      </c>
      <c r="L447" s="87">
        <v>0</v>
      </c>
      <c r="M447" s="88">
        <f t="shared" si="42"/>
        <v>122856.98999999999</v>
      </c>
      <c r="N447" s="87">
        <v>0</v>
      </c>
      <c r="O447" s="149">
        <f t="shared" si="43"/>
        <v>122856.98999999999</v>
      </c>
      <c r="P447" s="89"/>
      <c r="Q447" s="102"/>
      <c r="R447" s="103"/>
    </row>
    <row r="448" spans="1:18">
      <c r="A448" s="45" t="s">
        <v>1169</v>
      </c>
      <c r="B448" s="91" t="s">
        <v>1170</v>
      </c>
      <c r="C448" s="99" t="s">
        <v>1171</v>
      </c>
      <c r="D448" s="87">
        <v>27759198.809999995</v>
      </c>
      <c r="E448" s="87">
        <v>16975995.949999999</v>
      </c>
      <c r="F448" s="87">
        <v>2591033.5100000002</v>
      </c>
      <c r="G448" s="87">
        <v>11686.3</v>
      </c>
      <c r="H448" s="87">
        <v>0</v>
      </c>
      <c r="I448" s="87">
        <v>0</v>
      </c>
      <c r="J448" s="87">
        <v>2412349.1100000003</v>
      </c>
      <c r="K448" s="87">
        <v>0</v>
      </c>
      <c r="L448" s="87">
        <v>-1573792.5299999998</v>
      </c>
      <c r="M448" s="88">
        <f t="shared" si="42"/>
        <v>48176471.149999984</v>
      </c>
      <c r="N448" s="87">
        <v>44642.48</v>
      </c>
      <c r="O448" s="149">
        <f t="shared" si="43"/>
        <v>48221113.62999998</v>
      </c>
      <c r="P448" s="89"/>
      <c r="Q448" s="102"/>
      <c r="R448" s="103"/>
    </row>
    <row r="449" spans="1:18" ht="36">
      <c r="A449" s="45" t="s">
        <v>1172</v>
      </c>
      <c r="B449" s="91" t="s">
        <v>1173</v>
      </c>
      <c r="C449" s="99" t="s">
        <v>1174</v>
      </c>
      <c r="D449" s="87">
        <v>30990816.569999997</v>
      </c>
      <c r="E449" s="87">
        <v>7706498.0099999998</v>
      </c>
      <c r="F449" s="87">
        <v>1111119.4999999998</v>
      </c>
      <c r="G449" s="87">
        <v>0</v>
      </c>
      <c r="H449" s="87">
        <v>76.97</v>
      </c>
      <c r="I449" s="87">
        <v>0</v>
      </c>
      <c r="J449" s="87">
        <v>770107.43</v>
      </c>
      <c r="K449" s="87">
        <v>0</v>
      </c>
      <c r="L449" s="87">
        <v>0</v>
      </c>
      <c r="M449" s="88">
        <f t="shared" si="42"/>
        <v>40578618.479999997</v>
      </c>
      <c r="N449" s="87">
        <v>-521717.77999999997</v>
      </c>
      <c r="O449" s="149">
        <f t="shared" si="43"/>
        <v>40056900.699999996</v>
      </c>
      <c r="P449" s="89"/>
      <c r="Q449" s="102"/>
      <c r="R449" s="103"/>
    </row>
    <row r="450" spans="1:18" ht="24">
      <c r="A450" s="45" t="s">
        <v>1175</v>
      </c>
      <c r="B450" s="91" t="s">
        <v>1176</v>
      </c>
      <c r="C450" s="99" t="s">
        <v>1177</v>
      </c>
      <c r="D450" s="87">
        <v>21053158.369999997</v>
      </c>
      <c r="E450" s="87">
        <v>1490184.41</v>
      </c>
      <c r="F450" s="87">
        <v>163316.98000000001</v>
      </c>
      <c r="G450" s="87">
        <v>0</v>
      </c>
      <c r="H450" s="87">
        <v>0</v>
      </c>
      <c r="I450" s="87">
        <v>0</v>
      </c>
      <c r="J450" s="87">
        <v>3072920.04</v>
      </c>
      <c r="K450" s="87">
        <v>0</v>
      </c>
      <c r="L450" s="87">
        <v>-85049.63</v>
      </c>
      <c r="M450" s="88">
        <f t="shared" si="42"/>
        <v>25694530.169999998</v>
      </c>
      <c r="N450" s="87">
        <v>-1403.74</v>
      </c>
      <c r="O450" s="149">
        <f t="shared" si="43"/>
        <v>25693126.43</v>
      </c>
      <c r="P450" s="89"/>
      <c r="Q450" s="102"/>
      <c r="R450" s="103"/>
    </row>
    <row r="451" spans="1:18" ht="36">
      <c r="A451" s="45" t="s">
        <v>1178</v>
      </c>
      <c r="B451" s="91" t="s">
        <v>1179</v>
      </c>
      <c r="C451" s="99" t="s">
        <v>1180</v>
      </c>
      <c r="D451" s="87">
        <v>11259547.01</v>
      </c>
      <c r="E451" s="87">
        <v>369027.99000000005</v>
      </c>
      <c r="F451" s="87">
        <v>89712.549999999988</v>
      </c>
      <c r="G451" s="87">
        <v>0</v>
      </c>
      <c r="H451" s="87">
        <v>0</v>
      </c>
      <c r="I451" s="87">
        <v>0</v>
      </c>
      <c r="J451" s="87">
        <v>1038266.3799999998</v>
      </c>
      <c r="K451" s="87">
        <v>0</v>
      </c>
      <c r="L451" s="87">
        <v>0</v>
      </c>
      <c r="M451" s="88">
        <f t="shared" si="42"/>
        <v>12756553.93</v>
      </c>
      <c r="N451" s="87">
        <v>634305.80999999994</v>
      </c>
      <c r="O451" s="149">
        <f t="shared" si="43"/>
        <v>13390859.74</v>
      </c>
      <c r="P451" s="89"/>
      <c r="Q451" s="102"/>
      <c r="R451" s="103"/>
    </row>
    <row r="452" spans="1:18" ht="24">
      <c r="A452" s="45" t="s">
        <v>1181</v>
      </c>
      <c r="B452" s="91" t="s">
        <v>1182</v>
      </c>
      <c r="C452" s="99" t="s">
        <v>1183</v>
      </c>
      <c r="D452" s="87">
        <v>12552387.719999999</v>
      </c>
      <c r="E452" s="87">
        <v>10235856.359999999</v>
      </c>
      <c r="F452" s="87">
        <v>1485619.6000000006</v>
      </c>
      <c r="G452" s="87">
        <v>0</v>
      </c>
      <c r="H452" s="87">
        <v>0</v>
      </c>
      <c r="I452" s="87">
        <v>0</v>
      </c>
      <c r="J452" s="87">
        <v>2516634.2100000004</v>
      </c>
      <c r="K452" s="87">
        <v>0</v>
      </c>
      <c r="L452" s="87">
        <v>0</v>
      </c>
      <c r="M452" s="88">
        <f t="shared" si="42"/>
        <v>26790497.890000001</v>
      </c>
      <c r="N452" s="87">
        <v>13814.86</v>
      </c>
      <c r="O452" s="149">
        <f t="shared" si="43"/>
        <v>26804312.75</v>
      </c>
      <c r="P452" s="89"/>
      <c r="Q452" s="102"/>
      <c r="R452" s="103"/>
    </row>
    <row r="453" spans="1:18">
      <c r="A453" s="45" t="s">
        <v>1184</v>
      </c>
      <c r="B453" s="147" t="s">
        <v>1185</v>
      </c>
      <c r="C453" s="151" t="s">
        <v>1186</v>
      </c>
      <c r="D453" s="87">
        <v>1221593.1499999999</v>
      </c>
      <c r="E453" s="87">
        <v>6904.04</v>
      </c>
      <c r="F453" s="87">
        <v>0</v>
      </c>
      <c r="G453" s="87">
        <v>0</v>
      </c>
      <c r="H453" s="87">
        <v>0</v>
      </c>
      <c r="I453" s="87">
        <v>0</v>
      </c>
      <c r="J453" s="87">
        <v>0</v>
      </c>
      <c r="K453" s="87">
        <v>0</v>
      </c>
      <c r="L453" s="87">
        <v>0</v>
      </c>
      <c r="M453" s="88">
        <f t="shared" si="42"/>
        <v>1228497.19</v>
      </c>
      <c r="N453" s="87">
        <v>0</v>
      </c>
      <c r="O453" s="149">
        <f t="shared" si="43"/>
        <v>1228497.19</v>
      </c>
      <c r="P453" s="89"/>
      <c r="Q453" s="102"/>
      <c r="R453" s="103"/>
    </row>
    <row r="454" spans="1:18">
      <c r="A454" s="45" t="s">
        <v>1187</v>
      </c>
      <c r="B454" s="91" t="s">
        <v>1188</v>
      </c>
      <c r="C454" s="136" t="s">
        <v>1189</v>
      </c>
      <c r="D454" s="87">
        <v>1947505.8000000005</v>
      </c>
      <c r="E454" s="87">
        <v>4946.03</v>
      </c>
      <c r="F454" s="87">
        <v>9127.0099999999984</v>
      </c>
      <c r="G454" s="87">
        <v>0</v>
      </c>
      <c r="H454" s="87">
        <v>0</v>
      </c>
      <c r="I454" s="87">
        <v>0</v>
      </c>
      <c r="J454" s="87">
        <v>0</v>
      </c>
      <c r="K454" s="87">
        <v>0</v>
      </c>
      <c r="L454" s="87">
        <v>0</v>
      </c>
      <c r="M454" s="88">
        <f t="shared" si="42"/>
        <v>1961578.8400000005</v>
      </c>
      <c r="N454" s="87">
        <v>-1187.5</v>
      </c>
      <c r="O454" s="149">
        <f t="shared" si="43"/>
        <v>1960391.3400000005</v>
      </c>
      <c r="P454" s="89"/>
      <c r="Q454" s="102"/>
      <c r="R454" s="103"/>
    </row>
    <row r="455" spans="1:18">
      <c r="A455" s="45" t="s">
        <v>1190</v>
      </c>
      <c r="B455" s="91" t="s">
        <v>1191</v>
      </c>
      <c r="C455" s="136" t="s">
        <v>1192</v>
      </c>
      <c r="D455" s="87">
        <v>267939.51999999996</v>
      </c>
      <c r="E455" s="87">
        <v>787.34</v>
      </c>
      <c r="F455" s="87">
        <v>0</v>
      </c>
      <c r="G455" s="87">
        <v>0</v>
      </c>
      <c r="H455" s="87">
        <v>0</v>
      </c>
      <c r="I455" s="87">
        <v>0</v>
      </c>
      <c r="J455" s="87">
        <v>0</v>
      </c>
      <c r="K455" s="87">
        <v>0</v>
      </c>
      <c r="L455" s="87">
        <v>0</v>
      </c>
      <c r="M455" s="88">
        <f t="shared" si="42"/>
        <v>268726.86</v>
      </c>
      <c r="N455" s="87">
        <v>0</v>
      </c>
      <c r="O455" s="149">
        <f t="shared" si="43"/>
        <v>268726.86</v>
      </c>
      <c r="P455" s="89"/>
      <c r="Q455" s="102"/>
      <c r="R455" s="103"/>
    </row>
    <row r="456" spans="1:18">
      <c r="A456" s="45" t="s">
        <v>1193</v>
      </c>
      <c r="B456" s="91" t="s">
        <v>1194</v>
      </c>
      <c r="C456" s="136" t="s">
        <v>1195</v>
      </c>
      <c r="D456" s="87">
        <v>1489951.08</v>
      </c>
      <c r="E456" s="87">
        <v>525373.16999999993</v>
      </c>
      <c r="F456" s="87">
        <v>3009.9</v>
      </c>
      <c r="G456" s="87">
        <v>0</v>
      </c>
      <c r="H456" s="87">
        <v>0</v>
      </c>
      <c r="I456" s="87">
        <v>0</v>
      </c>
      <c r="J456" s="87">
        <v>0</v>
      </c>
      <c r="K456" s="87">
        <v>0</v>
      </c>
      <c r="L456" s="87">
        <v>0</v>
      </c>
      <c r="M456" s="88">
        <f t="shared" si="42"/>
        <v>2018334.15</v>
      </c>
      <c r="N456" s="87">
        <v>0</v>
      </c>
      <c r="O456" s="149">
        <f t="shared" si="43"/>
        <v>2018334.15</v>
      </c>
      <c r="P456" s="89"/>
      <c r="Q456" s="102"/>
      <c r="R456" s="103"/>
    </row>
    <row r="457" spans="1:18" ht="24">
      <c r="A457" s="45" t="s">
        <v>1196</v>
      </c>
      <c r="B457" s="91" t="s">
        <v>1197</v>
      </c>
      <c r="C457" s="136" t="s">
        <v>1198</v>
      </c>
      <c r="D457" s="87">
        <v>172172.69</v>
      </c>
      <c r="E457" s="87">
        <v>17328.509999999998</v>
      </c>
      <c r="F457" s="87">
        <v>0</v>
      </c>
      <c r="G457" s="87">
        <v>0</v>
      </c>
      <c r="H457" s="87">
        <v>0</v>
      </c>
      <c r="I457" s="87">
        <v>0</v>
      </c>
      <c r="J457" s="87">
        <v>0</v>
      </c>
      <c r="K457" s="87">
        <v>0</v>
      </c>
      <c r="L457" s="87">
        <v>0</v>
      </c>
      <c r="M457" s="88">
        <f t="shared" si="42"/>
        <v>189501.2</v>
      </c>
      <c r="N457" s="87">
        <v>0</v>
      </c>
      <c r="O457" s="149">
        <f t="shared" si="43"/>
        <v>189501.2</v>
      </c>
      <c r="P457" s="89"/>
      <c r="Q457" s="102"/>
      <c r="R457" s="103"/>
    </row>
    <row r="458" spans="1:18" ht="24">
      <c r="A458" s="45" t="s">
        <v>1199</v>
      </c>
      <c r="B458" s="91" t="s">
        <v>1200</v>
      </c>
      <c r="C458" s="136" t="s">
        <v>1201</v>
      </c>
      <c r="D458" s="87">
        <v>715683.27999999991</v>
      </c>
      <c r="E458" s="87">
        <v>1195.29</v>
      </c>
      <c r="F458" s="87">
        <v>1090</v>
      </c>
      <c r="G458" s="87">
        <v>0</v>
      </c>
      <c r="H458" s="87">
        <v>0</v>
      </c>
      <c r="I458" s="87">
        <v>0</v>
      </c>
      <c r="J458" s="87">
        <v>0</v>
      </c>
      <c r="K458" s="87">
        <v>0</v>
      </c>
      <c r="L458" s="87">
        <v>0</v>
      </c>
      <c r="M458" s="88">
        <f t="shared" si="42"/>
        <v>717968.57</v>
      </c>
      <c r="N458" s="87">
        <v>0</v>
      </c>
      <c r="O458" s="149">
        <f t="shared" si="43"/>
        <v>717968.57</v>
      </c>
      <c r="P458" s="89"/>
      <c r="Q458" s="102"/>
      <c r="R458" s="103"/>
    </row>
    <row r="459" spans="1:18" ht="24">
      <c r="A459" s="45" t="s">
        <v>1202</v>
      </c>
      <c r="B459" s="91" t="s">
        <v>1203</v>
      </c>
      <c r="C459" s="136" t="s">
        <v>1204</v>
      </c>
      <c r="D459" s="87">
        <v>1460016.6400000004</v>
      </c>
      <c r="E459" s="87">
        <v>45499.16</v>
      </c>
      <c r="F459" s="87">
        <v>299.88</v>
      </c>
      <c r="G459" s="87">
        <v>0</v>
      </c>
      <c r="H459" s="87">
        <v>0</v>
      </c>
      <c r="I459" s="87">
        <v>0</v>
      </c>
      <c r="J459" s="87">
        <v>6205</v>
      </c>
      <c r="K459" s="87">
        <v>0</v>
      </c>
      <c r="L459" s="87">
        <v>0</v>
      </c>
      <c r="M459" s="88">
        <f t="shared" si="42"/>
        <v>1512020.6800000002</v>
      </c>
      <c r="N459" s="87">
        <v>0</v>
      </c>
      <c r="O459" s="149">
        <f t="shared" si="43"/>
        <v>1512020.6800000002</v>
      </c>
      <c r="P459" s="89"/>
      <c r="Q459" s="102"/>
      <c r="R459" s="103"/>
    </row>
    <row r="460" spans="1:18" ht="24">
      <c r="A460" s="45" t="s">
        <v>1205</v>
      </c>
      <c r="B460" s="91" t="s">
        <v>1206</v>
      </c>
      <c r="C460" s="99" t="s">
        <v>1207</v>
      </c>
      <c r="D460" s="87">
        <v>579226.81000000006</v>
      </c>
      <c r="E460" s="87">
        <v>42174.32</v>
      </c>
      <c r="F460" s="87">
        <v>35999647.969999999</v>
      </c>
      <c r="G460" s="87">
        <v>0</v>
      </c>
      <c r="H460" s="87">
        <v>0</v>
      </c>
      <c r="I460" s="87">
        <v>0</v>
      </c>
      <c r="J460" s="87">
        <v>0</v>
      </c>
      <c r="K460" s="87">
        <v>0</v>
      </c>
      <c r="L460" s="87">
        <v>0</v>
      </c>
      <c r="M460" s="88">
        <f t="shared" si="42"/>
        <v>36621049.100000001</v>
      </c>
      <c r="N460" s="87">
        <v>-205797.69999999998</v>
      </c>
      <c r="O460" s="149">
        <f t="shared" si="43"/>
        <v>36415251.399999999</v>
      </c>
      <c r="P460" s="89"/>
      <c r="Q460" s="102"/>
      <c r="R460" s="103"/>
    </row>
    <row r="461" spans="1:18" ht="24">
      <c r="A461" s="45" t="s">
        <v>1208</v>
      </c>
      <c r="B461" s="91" t="s">
        <v>1209</v>
      </c>
      <c r="C461" s="99" t="s">
        <v>1210</v>
      </c>
      <c r="D461" s="87">
        <v>62442.15</v>
      </c>
      <c r="E461" s="87">
        <v>7729206.9100000001</v>
      </c>
      <c r="F461" s="87">
        <v>109929.9</v>
      </c>
      <c r="G461" s="87">
        <v>0</v>
      </c>
      <c r="H461" s="87">
        <v>594735.65</v>
      </c>
      <c r="I461" s="87">
        <v>0</v>
      </c>
      <c r="J461" s="87">
        <v>0</v>
      </c>
      <c r="K461" s="87">
        <v>0</v>
      </c>
      <c r="L461" s="87">
        <v>0</v>
      </c>
      <c r="M461" s="88">
        <f t="shared" si="42"/>
        <v>8496314.6100000013</v>
      </c>
      <c r="N461" s="87">
        <v>-4814254.21</v>
      </c>
      <c r="O461" s="149">
        <f t="shared" si="43"/>
        <v>3682060.4000000013</v>
      </c>
      <c r="P461" s="89"/>
      <c r="Q461" s="102"/>
      <c r="R461" s="103"/>
    </row>
    <row r="462" spans="1:18" ht="24">
      <c r="A462" s="45" t="s">
        <v>1211</v>
      </c>
      <c r="B462" s="91" t="s">
        <v>1212</v>
      </c>
      <c r="C462" s="99" t="s">
        <v>1213</v>
      </c>
      <c r="D462" s="87">
        <v>0</v>
      </c>
      <c r="E462" s="87">
        <v>0</v>
      </c>
      <c r="F462" s="87">
        <v>0</v>
      </c>
      <c r="G462" s="87">
        <v>0</v>
      </c>
      <c r="H462" s="87">
        <v>0</v>
      </c>
      <c r="I462" s="87">
        <v>0</v>
      </c>
      <c r="J462" s="87">
        <v>0</v>
      </c>
      <c r="K462" s="87">
        <v>0</v>
      </c>
      <c r="L462" s="87">
        <v>0</v>
      </c>
      <c r="M462" s="88">
        <f t="shared" si="42"/>
        <v>0</v>
      </c>
      <c r="N462" s="87">
        <v>0</v>
      </c>
      <c r="O462" s="149">
        <f t="shared" si="43"/>
        <v>0</v>
      </c>
      <c r="P462" s="89"/>
      <c r="Q462" s="102"/>
      <c r="R462" s="103"/>
    </row>
    <row r="463" spans="1:18" ht="24">
      <c r="A463" s="45" t="s">
        <v>1214</v>
      </c>
      <c r="B463" s="91" t="s">
        <v>1215</v>
      </c>
      <c r="C463" s="99" t="s">
        <v>1216</v>
      </c>
      <c r="D463" s="87">
        <v>17407816.109999999</v>
      </c>
      <c r="E463" s="87">
        <v>13310868.949999999</v>
      </c>
      <c r="F463" s="87">
        <v>48911.87</v>
      </c>
      <c r="G463" s="87">
        <v>20413787.509999998</v>
      </c>
      <c r="H463" s="87">
        <v>941715750.52000022</v>
      </c>
      <c r="I463" s="87">
        <v>0</v>
      </c>
      <c r="J463" s="87">
        <v>0</v>
      </c>
      <c r="K463" s="87">
        <v>0</v>
      </c>
      <c r="L463" s="87">
        <v>0</v>
      </c>
      <c r="M463" s="88">
        <f t="shared" si="42"/>
        <v>992897134.96000028</v>
      </c>
      <c r="N463" s="87">
        <v>-148679886.45999998</v>
      </c>
      <c r="O463" s="149">
        <f t="shared" si="43"/>
        <v>844217248.50000024</v>
      </c>
      <c r="P463" s="89"/>
      <c r="Q463" s="102"/>
      <c r="R463" s="103"/>
    </row>
    <row r="464" spans="1:18">
      <c r="A464" s="45" t="s">
        <v>1217</v>
      </c>
      <c r="B464" s="91" t="s">
        <v>1218</v>
      </c>
      <c r="C464" s="95" t="s">
        <v>1219</v>
      </c>
      <c r="D464" s="87">
        <v>789965.89</v>
      </c>
      <c r="E464" s="87">
        <v>1466.74</v>
      </c>
      <c r="F464" s="87">
        <v>23524.38</v>
      </c>
      <c r="G464" s="87">
        <v>0</v>
      </c>
      <c r="H464" s="87">
        <v>0</v>
      </c>
      <c r="I464" s="87">
        <v>0</v>
      </c>
      <c r="J464" s="87">
        <v>784745.81</v>
      </c>
      <c r="K464" s="87">
        <v>5630143.3900000006</v>
      </c>
      <c r="L464" s="87">
        <v>12445.86</v>
      </c>
      <c r="M464" s="88">
        <f t="shared" si="42"/>
        <v>7242292.0700000012</v>
      </c>
      <c r="N464" s="87">
        <v>339432.05</v>
      </c>
      <c r="O464" s="149">
        <f t="shared" si="43"/>
        <v>7581724.120000001</v>
      </c>
      <c r="P464" s="89"/>
      <c r="Q464" s="102"/>
      <c r="R464" s="103"/>
    </row>
    <row r="465" spans="1:18" ht="24">
      <c r="A465" s="45" t="s">
        <v>1220</v>
      </c>
      <c r="B465" s="91" t="s">
        <v>1221</v>
      </c>
      <c r="C465" s="95" t="s">
        <v>1222</v>
      </c>
      <c r="D465" s="87">
        <v>32574</v>
      </c>
      <c r="E465" s="87">
        <v>0</v>
      </c>
      <c r="F465" s="87">
        <v>0</v>
      </c>
      <c r="G465" s="87">
        <v>0</v>
      </c>
      <c r="H465" s="87">
        <v>0</v>
      </c>
      <c r="I465" s="87">
        <v>0</v>
      </c>
      <c r="J465" s="87">
        <v>0</v>
      </c>
      <c r="K465" s="87">
        <v>0</v>
      </c>
      <c r="L465" s="87">
        <v>0</v>
      </c>
      <c r="M465" s="88">
        <f t="shared" si="42"/>
        <v>32574</v>
      </c>
      <c r="N465" s="87">
        <v>-101093272.87</v>
      </c>
      <c r="O465" s="149">
        <f t="shared" si="43"/>
        <v>-101060698.87</v>
      </c>
      <c r="P465" s="89"/>
      <c r="Q465" s="102"/>
      <c r="R465" s="103"/>
    </row>
    <row r="466" spans="1:18" ht="24">
      <c r="A466" s="45" t="s">
        <v>1223</v>
      </c>
      <c r="B466" s="91" t="s">
        <v>1224</v>
      </c>
      <c r="C466" s="95" t="s">
        <v>1225</v>
      </c>
      <c r="D466" s="87">
        <v>46004.600000000006</v>
      </c>
      <c r="E466" s="87">
        <v>0</v>
      </c>
      <c r="F466" s="87">
        <v>0</v>
      </c>
      <c r="G466" s="87">
        <v>75571.28</v>
      </c>
      <c r="H466" s="87">
        <v>0</v>
      </c>
      <c r="I466" s="87">
        <v>0</v>
      </c>
      <c r="J466" s="87">
        <v>986593.28000000003</v>
      </c>
      <c r="K466" s="87">
        <v>18440727.360000003</v>
      </c>
      <c r="L466" s="87">
        <v>-15072969.83</v>
      </c>
      <c r="M466" s="88">
        <f t="shared" si="42"/>
        <v>4475926.6900000032</v>
      </c>
      <c r="N466" s="87">
        <v>-1393411.4</v>
      </c>
      <c r="O466" s="149">
        <f t="shared" si="43"/>
        <v>3082515.2900000033</v>
      </c>
      <c r="P466" s="89"/>
      <c r="Q466" s="102"/>
      <c r="R466" s="103"/>
    </row>
    <row r="467" spans="1:18" ht="36">
      <c r="A467" s="45" t="s">
        <v>1226</v>
      </c>
      <c r="B467" s="91" t="s">
        <v>1227</v>
      </c>
      <c r="C467" s="95" t="s">
        <v>1228</v>
      </c>
      <c r="D467" s="87">
        <v>294050.31</v>
      </c>
      <c r="E467" s="87">
        <v>0</v>
      </c>
      <c r="F467" s="87">
        <v>562177.64</v>
      </c>
      <c r="G467" s="87">
        <v>0</v>
      </c>
      <c r="H467" s="87">
        <v>0</v>
      </c>
      <c r="I467" s="87">
        <v>0</v>
      </c>
      <c r="J467" s="87">
        <v>0</v>
      </c>
      <c r="K467" s="87">
        <v>0</v>
      </c>
      <c r="L467" s="87">
        <v>0</v>
      </c>
      <c r="M467" s="88">
        <f t="shared" si="42"/>
        <v>856227.95</v>
      </c>
      <c r="N467" s="87">
        <v>-856227.95000000007</v>
      </c>
      <c r="O467" s="149">
        <f t="shared" si="43"/>
        <v>0</v>
      </c>
      <c r="P467" s="89"/>
      <c r="Q467" s="102"/>
      <c r="R467" s="103"/>
    </row>
    <row r="468" spans="1:18" ht="36">
      <c r="A468" s="45" t="s">
        <v>1229</v>
      </c>
      <c r="B468" s="91" t="s">
        <v>1230</v>
      </c>
      <c r="C468" s="95" t="s">
        <v>1231</v>
      </c>
      <c r="D468" s="87">
        <v>973152.31</v>
      </c>
      <c r="E468" s="87">
        <v>0</v>
      </c>
      <c r="F468" s="87">
        <v>0</v>
      </c>
      <c r="G468" s="87">
        <v>0</v>
      </c>
      <c r="H468" s="87">
        <v>0</v>
      </c>
      <c r="I468" s="87">
        <v>0</v>
      </c>
      <c r="J468" s="87">
        <v>0</v>
      </c>
      <c r="K468" s="87">
        <v>0</v>
      </c>
      <c r="L468" s="87">
        <v>0</v>
      </c>
      <c r="M468" s="88">
        <f t="shared" si="42"/>
        <v>973152.31</v>
      </c>
      <c r="N468" s="87">
        <v>-967027</v>
      </c>
      <c r="O468" s="149">
        <f t="shared" si="43"/>
        <v>6125.3100000000559</v>
      </c>
      <c r="P468" s="89"/>
      <c r="Q468" s="102"/>
      <c r="R468" s="103"/>
    </row>
    <row r="469" spans="1:18" ht="24">
      <c r="A469" s="45" t="s">
        <v>1232</v>
      </c>
      <c r="B469" s="91" t="s">
        <v>1233</v>
      </c>
      <c r="C469" s="95" t="s">
        <v>1234</v>
      </c>
      <c r="D469" s="87">
        <v>0</v>
      </c>
      <c r="E469" s="87">
        <v>0</v>
      </c>
      <c r="F469" s="87">
        <v>0</v>
      </c>
      <c r="G469" s="87">
        <v>0</v>
      </c>
      <c r="H469" s="87">
        <v>0</v>
      </c>
      <c r="I469" s="87">
        <v>0</v>
      </c>
      <c r="J469" s="87">
        <v>0</v>
      </c>
      <c r="K469" s="87">
        <v>0</v>
      </c>
      <c r="L469" s="87">
        <v>0</v>
      </c>
      <c r="M469" s="88">
        <f t="shared" si="42"/>
        <v>0</v>
      </c>
      <c r="N469" s="87">
        <v>0</v>
      </c>
      <c r="O469" s="149">
        <f t="shared" si="43"/>
        <v>0</v>
      </c>
      <c r="P469" s="89"/>
      <c r="Q469" s="102"/>
      <c r="R469" s="103"/>
    </row>
    <row r="470" spans="1:18" ht="36">
      <c r="A470" s="45" t="s">
        <v>1235</v>
      </c>
      <c r="B470" s="91" t="s">
        <v>1236</v>
      </c>
      <c r="C470" s="95" t="s">
        <v>1237</v>
      </c>
      <c r="D470" s="87">
        <v>0</v>
      </c>
      <c r="E470" s="87">
        <v>0</v>
      </c>
      <c r="F470" s="87">
        <v>0</v>
      </c>
      <c r="G470" s="87">
        <v>0</v>
      </c>
      <c r="H470" s="87">
        <v>0</v>
      </c>
      <c r="I470" s="87">
        <v>0</v>
      </c>
      <c r="J470" s="87">
        <v>0</v>
      </c>
      <c r="K470" s="87">
        <v>0</v>
      </c>
      <c r="L470" s="87">
        <v>0</v>
      </c>
      <c r="M470" s="88">
        <f t="shared" si="42"/>
        <v>0</v>
      </c>
      <c r="N470" s="87">
        <v>0</v>
      </c>
      <c r="O470" s="149">
        <f t="shared" si="43"/>
        <v>0</v>
      </c>
      <c r="P470" s="89"/>
      <c r="Q470" s="102"/>
      <c r="R470" s="103"/>
    </row>
    <row r="471" spans="1:18" ht="36">
      <c r="A471" s="45" t="s">
        <v>1238</v>
      </c>
      <c r="B471" s="91" t="s">
        <v>1239</v>
      </c>
      <c r="C471" s="95" t="s">
        <v>1240</v>
      </c>
      <c r="D471" s="87">
        <v>0</v>
      </c>
      <c r="E471" s="87">
        <v>0</v>
      </c>
      <c r="F471" s="87">
        <v>0</v>
      </c>
      <c r="G471" s="87">
        <v>0</v>
      </c>
      <c r="H471" s="87">
        <v>0</v>
      </c>
      <c r="I471" s="87">
        <v>0</v>
      </c>
      <c r="J471" s="87">
        <v>0</v>
      </c>
      <c r="K471" s="87">
        <v>0</v>
      </c>
      <c r="L471" s="87">
        <v>0</v>
      </c>
      <c r="M471" s="88">
        <f t="shared" si="42"/>
        <v>0</v>
      </c>
      <c r="N471" s="87">
        <v>0</v>
      </c>
      <c r="O471" s="149">
        <f t="shared" si="43"/>
        <v>0</v>
      </c>
      <c r="P471" s="89"/>
      <c r="Q471" s="102"/>
      <c r="R471" s="152"/>
    </row>
    <row r="472" spans="1:18" ht="36">
      <c r="A472" s="45" t="s">
        <v>1241</v>
      </c>
      <c r="B472" s="91" t="s">
        <v>1242</v>
      </c>
      <c r="C472" s="95" t="s">
        <v>1243</v>
      </c>
      <c r="D472" s="87">
        <v>968388</v>
      </c>
      <c r="E472" s="87">
        <v>0</v>
      </c>
      <c r="F472" s="87">
        <v>0</v>
      </c>
      <c r="G472" s="87">
        <v>0</v>
      </c>
      <c r="H472" s="87">
        <v>0</v>
      </c>
      <c r="I472" s="87">
        <v>0</v>
      </c>
      <c r="J472" s="87">
        <v>1542519.61</v>
      </c>
      <c r="K472" s="87">
        <v>0</v>
      </c>
      <c r="L472" s="87">
        <v>0</v>
      </c>
      <c r="M472" s="88">
        <f t="shared" si="42"/>
        <v>2510907.6100000003</v>
      </c>
      <c r="N472" s="87">
        <v>-2510907.6100000003</v>
      </c>
      <c r="O472" s="149">
        <f t="shared" si="43"/>
        <v>0</v>
      </c>
      <c r="P472" s="89"/>
      <c r="Q472" s="102"/>
      <c r="R472" s="103"/>
    </row>
    <row r="473" spans="1:18" ht="36">
      <c r="A473" s="45" t="s">
        <v>1244</v>
      </c>
      <c r="B473" s="91" t="s">
        <v>1245</v>
      </c>
      <c r="C473" s="95" t="s">
        <v>1246</v>
      </c>
      <c r="D473" s="87">
        <v>2375217.33</v>
      </c>
      <c r="E473" s="87">
        <v>0</v>
      </c>
      <c r="F473" s="87">
        <v>0</v>
      </c>
      <c r="G473" s="87">
        <v>0</v>
      </c>
      <c r="H473" s="87">
        <v>0</v>
      </c>
      <c r="I473" s="87">
        <v>0</v>
      </c>
      <c r="J473" s="87">
        <v>12138859.470000001</v>
      </c>
      <c r="K473" s="87">
        <v>0</v>
      </c>
      <c r="L473" s="87">
        <v>0</v>
      </c>
      <c r="M473" s="88">
        <f t="shared" si="42"/>
        <v>14514076.800000001</v>
      </c>
      <c r="N473" s="87">
        <v>-14514076.800000001</v>
      </c>
      <c r="O473" s="149">
        <f t="shared" si="43"/>
        <v>0</v>
      </c>
      <c r="P473" s="89"/>
      <c r="Q473" s="102"/>
      <c r="R473" s="103"/>
    </row>
    <row r="474" spans="1:18" ht="48">
      <c r="A474" s="45" t="s">
        <v>1247</v>
      </c>
      <c r="B474" s="91" t="s">
        <v>1248</v>
      </c>
      <c r="C474" s="95" t="s">
        <v>1249</v>
      </c>
      <c r="D474" s="87">
        <v>779955.07000000007</v>
      </c>
      <c r="E474" s="87">
        <v>1455606.08</v>
      </c>
      <c r="F474" s="87">
        <v>12324355.029999999</v>
      </c>
      <c r="G474" s="87">
        <v>37986.92</v>
      </c>
      <c r="H474" s="87">
        <v>0</v>
      </c>
      <c r="I474" s="87">
        <v>0</v>
      </c>
      <c r="J474" s="87">
        <v>1052.2</v>
      </c>
      <c r="K474" s="87">
        <v>0</v>
      </c>
      <c r="L474" s="87">
        <v>0</v>
      </c>
      <c r="M474" s="88">
        <f t="shared" si="42"/>
        <v>14598955.299999999</v>
      </c>
      <c r="N474" s="87">
        <v>-14289050.299999999</v>
      </c>
      <c r="O474" s="149">
        <f t="shared" si="43"/>
        <v>309905</v>
      </c>
      <c r="P474" s="89"/>
      <c r="Q474" s="102"/>
      <c r="R474" s="103"/>
    </row>
    <row r="475" spans="1:18" ht="48">
      <c r="A475" s="45" t="s">
        <v>1250</v>
      </c>
      <c r="B475" s="91" t="s">
        <v>1251</v>
      </c>
      <c r="C475" s="95" t="s">
        <v>1252</v>
      </c>
      <c r="D475" s="87">
        <v>581277.99</v>
      </c>
      <c r="E475" s="87">
        <v>1687042.1199999999</v>
      </c>
      <c r="F475" s="87">
        <v>67546.509999999995</v>
      </c>
      <c r="G475" s="87">
        <v>26278.93</v>
      </c>
      <c r="H475" s="87">
        <v>118285.09</v>
      </c>
      <c r="I475" s="87">
        <v>0</v>
      </c>
      <c r="J475" s="87">
        <v>0</v>
      </c>
      <c r="K475" s="87">
        <v>0</v>
      </c>
      <c r="L475" s="87">
        <v>0</v>
      </c>
      <c r="M475" s="88">
        <f t="shared" si="42"/>
        <v>2480430.6399999997</v>
      </c>
      <c r="N475" s="87">
        <v>-2429093.2000000002</v>
      </c>
      <c r="O475" s="149">
        <f t="shared" si="43"/>
        <v>51337.439999999478</v>
      </c>
      <c r="P475" s="89"/>
      <c r="Q475" s="102"/>
      <c r="R475" s="103"/>
    </row>
    <row r="476" spans="1:18" ht="36">
      <c r="A476" s="45" t="s">
        <v>1253</v>
      </c>
      <c r="B476" s="91" t="s">
        <v>1254</v>
      </c>
      <c r="C476" s="95" t="s">
        <v>1255</v>
      </c>
      <c r="D476" s="87">
        <v>0</v>
      </c>
      <c r="E476" s="87">
        <v>561446.02</v>
      </c>
      <c r="F476" s="87">
        <v>10238985.52</v>
      </c>
      <c r="G476" s="87">
        <v>0</v>
      </c>
      <c r="H476" s="87">
        <v>0</v>
      </c>
      <c r="I476" s="87">
        <v>0</v>
      </c>
      <c r="J476" s="87">
        <v>110386.92</v>
      </c>
      <c r="K476" s="87">
        <v>0</v>
      </c>
      <c r="L476" s="87">
        <v>0</v>
      </c>
      <c r="M476" s="88">
        <f t="shared" si="42"/>
        <v>10910818.459999999</v>
      </c>
      <c r="N476" s="87">
        <v>-3800460.32</v>
      </c>
      <c r="O476" s="149">
        <f t="shared" si="43"/>
        <v>7110358.1399999987</v>
      </c>
      <c r="P476" s="89"/>
      <c r="Q476" s="102"/>
      <c r="R476" s="103"/>
    </row>
    <row r="477" spans="1:18" ht="48">
      <c r="A477" s="45" t="s">
        <v>1256</v>
      </c>
      <c r="B477" s="91" t="s">
        <v>1257</v>
      </c>
      <c r="C477" s="95" t="s">
        <v>1258</v>
      </c>
      <c r="D477" s="87">
        <v>382004.45</v>
      </c>
      <c r="E477" s="87">
        <v>0</v>
      </c>
      <c r="F477" s="87">
        <v>0</v>
      </c>
      <c r="G477" s="87">
        <v>0</v>
      </c>
      <c r="H477" s="87">
        <v>0</v>
      </c>
      <c r="I477" s="87">
        <v>0</v>
      </c>
      <c r="J477" s="87">
        <v>0</v>
      </c>
      <c r="K477" s="87">
        <v>0</v>
      </c>
      <c r="L477" s="87">
        <v>0</v>
      </c>
      <c r="M477" s="88">
        <f t="shared" si="42"/>
        <v>382004.45</v>
      </c>
      <c r="N477" s="87">
        <v>-382004.45</v>
      </c>
      <c r="O477" s="149">
        <f t="shared" si="43"/>
        <v>0</v>
      </c>
      <c r="P477" s="89"/>
      <c r="Q477" s="102"/>
      <c r="R477" s="103"/>
    </row>
    <row r="478" spans="1:18" ht="36">
      <c r="A478" s="45" t="s">
        <v>1259</v>
      </c>
      <c r="B478" s="91" t="s">
        <v>1260</v>
      </c>
      <c r="C478" s="95" t="s">
        <v>1261</v>
      </c>
      <c r="D478" s="87">
        <v>335000</v>
      </c>
      <c r="E478" s="87">
        <v>770546.39</v>
      </c>
      <c r="F478" s="87">
        <v>7342625.1899999995</v>
      </c>
      <c r="G478" s="87">
        <v>232504.4</v>
      </c>
      <c r="H478" s="87">
        <v>3075405.0900000008</v>
      </c>
      <c r="I478" s="87">
        <v>0</v>
      </c>
      <c r="J478" s="87">
        <v>0</v>
      </c>
      <c r="K478" s="87">
        <v>0</v>
      </c>
      <c r="L478" s="87">
        <v>0</v>
      </c>
      <c r="M478" s="88">
        <f t="shared" si="42"/>
        <v>11756081.07</v>
      </c>
      <c r="N478" s="87">
        <v>-9129260.8000000007</v>
      </c>
      <c r="O478" s="149">
        <f t="shared" si="43"/>
        <v>2626820.2699999996</v>
      </c>
      <c r="P478" s="89"/>
      <c r="Q478" s="102"/>
      <c r="R478" s="103"/>
    </row>
    <row r="479" spans="1:18" ht="48">
      <c r="A479" s="45" t="s">
        <v>1262</v>
      </c>
      <c r="B479" s="91" t="s">
        <v>1263</v>
      </c>
      <c r="C479" s="95" t="s">
        <v>1264</v>
      </c>
      <c r="D479" s="87">
        <v>74035236.620000005</v>
      </c>
      <c r="E479" s="87">
        <v>150899.14000000001</v>
      </c>
      <c r="F479" s="87">
        <v>4763092.28</v>
      </c>
      <c r="G479" s="87">
        <v>475000</v>
      </c>
      <c r="H479" s="87">
        <v>0</v>
      </c>
      <c r="I479" s="87">
        <v>0</v>
      </c>
      <c r="J479" s="87">
        <v>17479736.080000002</v>
      </c>
      <c r="K479" s="87">
        <v>0</v>
      </c>
      <c r="L479" s="87">
        <v>0</v>
      </c>
      <c r="M479" s="88">
        <f t="shared" si="42"/>
        <v>96903964.120000005</v>
      </c>
      <c r="N479" s="87">
        <v>-83129375.710000008</v>
      </c>
      <c r="O479" s="149">
        <f t="shared" si="43"/>
        <v>13774588.409999996</v>
      </c>
      <c r="P479" s="89"/>
      <c r="Q479" s="102"/>
      <c r="R479" s="103"/>
    </row>
    <row r="480" spans="1:18" ht="36">
      <c r="A480" s="45" t="s">
        <v>1265</v>
      </c>
      <c r="B480" s="91" t="s">
        <v>1266</v>
      </c>
      <c r="C480" s="95" t="s">
        <v>1267</v>
      </c>
      <c r="D480" s="87">
        <v>333061.94</v>
      </c>
      <c r="E480" s="87">
        <v>1002.75</v>
      </c>
      <c r="F480" s="87">
        <v>1152.78</v>
      </c>
      <c r="G480" s="87">
        <v>0</v>
      </c>
      <c r="H480" s="87">
        <v>0</v>
      </c>
      <c r="I480" s="87">
        <v>0</v>
      </c>
      <c r="J480" s="87">
        <v>748206.48</v>
      </c>
      <c r="K480" s="87">
        <v>0</v>
      </c>
      <c r="L480" s="87">
        <v>0</v>
      </c>
      <c r="M480" s="88">
        <f t="shared" si="42"/>
        <v>1083423.95</v>
      </c>
      <c r="N480" s="87">
        <v>-159091.28999999992</v>
      </c>
      <c r="O480" s="149">
        <f t="shared" si="43"/>
        <v>924332.66</v>
      </c>
      <c r="P480" s="89"/>
      <c r="Q480" s="102"/>
      <c r="R480" s="103"/>
    </row>
    <row r="481" spans="1:22" ht="24">
      <c r="A481" s="45" t="s">
        <v>1268</v>
      </c>
      <c r="B481" s="91" t="s">
        <v>1269</v>
      </c>
      <c r="C481" s="95" t="s">
        <v>1270</v>
      </c>
      <c r="D481" s="87">
        <v>0</v>
      </c>
      <c r="E481" s="87">
        <v>0</v>
      </c>
      <c r="F481" s="87">
        <v>0</v>
      </c>
      <c r="G481" s="87">
        <v>0</v>
      </c>
      <c r="H481" s="87">
        <v>0</v>
      </c>
      <c r="I481" s="87">
        <v>0</v>
      </c>
      <c r="J481" s="87">
        <v>0</v>
      </c>
      <c r="K481" s="87">
        <v>0</v>
      </c>
      <c r="L481" s="87">
        <v>177096094.54000002</v>
      </c>
      <c r="M481" s="88">
        <f t="shared" si="42"/>
        <v>177096094.54000002</v>
      </c>
      <c r="N481" s="87">
        <v>3543606.6099999994</v>
      </c>
      <c r="O481" s="149">
        <f t="shared" si="43"/>
        <v>180639701.15000004</v>
      </c>
      <c r="P481" s="89"/>
      <c r="Q481" s="102"/>
      <c r="R481" s="103"/>
    </row>
    <row r="482" spans="1:22">
      <c r="A482" s="45" t="s">
        <v>1271</v>
      </c>
      <c r="B482" s="91" t="s">
        <v>1272</v>
      </c>
      <c r="C482" s="95" t="s">
        <v>1273</v>
      </c>
      <c r="D482" s="87">
        <v>19572703.209999997</v>
      </c>
      <c r="E482" s="87">
        <v>2910999.54</v>
      </c>
      <c r="F482" s="87">
        <v>595618.56000000006</v>
      </c>
      <c r="G482" s="87">
        <v>829968.41999999993</v>
      </c>
      <c r="H482" s="87">
        <v>537211.77</v>
      </c>
      <c r="I482" s="87">
        <v>0</v>
      </c>
      <c r="J482" s="87">
        <v>104473.48999999999</v>
      </c>
      <c r="K482" s="87">
        <v>0</v>
      </c>
      <c r="L482" s="87">
        <v>-16248017.619999999</v>
      </c>
      <c r="M482" s="88">
        <f t="shared" si="42"/>
        <v>8302957.3699999955</v>
      </c>
      <c r="N482" s="87">
        <v>787457.44000000006</v>
      </c>
      <c r="O482" s="149">
        <f t="shared" si="43"/>
        <v>9090414.8099999949</v>
      </c>
      <c r="P482" s="89"/>
      <c r="Q482" s="102"/>
      <c r="R482" s="103"/>
    </row>
    <row r="483" spans="1:22" ht="24">
      <c r="A483" s="45" t="s">
        <v>1274</v>
      </c>
      <c r="B483" s="91" t="s">
        <v>935</v>
      </c>
      <c r="C483" s="99" t="s">
        <v>1275</v>
      </c>
      <c r="D483" s="87">
        <v>351617.51</v>
      </c>
      <c r="E483" s="87">
        <v>-11097.189999999999</v>
      </c>
      <c r="F483" s="87">
        <v>-212124.09000000003</v>
      </c>
      <c r="G483" s="87">
        <v>16861.14</v>
      </c>
      <c r="H483" s="87">
        <v>48719.56</v>
      </c>
      <c r="I483" s="87">
        <v>0</v>
      </c>
      <c r="J483" s="87">
        <v>-12938007.039999999</v>
      </c>
      <c r="K483" s="87">
        <v>0</v>
      </c>
      <c r="L483" s="87">
        <v>13878836.73</v>
      </c>
      <c r="M483" s="88">
        <f t="shared" si="42"/>
        <v>1134806.620000001</v>
      </c>
      <c r="N483" s="87">
        <v>-1442.84</v>
      </c>
      <c r="O483" s="149">
        <f t="shared" si="43"/>
        <v>1133363.780000001</v>
      </c>
      <c r="P483" s="89"/>
      <c r="Q483" s="102"/>
      <c r="R483" s="103"/>
    </row>
    <row r="484" spans="1:22">
      <c r="B484" s="126"/>
      <c r="C484" s="99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89"/>
      <c r="Q484" s="102"/>
      <c r="R484" s="103"/>
    </row>
    <row r="485" spans="1:22" ht="24">
      <c r="B485" s="111" t="s">
        <v>1276</v>
      </c>
      <c r="C485" s="99"/>
      <c r="D485" s="112">
        <f>SUM(D421:D483)</f>
        <v>527317700.88999993</v>
      </c>
      <c r="E485" s="112">
        <f t="shared" ref="E485:K485" si="44">SUM(E421:E483)</f>
        <v>127408689.97000001</v>
      </c>
      <c r="F485" s="112">
        <f>SUM(F421:F483)</f>
        <v>89741028.629999995</v>
      </c>
      <c r="G485" s="112">
        <f t="shared" si="44"/>
        <v>22505225.960000001</v>
      </c>
      <c r="H485" s="112">
        <f t="shared" si="44"/>
        <v>946095759.83000016</v>
      </c>
      <c r="I485" s="112">
        <f t="shared" si="44"/>
        <v>0</v>
      </c>
      <c r="J485" s="112">
        <f t="shared" si="44"/>
        <v>75654876.51000002</v>
      </c>
      <c r="K485" s="112">
        <f t="shared" si="44"/>
        <v>24079678.410000004</v>
      </c>
      <c r="L485" s="112">
        <f>SUM(L421:L483)</f>
        <v>129215830.66000001</v>
      </c>
      <c r="M485" s="112">
        <f>SUM(M421:M483)</f>
        <v>1942018790.8599999</v>
      </c>
      <c r="N485" s="112">
        <f>SUM(N421:N483)</f>
        <v>-384511213.62999994</v>
      </c>
      <c r="O485" s="112">
        <f>SUM(M485:N485)</f>
        <v>1557507577.23</v>
      </c>
      <c r="P485" s="89"/>
      <c r="Q485" s="102"/>
      <c r="R485" s="103"/>
    </row>
    <row r="486" spans="1:22">
      <c r="B486" s="126"/>
      <c r="C486" s="99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4"/>
      <c r="P486" s="89"/>
      <c r="Q486" s="153"/>
      <c r="R486" s="154"/>
    </row>
    <row r="487" spans="1:22">
      <c r="B487" s="133" t="s">
        <v>1277</v>
      </c>
      <c r="C487" s="116"/>
      <c r="D487" s="117"/>
      <c r="E487" s="117"/>
      <c r="F487" s="117"/>
      <c r="G487" s="117" t="s">
        <v>869</v>
      </c>
      <c r="H487" s="117" t="s">
        <v>869</v>
      </c>
      <c r="I487" s="117"/>
      <c r="J487" s="117" t="s">
        <v>869</v>
      </c>
      <c r="K487" s="117"/>
      <c r="L487" s="117" t="s">
        <v>869</v>
      </c>
      <c r="M487" s="117" t="s">
        <v>869</v>
      </c>
      <c r="N487" s="117" t="s">
        <v>869</v>
      </c>
      <c r="O487" s="83"/>
      <c r="P487" s="89"/>
      <c r="Q487" s="102"/>
      <c r="R487" s="103"/>
    </row>
    <row r="488" spans="1:22">
      <c r="B488" s="137"/>
      <c r="C488" s="86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  <c r="O488" s="83"/>
      <c r="P488" s="89"/>
      <c r="Q488" s="102"/>
      <c r="R488" s="103"/>
    </row>
    <row r="489" spans="1:22" ht="36">
      <c r="B489" s="91" t="s">
        <v>1278</v>
      </c>
      <c r="C489" s="94" t="s">
        <v>1279</v>
      </c>
      <c r="D489" s="87">
        <v>0</v>
      </c>
      <c r="E489" s="87">
        <v>0</v>
      </c>
      <c r="F489" s="87">
        <v>0</v>
      </c>
      <c r="G489" s="87">
        <v>0</v>
      </c>
      <c r="H489" s="87">
        <v>0</v>
      </c>
      <c r="I489" s="87">
        <v>0</v>
      </c>
      <c r="J489" s="87">
        <v>0</v>
      </c>
      <c r="K489" s="87">
        <v>0</v>
      </c>
      <c r="L489" s="87">
        <v>0</v>
      </c>
      <c r="M489" s="88">
        <f>SUM(D489:L489)</f>
        <v>0</v>
      </c>
      <c r="N489" s="87">
        <v>0</v>
      </c>
      <c r="O489" s="83">
        <f>SUM(M489:N489)</f>
        <v>0</v>
      </c>
      <c r="P489" s="89"/>
      <c r="Q489" s="102"/>
      <c r="R489" s="103"/>
    </row>
    <row r="490" spans="1:22" ht="36">
      <c r="A490" s="45" t="s">
        <v>1280</v>
      </c>
      <c r="B490" s="91" t="s">
        <v>1281</v>
      </c>
      <c r="C490" s="95" t="s">
        <v>1282</v>
      </c>
      <c r="D490" s="87">
        <v>8125831.4000000004</v>
      </c>
      <c r="E490" s="87">
        <v>828875.17999999993</v>
      </c>
      <c r="F490" s="87">
        <v>164021.26</v>
      </c>
      <c r="G490" s="87">
        <v>0</v>
      </c>
      <c r="H490" s="87">
        <v>0</v>
      </c>
      <c r="I490" s="87">
        <v>0</v>
      </c>
      <c r="J490" s="87">
        <v>7535819.8300000019</v>
      </c>
      <c r="K490" s="87">
        <v>0</v>
      </c>
      <c r="L490" s="87">
        <v>0</v>
      </c>
      <c r="M490" s="88">
        <f t="shared" ref="M490:M505" si="45">SUM(D490:L490)</f>
        <v>16654547.670000002</v>
      </c>
      <c r="N490" s="87">
        <v>-291056.78999999998</v>
      </c>
      <c r="O490" s="83">
        <f t="shared" ref="O490:O505" si="46">SUM(M490:N490)</f>
        <v>16363490.880000003</v>
      </c>
      <c r="P490" s="89"/>
      <c r="Q490" s="102"/>
      <c r="R490" s="103"/>
    </row>
    <row r="491" spans="1:22" ht="36">
      <c r="A491" s="45" t="s">
        <v>1283</v>
      </c>
      <c r="B491" s="91" t="s">
        <v>1284</v>
      </c>
      <c r="C491" s="95" t="s">
        <v>1285</v>
      </c>
      <c r="D491" s="87">
        <v>11198570.649999999</v>
      </c>
      <c r="E491" s="87">
        <v>4532158.22</v>
      </c>
      <c r="F491" s="87">
        <v>340643.74000000005</v>
      </c>
      <c r="G491" s="87">
        <v>0</v>
      </c>
      <c r="H491" s="87">
        <v>0</v>
      </c>
      <c r="I491" s="87">
        <v>0</v>
      </c>
      <c r="J491" s="87">
        <v>5597993.2300000004</v>
      </c>
      <c r="K491" s="87">
        <v>0</v>
      </c>
      <c r="L491" s="87">
        <v>28927.5</v>
      </c>
      <c r="M491" s="88">
        <f t="shared" si="45"/>
        <v>21698293.339999996</v>
      </c>
      <c r="N491" s="87">
        <v>-161194.15000000002</v>
      </c>
      <c r="O491" s="83">
        <f t="shared" si="46"/>
        <v>21537099.189999998</v>
      </c>
      <c r="P491" s="89"/>
      <c r="Q491" s="102"/>
      <c r="R491" s="103"/>
    </row>
    <row r="492" spans="1:22" s="104" customFormat="1" ht="24">
      <c r="B492" s="147" t="s">
        <v>1286</v>
      </c>
      <c r="C492" s="106" t="s">
        <v>1287</v>
      </c>
      <c r="D492" s="87">
        <v>588811.4</v>
      </c>
      <c r="E492" s="87">
        <v>318964.3</v>
      </c>
      <c r="F492" s="87">
        <v>60868.25</v>
      </c>
      <c r="G492" s="87">
        <v>0</v>
      </c>
      <c r="H492" s="87">
        <v>0</v>
      </c>
      <c r="I492" s="87">
        <v>0</v>
      </c>
      <c r="J492" s="87">
        <v>475609.88</v>
      </c>
      <c r="K492" s="87">
        <v>0</v>
      </c>
      <c r="L492" s="87">
        <v>-3086238.4000000004</v>
      </c>
      <c r="M492" s="88">
        <f t="shared" si="45"/>
        <v>-1641984.5700000003</v>
      </c>
      <c r="N492" s="87">
        <v>-820049.4</v>
      </c>
      <c r="O492" s="83">
        <f t="shared" si="46"/>
        <v>-2462033.9700000002</v>
      </c>
      <c r="P492" s="89"/>
      <c r="Q492" s="102"/>
      <c r="R492" s="103"/>
      <c r="S492" s="44"/>
      <c r="T492" s="44"/>
      <c r="U492" s="44"/>
      <c r="V492" s="44"/>
    </row>
    <row r="493" spans="1:22" s="104" customFormat="1" ht="48">
      <c r="B493" s="91" t="s">
        <v>1288</v>
      </c>
      <c r="C493" s="95" t="s">
        <v>1289</v>
      </c>
      <c r="D493" s="87">
        <v>0</v>
      </c>
      <c r="E493" s="87">
        <v>0</v>
      </c>
      <c r="F493" s="87">
        <v>0</v>
      </c>
      <c r="G493" s="87">
        <v>0</v>
      </c>
      <c r="H493" s="87">
        <v>0</v>
      </c>
      <c r="I493" s="87">
        <v>0</v>
      </c>
      <c r="J493" s="87">
        <v>0</v>
      </c>
      <c r="K493" s="87">
        <v>0</v>
      </c>
      <c r="L493" s="87">
        <v>0</v>
      </c>
      <c r="M493" s="88">
        <f t="shared" si="45"/>
        <v>0</v>
      </c>
      <c r="N493" s="87">
        <v>0</v>
      </c>
      <c r="O493" s="83">
        <f t="shared" si="46"/>
        <v>0</v>
      </c>
      <c r="P493" s="89"/>
      <c r="Q493" s="102"/>
      <c r="R493" s="103"/>
      <c r="S493" s="44"/>
      <c r="T493" s="44"/>
      <c r="U493" s="44"/>
      <c r="V493" s="44"/>
    </row>
    <row r="494" spans="1:22" ht="36">
      <c r="A494" s="45" t="s">
        <v>1290</v>
      </c>
      <c r="B494" s="91" t="s">
        <v>1291</v>
      </c>
      <c r="C494" s="95" t="s">
        <v>1292</v>
      </c>
      <c r="D494" s="87">
        <v>301609.40999999997</v>
      </c>
      <c r="E494" s="87">
        <v>561076.07999999996</v>
      </c>
      <c r="F494" s="87">
        <v>0</v>
      </c>
      <c r="G494" s="87">
        <v>0</v>
      </c>
      <c r="H494" s="87">
        <v>0</v>
      </c>
      <c r="I494" s="87">
        <v>0</v>
      </c>
      <c r="J494" s="87">
        <v>330871.59999999998</v>
      </c>
      <c r="K494" s="87">
        <v>0</v>
      </c>
      <c r="L494" s="87">
        <v>-688811.72</v>
      </c>
      <c r="M494" s="88">
        <f t="shared" si="45"/>
        <v>504745.36999999988</v>
      </c>
      <c r="N494" s="87">
        <v>0</v>
      </c>
      <c r="O494" s="83">
        <f t="shared" si="46"/>
        <v>504745.36999999988</v>
      </c>
      <c r="P494" s="89"/>
      <c r="Q494" s="102"/>
      <c r="R494" s="103"/>
    </row>
    <row r="495" spans="1:22" ht="24">
      <c r="B495" s="91" t="s">
        <v>1293</v>
      </c>
      <c r="C495" s="95" t="s">
        <v>1294</v>
      </c>
      <c r="D495" s="87">
        <v>2539026.2800000003</v>
      </c>
      <c r="E495" s="87">
        <v>186980.22</v>
      </c>
      <c r="F495" s="87">
        <v>14730</v>
      </c>
      <c r="G495" s="87">
        <v>0</v>
      </c>
      <c r="H495" s="87">
        <v>0</v>
      </c>
      <c r="I495" s="87">
        <v>0</v>
      </c>
      <c r="J495" s="87">
        <v>2809946.9699999997</v>
      </c>
      <c r="K495" s="87">
        <v>0</v>
      </c>
      <c r="L495" s="87">
        <v>-5275695.67</v>
      </c>
      <c r="M495" s="88">
        <f t="shared" si="45"/>
        <v>274987.80000000075</v>
      </c>
      <c r="N495" s="87">
        <v>-351946.79000000004</v>
      </c>
      <c r="O495" s="83">
        <f t="shared" si="46"/>
        <v>-76958.989999999292</v>
      </c>
      <c r="P495" s="89"/>
      <c r="Q495" s="102"/>
      <c r="R495" s="103"/>
    </row>
    <row r="496" spans="1:22" ht="36">
      <c r="A496" s="45" t="s">
        <v>1295</v>
      </c>
      <c r="B496" s="91" t="s">
        <v>1296</v>
      </c>
      <c r="C496" s="95" t="s">
        <v>1297</v>
      </c>
      <c r="D496" s="87">
        <v>7675519.6799999997</v>
      </c>
      <c r="E496" s="87">
        <v>4615259.9000000004</v>
      </c>
      <c r="F496" s="87">
        <v>68646.679999999993</v>
      </c>
      <c r="G496" s="87">
        <v>0</v>
      </c>
      <c r="H496" s="87">
        <v>0</v>
      </c>
      <c r="I496" s="87">
        <v>0</v>
      </c>
      <c r="J496" s="87">
        <v>2417564.9799999995</v>
      </c>
      <c r="K496" s="87">
        <v>0</v>
      </c>
      <c r="L496" s="87">
        <v>-11499708.550000001</v>
      </c>
      <c r="M496" s="88">
        <f t="shared" si="45"/>
        <v>3277282.6899999976</v>
      </c>
      <c r="N496" s="87">
        <v>-729532.62000000011</v>
      </c>
      <c r="O496" s="83">
        <f t="shared" si="46"/>
        <v>2547750.0699999975</v>
      </c>
      <c r="P496" s="89"/>
      <c r="Q496" s="102"/>
      <c r="R496" s="103"/>
    </row>
    <row r="497" spans="1:22" ht="36">
      <c r="A497" s="45" t="s">
        <v>1298</v>
      </c>
      <c r="B497" s="91" t="s">
        <v>1299</v>
      </c>
      <c r="C497" s="95" t="s">
        <v>1300</v>
      </c>
      <c r="D497" s="87">
        <v>116325.03</v>
      </c>
      <c r="E497" s="87">
        <v>265066.62</v>
      </c>
      <c r="F497" s="87">
        <v>100026.61</v>
      </c>
      <c r="G497" s="87">
        <v>0</v>
      </c>
      <c r="H497" s="87">
        <v>0</v>
      </c>
      <c r="I497" s="87">
        <v>0</v>
      </c>
      <c r="J497" s="87">
        <v>350461.43000000005</v>
      </c>
      <c r="K497" s="87">
        <v>0</v>
      </c>
      <c r="L497" s="87">
        <v>-442929.07999999996</v>
      </c>
      <c r="M497" s="88">
        <f t="shared" si="45"/>
        <v>388950.6100000001</v>
      </c>
      <c r="N497" s="87">
        <v>-93698.42</v>
      </c>
      <c r="O497" s="83">
        <f t="shared" si="46"/>
        <v>295252.19000000012</v>
      </c>
      <c r="P497" s="89"/>
      <c r="Q497" s="102"/>
      <c r="R497" s="103"/>
    </row>
    <row r="498" spans="1:22" ht="36">
      <c r="A498" s="45" t="s">
        <v>1301</v>
      </c>
      <c r="B498" s="91" t="s">
        <v>1302</v>
      </c>
      <c r="C498" s="95" t="s">
        <v>1303</v>
      </c>
      <c r="D498" s="87">
        <v>193894.68</v>
      </c>
      <c r="E498" s="87">
        <v>130690.8</v>
      </c>
      <c r="F498" s="87">
        <v>0</v>
      </c>
      <c r="G498" s="87">
        <v>0</v>
      </c>
      <c r="H498" s="87">
        <v>0</v>
      </c>
      <c r="I498" s="87">
        <v>0</v>
      </c>
      <c r="J498" s="87">
        <v>455488.8</v>
      </c>
      <c r="K498" s="87">
        <v>0</v>
      </c>
      <c r="L498" s="87">
        <v>-455488.8</v>
      </c>
      <c r="M498" s="88">
        <f t="shared" si="45"/>
        <v>324585.48000000004</v>
      </c>
      <c r="N498" s="87">
        <v>0</v>
      </c>
      <c r="O498" s="83">
        <f t="shared" si="46"/>
        <v>324585.48000000004</v>
      </c>
      <c r="P498" s="89"/>
      <c r="Q498" s="102"/>
      <c r="R498" s="103"/>
    </row>
    <row r="499" spans="1:22">
      <c r="A499" s="45" t="s">
        <v>1304</v>
      </c>
      <c r="B499" s="91" t="s">
        <v>1305</v>
      </c>
      <c r="C499" s="95" t="s">
        <v>1306</v>
      </c>
      <c r="D499" s="87">
        <v>851505.60000000009</v>
      </c>
      <c r="E499" s="87">
        <v>425131.85</v>
      </c>
      <c r="F499" s="87">
        <v>8000</v>
      </c>
      <c r="G499" s="87">
        <v>0</v>
      </c>
      <c r="H499" s="87">
        <v>0</v>
      </c>
      <c r="I499" s="87">
        <v>0</v>
      </c>
      <c r="J499" s="87">
        <v>7359516.6200000001</v>
      </c>
      <c r="K499" s="87">
        <v>0</v>
      </c>
      <c r="L499" s="87">
        <v>-6960052.4100000001</v>
      </c>
      <c r="M499" s="88">
        <f t="shared" si="45"/>
        <v>1684101.6600000001</v>
      </c>
      <c r="N499" s="87">
        <v>0</v>
      </c>
      <c r="O499" s="83">
        <f t="shared" si="46"/>
        <v>1684101.6600000001</v>
      </c>
      <c r="P499" s="89"/>
      <c r="Q499" s="102"/>
      <c r="R499" s="103"/>
    </row>
    <row r="500" spans="1:22">
      <c r="B500" s="91" t="s">
        <v>1307</v>
      </c>
      <c r="C500" s="95" t="s">
        <v>1308</v>
      </c>
      <c r="D500" s="87">
        <v>0</v>
      </c>
      <c r="E500" s="87">
        <v>33500</v>
      </c>
      <c r="F500" s="87">
        <v>1235</v>
      </c>
      <c r="G500" s="87">
        <v>1525</v>
      </c>
      <c r="H500" s="87">
        <v>0</v>
      </c>
      <c r="I500" s="87">
        <v>0</v>
      </c>
      <c r="J500" s="87">
        <v>38600</v>
      </c>
      <c r="K500" s="87">
        <v>0</v>
      </c>
      <c r="L500" s="87">
        <v>0</v>
      </c>
      <c r="M500" s="88">
        <f t="shared" si="45"/>
        <v>74860</v>
      </c>
      <c r="N500" s="87">
        <v>0</v>
      </c>
      <c r="O500" s="83">
        <f t="shared" si="46"/>
        <v>74860</v>
      </c>
      <c r="P500" s="89"/>
      <c r="Q500" s="102"/>
      <c r="R500" s="103"/>
    </row>
    <row r="501" spans="1:22" ht="24">
      <c r="A501" s="45" t="s">
        <v>1309</v>
      </c>
      <c r="B501" s="91" t="s">
        <v>1310</v>
      </c>
      <c r="C501" s="99" t="s">
        <v>1311</v>
      </c>
      <c r="D501" s="87">
        <v>1987173.1300000001</v>
      </c>
      <c r="E501" s="87">
        <v>132237.98000000001</v>
      </c>
      <c r="F501" s="87">
        <v>1312378.56</v>
      </c>
      <c r="G501" s="87">
        <v>0</v>
      </c>
      <c r="H501" s="87">
        <v>0</v>
      </c>
      <c r="I501" s="87">
        <v>0</v>
      </c>
      <c r="J501" s="87">
        <v>178608680.88999996</v>
      </c>
      <c r="K501" s="87">
        <v>0</v>
      </c>
      <c r="L501" s="87">
        <v>-155346628.52000001</v>
      </c>
      <c r="M501" s="88">
        <f t="shared" si="45"/>
        <v>26693842.039999932</v>
      </c>
      <c r="N501" s="87">
        <v>-5088947.8</v>
      </c>
      <c r="O501" s="83">
        <f t="shared" si="46"/>
        <v>21604894.239999931</v>
      </c>
      <c r="P501" s="89"/>
      <c r="Q501" s="102"/>
      <c r="R501" s="103"/>
      <c r="S501" s="104"/>
      <c r="T501" s="104"/>
      <c r="U501" s="104"/>
      <c r="V501" s="104"/>
    </row>
    <row r="502" spans="1:22" ht="48">
      <c r="A502" s="45" t="s">
        <v>1312</v>
      </c>
      <c r="B502" s="155" t="s">
        <v>1313</v>
      </c>
      <c r="C502" s="95" t="s">
        <v>1314</v>
      </c>
      <c r="D502" s="87">
        <v>1610528.54</v>
      </c>
      <c r="E502" s="87">
        <v>264075.59999999998</v>
      </c>
      <c r="F502" s="87">
        <v>174258.86000000002</v>
      </c>
      <c r="G502" s="87">
        <v>0</v>
      </c>
      <c r="H502" s="87">
        <v>0</v>
      </c>
      <c r="I502" s="87">
        <v>0</v>
      </c>
      <c r="J502" s="87">
        <v>43687110.079999998</v>
      </c>
      <c r="K502" s="87">
        <v>0</v>
      </c>
      <c r="L502" s="87">
        <v>-20</v>
      </c>
      <c r="M502" s="88">
        <f t="shared" si="45"/>
        <v>45735953.079999998</v>
      </c>
      <c r="N502" s="87">
        <v>1259768.22</v>
      </c>
      <c r="O502" s="83">
        <f t="shared" si="46"/>
        <v>46995721.299999997</v>
      </c>
      <c r="P502" s="89"/>
      <c r="Q502" s="102"/>
      <c r="R502" s="103"/>
      <c r="S502" s="104"/>
      <c r="T502" s="104"/>
      <c r="U502" s="104"/>
      <c r="V502" s="104"/>
    </row>
    <row r="503" spans="1:22">
      <c r="A503" s="45" t="s">
        <v>1315</v>
      </c>
      <c r="B503" s="91" t="s">
        <v>204</v>
      </c>
      <c r="C503" s="99" t="s">
        <v>1316</v>
      </c>
      <c r="D503" s="87">
        <v>0</v>
      </c>
      <c r="E503" s="87">
        <v>0</v>
      </c>
      <c r="F503" s="87">
        <v>0</v>
      </c>
      <c r="G503" s="87">
        <v>0</v>
      </c>
      <c r="H503" s="87">
        <v>0</v>
      </c>
      <c r="I503" s="87">
        <v>0</v>
      </c>
      <c r="J503" s="87">
        <v>1374675.63</v>
      </c>
      <c r="K503" s="87">
        <v>0</v>
      </c>
      <c r="L503" s="87">
        <v>-1277441.7999999998</v>
      </c>
      <c r="M503" s="88">
        <f t="shared" si="45"/>
        <v>97233.830000000075</v>
      </c>
      <c r="N503" s="87">
        <v>-95233.83</v>
      </c>
      <c r="O503" s="83">
        <f t="shared" si="46"/>
        <v>2000.0000000000728</v>
      </c>
      <c r="P503" s="89"/>
      <c r="Q503" s="102"/>
      <c r="R503" s="103"/>
    </row>
    <row r="504" spans="1:22" ht="24">
      <c r="A504" s="45" t="s">
        <v>1317</v>
      </c>
      <c r="B504" s="91" t="s">
        <v>1318</v>
      </c>
      <c r="C504" s="99" t="s">
        <v>1319</v>
      </c>
      <c r="D504" s="87">
        <v>0</v>
      </c>
      <c r="E504" s="87">
        <v>0</v>
      </c>
      <c r="F504" s="87">
        <v>0</v>
      </c>
      <c r="G504" s="87">
        <v>0</v>
      </c>
      <c r="H504" s="87">
        <v>0</v>
      </c>
      <c r="I504" s="87">
        <v>0</v>
      </c>
      <c r="J504" s="87">
        <v>707338.95</v>
      </c>
      <c r="K504" s="87">
        <v>0</v>
      </c>
      <c r="L504" s="87">
        <v>-153772.14000000001</v>
      </c>
      <c r="M504" s="88">
        <f t="shared" si="45"/>
        <v>553566.80999999994</v>
      </c>
      <c r="N504" s="87">
        <v>0</v>
      </c>
      <c r="O504" s="83">
        <f t="shared" si="46"/>
        <v>553566.80999999994</v>
      </c>
      <c r="P504" s="89"/>
      <c r="Q504" s="102"/>
      <c r="R504" s="103"/>
    </row>
    <row r="505" spans="1:22" ht="24">
      <c r="A505" s="45" t="s">
        <v>1320</v>
      </c>
      <c r="B505" s="91" t="s">
        <v>213</v>
      </c>
      <c r="C505" s="95" t="s">
        <v>1321</v>
      </c>
      <c r="D505" s="87">
        <v>438907.27</v>
      </c>
      <c r="E505" s="87">
        <v>115543.57</v>
      </c>
      <c r="F505" s="87">
        <v>79572.62</v>
      </c>
      <c r="G505" s="87">
        <v>0</v>
      </c>
      <c r="H505" s="87">
        <v>0</v>
      </c>
      <c r="I505" s="87">
        <v>0</v>
      </c>
      <c r="J505" s="87">
        <v>13696819.74</v>
      </c>
      <c r="K505" s="87">
        <v>0</v>
      </c>
      <c r="L505" s="87">
        <v>-8349220.7800000003</v>
      </c>
      <c r="M505" s="88">
        <f t="shared" si="45"/>
        <v>5981622.4200000009</v>
      </c>
      <c r="N505" s="87">
        <v>-2279517.16</v>
      </c>
      <c r="O505" s="83">
        <f t="shared" si="46"/>
        <v>3702105.2600000007</v>
      </c>
      <c r="P505" s="89"/>
      <c r="Q505" s="102"/>
      <c r="R505" s="103"/>
    </row>
    <row r="506" spans="1:22">
      <c r="B506" s="126"/>
      <c r="C506" s="99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89"/>
      <c r="Q506" s="102"/>
      <c r="R506" s="103"/>
    </row>
    <row r="507" spans="1:22" ht="24.75" thickBot="1">
      <c r="B507" s="111" t="s">
        <v>1322</v>
      </c>
      <c r="C507" s="99"/>
      <c r="D507" s="112">
        <f>SUM(D489:D505)</f>
        <v>35627703.07</v>
      </c>
      <c r="E507" s="112">
        <f t="shared" ref="E507:N507" si="47">SUM(E489:E505)</f>
        <v>12409560.319999998</v>
      </c>
      <c r="F507" s="112">
        <f t="shared" si="47"/>
        <v>2324381.58</v>
      </c>
      <c r="G507" s="112">
        <f t="shared" si="47"/>
        <v>1525</v>
      </c>
      <c r="H507" s="112">
        <f t="shared" si="47"/>
        <v>0</v>
      </c>
      <c r="I507" s="112">
        <f t="shared" si="47"/>
        <v>0</v>
      </c>
      <c r="J507" s="112">
        <f t="shared" si="47"/>
        <v>265446498.62999994</v>
      </c>
      <c r="K507" s="112">
        <f t="shared" si="47"/>
        <v>0</v>
      </c>
      <c r="L507" s="112">
        <f>SUM(L489:L505)</f>
        <v>-193507080.37</v>
      </c>
      <c r="M507" s="112">
        <f>SUM(M489:M505)</f>
        <v>122302588.22999993</v>
      </c>
      <c r="N507" s="112">
        <f t="shared" si="47"/>
        <v>-8651408.7400000002</v>
      </c>
      <c r="O507" s="112">
        <f>SUM(M507:N507)</f>
        <v>113651179.48999994</v>
      </c>
      <c r="P507" s="89"/>
      <c r="Q507" s="102"/>
      <c r="R507" s="103"/>
    </row>
    <row r="508" spans="1:22">
      <c r="B508" s="109"/>
      <c r="C508" s="99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89"/>
      <c r="Q508" s="102"/>
      <c r="R508" s="103"/>
    </row>
    <row r="509" spans="1:22" ht="24">
      <c r="B509" s="111" t="s">
        <v>1323</v>
      </c>
      <c r="D509" s="157">
        <f>SUM(D417+D485+D507)</f>
        <v>2199025716.2900004</v>
      </c>
      <c r="E509" s="157">
        <f t="shared" ref="E509:N509" si="48">SUM(E417+E485+E507)</f>
        <v>277079453.83999997</v>
      </c>
      <c r="F509" s="157">
        <f>SUM(F417+F485+F507)</f>
        <v>108214272.00999999</v>
      </c>
      <c r="G509" s="157">
        <f t="shared" si="48"/>
        <v>22711916.510000002</v>
      </c>
      <c r="H509" s="157">
        <f t="shared" si="48"/>
        <v>946201733.9200002</v>
      </c>
      <c r="I509" s="157">
        <f t="shared" si="48"/>
        <v>0</v>
      </c>
      <c r="J509" s="157">
        <f t="shared" si="48"/>
        <v>348518121.49999994</v>
      </c>
      <c r="K509" s="157">
        <f t="shared" si="48"/>
        <v>24079678.410000004</v>
      </c>
      <c r="L509" s="157">
        <f t="shared" si="48"/>
        <v>-69291456.449999988</v>
      </c>
      <c r="M509" s="157">
        <f t="shared" si="48"/>
        <v>3856539436.0300002</v>
      </c>
      <c r="N509" s="157">
        <f t="shared" si="48"/>
        <v>-393414878.52999997</v>
      </c>
      <c r="O509" s="157">
        <f>SUM(M509:N509)</f>
        <v>3463124557.5</v>
      </c>
      <c r="P509" s="89"/>
      <c r="Q509" s="158"/>
    </row>
    <row r="510" spans="1:22" s="68" customFormat="1" ht="24">
      <c r="A510" s="45"/>
      <c r="B510" s="159" t="s">
        <v>1324</v>
      </c>
      <c r="C510" s="160"/>
      <c r="D510" s="161">
        <f>D364-D509</f>
        <v>50692543.029999256</v>
      </c>
      <c r="E510" s="161">
        <f t="shared" ref="E510:O510" si="49">E364-E509</f>
        <v>752933.38000005484</v>
      </c>
      <c r="F510" s="161">
        <f t="shared" si="49"/>
        <v>765915.22000001371</v>
      </c>
      <c r="G510" s="161">
        <f t="shared" si="49"/>
        <v>-5654026.3400000036</v>
      </c>
      <c r="H510" s="161">
        <f t="shared" si="49"/>
        <v>1294071.5299996138</v>
      </c>
      <c r="I510" s="161">
        <f t="shared" si="49"/>
        <v>0</v>
      </c>
      <c r="J510" s="161">
        <f t="shared" si="49"/>
        <v>-36193519.299999893</v>
      </c>
      <c r="K510" s="161">
        <f t="shared" si="49"/>
        <v>-151895.76000000164</v>
      </c>
      <c r="L510" s="161">
        <f t="shared" si="49"/>
        <v>86113411.159999996</v>
      </c>
      <c r="M510" s="161">
        <f t="shared" si="49"/>
        <v>97619432.920000553</v>
      </c>
      <c r="N510" s="161">
        <f t="shared" si="49"/>
        <v>3550116</v>
      </c>
      <c r="O510" s="161">
        <f t="shared" si="49"/>
        <v>101169548.92000008</v>
      </c>
      <c r="P510" s="89"/>
      <c r="Q510" s="158"/>
      <c r="R510" s="44"/>
      <c r="S510" s="44"/>
      <c r="T510" s="44"/>
      <c r="U510" s="44"/>
      <c r="V510" s="44"/>
    </row>
    <row r="511" spans="1:22" s="68" customFormat="1">
      <c r="A511" s="45"/>
      <c r="B511" s="162"/>
      <c r="C511" s="160"/>
      <c r="D511" s="163"/>
      <c r="E511" s="163"/>
      <c r="F511" s="163"/>
      <c r="G511" s="163"/>
      <c r="H511" s="163"/>
      <c r="I511" s="163"/>
      <c r="J511" s="163"/>
      <c r="K511" s="163"/>
      <c r="L511" s="163"/>
      <c r="M511" s="163"/>
      <c r="N511" s="163"/>
      <c r="O511" s="164"/>
      <c r="P511" s="89"/>
      <c r="Q511" s="158"/>
      <c r="R511" s="44"/>
      <c r="S511" s="44"/>
      <c r="T511" s="44"/>
      <c r="U511" s="44"/>
      <c r="V511" s="44"/>
    </row>
    <row r="512" spans="1:22" s="68" customFormat="1">
      <c r="A512" s="45"/>
      <c r="B512" s="162"/>
      <c r="C512" s="160"/>
      <c r="D512" s="163"/>
      <c r="E512" s="163"/>
      <c r="F512" s="163"/>
      <c r="G512" s="163"/>
      <c r="H512" s="163"/>
      <c r="I512" s="163"/>
      <c r="J512" s="163"/>
      <c r="K512" s="163"/>
      <c r="L512" s="163"/>
      <c r="M512" s="163"/>
      <c r="N512" s="163"/>
      <c r="O512" s="164"/>
      <c r="P512" s="89"/>
      <c r="Q512" s="158"/>
      <c r="R512" s="44"/>
      <c r="S512" s="44"/>
      <c r="T512" s="44"/>
      <c r="U512" s="44"/>
      <c r="V512" s="44"/>
    </row>
    <row r="513" spans="1:22">
      <c r="A513" s="44"/>
      <c r="B513" s="165"/>
      <c r="C513" s="166"/>
      <c r="D513" s="167"/>
      <c r="E513" s="168"/>
      <c r="F513" s="168"/>
      <c r="G513" s="168"/>
      <c r="H513" s="168"/>
      <c r="I513" s="168"/>
      <c r="J513" s="168"/>
      <c r="K513" s="168"/>
      <c r="L513" s="168"/>
      <c r="M513" s="168"/>
      <c r="N513" s="168"/>
      <c r="P513" s="89"/>
      <c r="Q513" s="158"/>
    </row>
    <row r="514" spans="1:22">
      <c r="A514" s="44"/>
      <c r="B514" s="169" t="s">
        <v>869</v>
      </c>
      <c r="C514" s="170" t="s">
        <v>869</v>
      </c>
      <c r="D514" s="171" t="s">
        <v>1325</v>
      </c>
      <c r="E514" s="168"/>
      <c r="F514" s="168"/>
      <c r="G514" s="168"/>
      <c r="H514" s="168"/>
      <c r="I514" s="168"/>
      <c r="J514" s="168"/>
      <c r="K514" s="168"/>
      <c r="L514" s="168"/>
      <c r="M514" s="168"/>
      <c r="N514" s="168"/>
      <c r="P514" s="89"/>
      <c r="Q514" s="158"/>
    </row>
    <row r="515" spans="1:22">
      <c r="A515" s="44"/>
      <c r="B515" s="169"/>
      <c r="C515" s="170" t="s">
        <v>1326</v>
      </c>
      <c r="D515" s="171" t="s">
        <v>1327</v>
      </c>
      <c r="E515" s="168"/>
      <c r="F515" s="168"/>
      <c r="G515" s="168"/>
      <c r="H515" s="168"/>
      <c r="I515" s="168"/>
      <c r="J515" s="168"/>
      <c r="K515" s="168"/>
      <c r="L515" s="168"/>
      <c r="M515" s="168"/>
      <c r="N515" s="168"/>
      <c r="P515" s="89"/>
      <c r="Q515" s="158"/>
    </row>
    <row r="516" spans="1:22">
      <c r="A516" s="44"/>
      <c r="B516" s="172" t="s">
        <v>1328</v>
      </c>
      <c r="C516" s="173" t="s">
        <v>1329</v>
      </c>
      <c r="D516" s="174" t="s">
        <v>1330</v>
      </c>
      <c r="E516" s="175"/>
      <c r="F516" s="175"/>
      <c r="G516" s="175"/>
      <c r="H516" s="175"/>
      <c r="I516" s="175"/>
      <c r="J516" s="175"/>
      <c r="K516" s="175"/>
      <c r="L516" s="175"/>
      <c r="M516" s="175"/>
      <c r="N516" s="175"/>
      <c r="P516" s="89"/>
      <c r="Q516" s="158"/>
    </row>
    <row r="517" spans="1:22">
      <c r="A517" s="44"/>
      <c r="B517" s="126"/>
      <c r="C517" s="176"/>
      <c r="D517" s="117"/>
      <c r="E517" s="117"/>
      <c r="F517" s="117"/>
      <c r="G517" s="117"/>
      <c r="H517" s="117"/>
      <c r="I517" s="117"/>
      <c r="J517" s="117"/>
      <c r="K517" s="117"/>
      <c r="L517" s="117"/>
      <c r="M517" s="117"/>
      <c r="N517" s="177"/>
      <c r="O517" s="114"/>
      <c r="P517" s="89"/>
      <c r="Q517" s="158"/>
    </row>
    <row r="518" spans="1:22" ht="24">
      <c r="A518" s="44"/>
      <c r="B518" s="91" t="s">
        <v>453</v>
      </c>
      <c r="C518" s="99" t="s">
        <v>454</v>
      </c>
      <c r="D518" s="87">
        <v>34547909.32</v>
      </c>
      <c r="E518" s="87">
        <v>16822617.539999999</v>
      </c>
      <c r="F518" s="87">
        <v>3518888.73</v>
      </c>
      <c r="G518" s="87">
        <v>45389.15</v>
      </c>
      <c r="H518" s="87">
        <v>35092.050000000003</v>
      </c>
      <c r="I518" s="87">
        <v>4106.54</v>
      </c>
      <c r="J518" s="87">
        <v>162184266.14999998</v>
      </c>
      <c r="K518" s="87">
        <v>0</v>
      </c>
      <c r="L518" s="87">
        <v>0</v>
      </c>
      <c r="M518" s="88">
        <f>SUM(D518:L518)</f>
        <v>217158269.47999996</v>
      </c>
      <c r="N518" s="87">
        <v>0</v>
      </c>
      <c r="O518" s="83">
        <f>SUM(M518:N518)</f>
        <v>217158269.47999996</v>
      </c>
      <c r="P518" s="89"/>
      <c r="Q518" s="158"/>
    </row>
    <row r="519" spans="1:22" ht="36">
      <c r="A519" s="44"/>
      <c r="B519" s="91" t="s">
        <v>456</v>
      </c>
      <c r="C519" s="99" t="s">
        <v>457</v>
      </c>
      <c r="D519" s="87">
        <v>0</v>
      </c>
      <c r="E519" s="87">
        <v>0</v>
      </c>
      <c r="F519" s="87">
        <v>0</v>
      </c>
      <c r="G519" s="87">
        <v>0</v>
      </c>
      <c r="H519" s="87">
        <v>0</v>
      </c>
      <c r="I519" s="87">
        <v>0</v>
      </c>
      <c r="J519" s="87">
        <v>0</v>
      </c>
      <c r="K519" s="87">
        <v>0</v>
      </c>
      <c r="L519" s="87">
        <v>0</v>
      </c>
      <c r="M519" s="88">
        <f t="shared" ref="M519:M528" si="50">SUM(D519:L519)</f>
        <v>0</v>
      </c>
      <c r="N519" s="87">
        <v>0</v>
      </c>
      <c r="O519" s="83">
        <f t="shared" ref="O519:O528" si="51">SUM(M519:N519)</f>
        <v>0</v>
      </c>
      <c r="P519" s="89"/>
      <c r="Q519" s="178"/>
      <c r="R519" s="68"/>
      <c r="S519" s="68"/>
      <c r="T519" s="68"/>
      <c r="U519" s="68"/>
      <c r="V519" s="68"/>
    </row>
    <row r="520" spans="1:22" ht="48">
      <c r="A520" s="44"/>
      <c r="B520" s="91" t="s">
        <v>459</v>
      </c>
      <c r="C520" s="99" t="s">
        <v>460</v>
      </c>
      <c r="D520" s="87">
        <v>0</v>
      </c>
      <c r="E520" s="87">
        <v>79371.12</v>
      </c>
      <c r="F520" s="87">
        <v>0</v>
      </c>
      <c r="G520" s="87">
        <v>0</v>
      </c>
      <c r="H520" s="87">
        <v>0</v>
      </c>
      <c r="I520" s="87">
        <v>0</v>
      </c>
      <c r="J520" s="87">
        <v>0</v>
      </c>
      <c r="K520" s="87">
        <v>0</v>
      </c>
      <c r="L520" s="87">
        <v>0</v>
      </c>
      <c r="M520" s="88">
        <f t="shared" si="50"/>
        <v>79371.12</v>
      </c>
      <c r="N520" s="87">
        <v>0</v>
      </c>
      <c r="O520" s="83">
        <f t="shared" si="51"/>
        <v>79371.12</v>
      </c>
      <c r="P520" s="89"/>
      <c r="Q520" s="178"/>
      <c r="R520" s="68"/>
      <c r="S520" s="68"/>
      <c r="T520" s="68"/>
      <c r="U520" s="68"/>
      <c r="V520" s="68"/>
    </row>
    <row r="521" spans="1:22" ht="24">
      <c r="A521" s="44"/>
      <c r="B521" s="91" t="s">
        <v>462</v>
      </c>
      <c r="C521" s="99" t="s">
        <v>463</v>
      </c>
      <c r="D521" s="87">
        <v>23440793.670000002</v>
      </c>
      <c r="E521" s="87">
        <v>28713.759999999998</v>
      </c>
      <c r="F521" s="87">
        <v>0</v>
      </c>
      <c r="G521" s="87">
        <v>0</v>
      </c>
      <c r="H521" s="87">
        <v>0</v>
      </c>
      <c r="I521" s="87">
        <v>0</v>
      </c>
      <c r="J521" s="87">
        <v>0</v>
      </c>
      <c r="K521" s="87">
        <v>0</v>
      </c>
      <c r="L521" s="87">
        <v>0</v>
      </c>
      <c r="M521" s="88">
        <f t="shared" si="50"/>
        <v>23469507.430000003</v>
      </c>
      <c r="N521" s="87">
        <v>1740180.39</v>
      </c>
      <c r="O521" s="83">
        <f t="shared" si="51"/>
        <v>25209687.820000004</v>
      </c>
      <c r="P521" s="89"/>
      <c r="Q521" s="178"/>
      <c r="R521" s="68"/>
      <c r="S521" s="68"/>
      <c r="T521" s="68"/>
      <c r="U521" s="68"/>
      <c r="V521" s="68"/>
    </row>
    <row r="522" spans="1:22" ht="36">
      <c r="A522" s="44"/>
      <c r="B522" s="91" t="s">
        <v>465</v>
      </c>
      <c r="C522" s="99" t="s">
        <v>466</v>
      </c>
      <c r="D522" s="87">
        <v>643976.75999999989</v>
      </c>
      <c r="E522" s="87">
        <v>0</v>
      </c>
      <c r="F522" s="87">
        <v>0</v>
      </c>
      <c r="G522" s="87">
        <v>0</v>
      </c>
      <c r="H522" s="87">
        <v>0</v>
      </c>
      <c r="I522" s="87">
        <v>0</v>
      </c>
      <c r="J522" s="87">
        <v>0</v>
      </c>
      <c r="K522" s="87">
        <v>0</v>
      </c>
      <c r="L522" s="87">
        <v>0</v>
      </c>
      <c r="M522" s="88">
        <f t="shared" si="50"/>
        <v>643976.75999999989</v>
      </c>
      <c r="N522" s="87">
        <v>0</v>
      </c>
      <c r="O522" s="83">
        <f t="shared" si="51"/>
        <v>643976.75999999989</v>
      </c>
      <c r="P522" s="89"/>
      <c r="Q522" s="158"/>
    </row>
    <row r="523" spans="1:22" ht="24">
      <c r="A523" s="44"/>
      <c r="B523" s="91" t="s">
        <v>468</v>
      </c>
      <c r="C523" s="99" t="s">
        <v>469</v>
      </c>
      <c r="D523" s="87">
        <v>0</v>
      </c>
      <c r="E523" s="87">
        <v>3517246.09</v>
      </c>
      <c r="F523" s="87">
        <v>0</v>
      </c>
      <c r="G523" s="87">
        <v>0</v>
      </c>
      <c r="H523" s="87">
        <v>0</v>
      </c>
      <c r="I523" s="87">
        <v>0</v>
      </c>
      <c r="J523" s="87">
        <v>0</v>
      </c>
      <c r="K523" s="87">
        <v>0</v>
      </c>
      <c r="L523" s="87">
        <v>0</v>
      </c>
      <c r="M523" s="88">
        <f t="shared" si="50"/>
        <v>3517246.09</v>
      </c>
      <c r="N523" s="87">
        <v>0</v>
      </c>
      <c r="O523" s="83">
        <f t="shared" si="51"/>
        <v>3517246.09</v>
      </c>
      <c r="P523" s="89"/>
      <c r="Q523" s="158"/>
    </row>
    <row r="524" spans="1:22" ht="24">
      <c r="A524" s="44"/>
      <c r="B524" s="91" t="s">
        <v>471</v>
      </c>
      <c r="C524" s="99" t="s">
        <v>472</v>
      </c>
      <c r="D524" s="87">
        <v>0</v>
      </c>
      <c r="E524" s="87">
        <v>0</v>
      </c>
      <c r="F524" s="87">
        <v>0</v>
      </c>
      <c r="G524" s="87">
        <v>0</v>
      </c>
      <c r="H524" s="87">
        <v>0</v>
      </c>
      <c r="I524" s="87">
        <v>0</v>
      </c>
      <c r="J524" s="87">
        <v>0</v>
      </c>
      <c r="K524" s="87">
        <v>0</v>
      </c>
      <c r="L524" s="87">
        <v>0</v>
      </c>
      <c r="M524" s="88">
        <f t="shared" si="50"/>
        <v>0</v>
      </c>
      <c r="N524" s="87">
        <v>0</v>
      </c>
      <c r="O524" s="83">
        <f t="shared" si="51"/>
        <v>0</v>
      </c>
      <c r="P524" s="89"/>
      <c r="Q524" s="158"/>
    </row>
    <row r="525" spans="1:22" ht="24">
      <c r="A525" s="44"/>
      <c r="B525" s="91" t="s">
        <v>477</v>
      </c>
      <c r="C525" s="99" t="s">
        <v>478</v>
      </c>
      <c r="D525" s="87">
        <v>119153460.58999999</v>
      </c>
      <c r="E525" s="87">
        <v>0</v>
      </c>
      <c r="F525" s="87">
        <v>0</v>
      </c>
      <c r="G525" s="87">
        <v>0</v>
      </c>
      <c r="H525" s="87">
        <v>0</v>
      </c>
      <c r="I525" s="87">
        <v>0</v>
      </c>
      <c r="J525" s="87">
        <v>5675905.3499999996</v>
      </c>
      <c r="K525" s="87">
        <v>0</v>
      </c>
      <c r="L525" s="87">
        <v>0</v>
      </c>
      <c r="M525" s="88">
        <f t="shared" si="50"/>
        <v>124829365.93999998</v>
      </c>
      <c r="N525" s="87">
        <v>0</v>
      </c>
      <c r="O525" s="83">
        <f t="shared" si="51"/>
        <v>124829365.93999998</v>
      </c>
      <c r="P525" s="89"/>
      <c r="Q525" s="158"/>
    </row>
    <row r="526" spans="1:22" ht="24">
      <c r="A526" s="44"/>
      <c r="B526" s="91" t="s">
        <v>480</v>
      </c>
      <c r="C526" s="99" t="s">
        <v>481</v>
      </c>
      <c r="D526" s="87">
        <v>0</v>
      </c>
      <c r="E526" s="87">
        <v>8960596.0700000003</v>
      </c>
      <c r="F526" s="87">
        <v>0</v>
      </c>
      <c r="G526" s="87">
        <v>10095826.789999999</v>
      </c>
      <c r="H526" s="87">
        <v>7704232.8299999954</v>
      </c>
      <c r="I526" s="87">
        <v>0</v>
      </c>
      <c r="J526" s="87">
        <v>40119198.859999999</v>
      </c>
      <c r="K526" s="87">
        <v>351390.92</v>
      </c>
      <c r="L526" s="87">
        <v>0</v>
      </c>
      <c r="M526" s="88">
        <f t="shared" si="50"/>
        <v>67231245.469999999</v>
      </c>
      <c r="N526" s="87">
        <v>0</v>
      </c>
      <c r="O526" s="83">
        <f t="shared" si="51"/>
        <v>67231245.469999999</v>
      </c>
      <c r="P526" s="89"/>
      <c r="Q526" s="158"/>
    </row>
    <row r="527" spans="1:22" ht="24">
      <c r="A527" s="44"/>
      <c r="B527" s="91" t="s">
        <v>483</v>
      </c>
      <c r="C527" s="99" t="s">
        <v>484</v>
      </c>
      <c r="D527" s="87">
        <v>351987301.27999997</v>
      </c>
      <c r="E527" s="87">
        <v>53454975.670000002</v>
      </c>
      <c r="F527" s="87">
        <v>154089904.18000001</v>
      </c>
      <c r="G527" s="87">
        <v>131093952.67999999</v>
      </c>
      <c r="H527" s="87">
        <v>8088715.8800000139</v>
      </c>
      <c r="I527" s="87">
        <v>-41386.079999999536</v>
      </c>
      <c r="J527" s="87">
        <v>752354829.50999987</v>
      </c>
      <c r="K527" s="87">
        <v>1218420.4299999997</v>
      </c>
      <c r="L527" s="87">
        <v>387131605.66000003</v>
      </c>
      <c r="M527" s="88">
        <f t="shared" si="50"/>
        <v>1839378319.21</v>
      </c>
      <c r="N527" s="87">
        <v>9122716.1699999999</v>
      </c>
      <c r="O527" s="83">
        <f t="shared" si="51"/>
        <v>1848501035.3800001</v>
      </c>
      <c r="P527" s="89"/>
      <c r="Q527" s="158"/>
    </row>
    <row r="528" spans="1:22">
      <c r="A528" s="44"/>
      <c r="B528" s="91" t="s">
        <v>507</v>
      </c>
      <c r="C528" s="99" t="s">
        <v>508</v>
      </c>
      <c r="D528" s="87">
        <v>0</v>
      </c>
      <c r="E528" s="87">
        <v>0</v>
      </c>
      <c r="F528" s="87">
        <v>0</v>
      </c>
      <c r="G528" s="87">
        <v>0</v>
      </c>
      <c r="H528" s="87">
        <v>0</v>
      </c>
      <c r="I528" s="87">
        <v>0</v>
      </c>
      <c r="J528" s="87">
        <v>0</v>
      </c>
      <c r="K528" s="87">
        <v>0</v>
      </c>
      <c r="L528" s="87">
        <v>3511334886.3199997</v>
      </c>
      <c r="M528" s="88">
        <f t="shared" si="50"/>
        <v>3511334886.3199997</v>
      </c>
      <c r="N528" s="87">
        <v>-85422560.530000001</v>
      </c>
      <c r="O528" s="83">
        <f t="shared" si="51"/>
        <v>3425912325.7899995</v>
      </c>
      <c r="P528" s="89"/>
      <c r="Q528" s="158"/>
    </row>
    <row r="529" spans="1:17" ht="36">
      <c r="A529" s="44"/>
      <c r="B529" s="143" t="s">
        <v>1331</v>
      </c>
      <c r="C529" s="99"/>
      <c r="D529" s="110">
        <f>SUM(D518:D528)</f>
        <v>529773441.61999995</v>
      </c>
      <c r="E529" s="110">
        <f t="shared" ref="E529:N529" si="52">SUM(E518:E528)</f>
        <v>82863520.25</v>
      </c>
      <c r="F529" s="110">
        <f t="shared" si="52"/>
        <v>157608792.91</v>
      </c>
      <c r="G529" s="110">
        <f t="shared" si="52"/>
        <v>141235168.62</v>
      </c>
      <c r="H529" s="110">
        <f t="shared" si="52"/>
        <v>15828040.760000009</v>
      </c>
      <c r="I529" s="110">
        <f t="shared" si="52"/>
        <v>-37279.539999999535</v>
      </c>
      <c r="J529" s="110">
        <f t="shared" si="52"/>
        <v>960334199.86999989</v>
      </c>
      <c r="K529" s="110">
        <f t="shared" si="52"/>
        <v>1569811.3499999996</v>
      </c>
      <c r="L529" s="110">
        <f>SUM(L518:L528)</f>
        <v>3898466491.9799995</v>
      </c>
      <c r="M529" s="110">
        <f>SUM(M518:M528)</f>
        <v>5787642187.8199997</v>
      </c>
      <c r="N529" s="110">
        <f t="shared" si="52"/>
        <v>-74559663.969999999</v>
      </c>
      <c r="O529" s="110">
        <f>SUM(M529:N529)</f>
        <v>5713082523.8499994</v>
      </c>
      <c r="P529" s="89"/>
      <c r="Q529" s="158"/>
    </row>
    <row r="530" spans="1:17" ht="48">
      <c r="A530" s="44"/>
      <c r="B530" s="91" t="s">
        <v>1332</v>
      </c>
      <c r="C530" s="99" t="s">
        <v>475</v>
      </c>
      <c r="D530" s="87">
        <v>-835539397.32000005</v>
      </c>
      <c r="E530" s="87">
        <v>-1000016.38</v>
      </c>
      <c r="F530" s="87">
        <v>-423311.69</v>
      </c>
      <c r="G530" s="87">
        <v>0</v>
      </c>
      <c r="H530" s="87">
        <v>0</v>
      </c>
      <c r="I530" s="87">
        <v>0</v>
      </c>
      <c r="J530" s="87">
        <v>0</v>
      </c>
      <c r="K530" s="87">
        <v>0</v>
      </c>
      <c r="L530" s="87">
        <v>0</v>
      </c>
      <c r="M530" s="88">
        <f>SUM(D530:L530)</f>
        <v>-836962725.3900001</v>
      </c>
      <c r="N530" s="179">
        <v>0</v>
      </c>
      <c r="O530" s="83">
        <f>SUM(M530:N530)</f>
        <v>-836962725.3900001</v>
      </c>
      <c r="P530" s="89"/>
      <c r="Q530" s="158"/>
    </row>
    <row r="531" spans="1:17" ht="24.75" thickBot="1">
      <c r="A531" s="44"/>
      <c r="B531" s="143" t="s">
        <v>1333</v>
      </c>
      <c r="C531" s="99"/>
      <c r="D531" s="110">
        <f t="shared" ref="D531:N531" si="53">D529+D530</f>
        <v>-305765955.70000011</v>
      </c>
      <c r="E531" s="110">
        <f t="shared" si="53"/>
        <v>81863503.870000005</v>
      </c>
      <c r="F531" s="110">
        <f t="shared" si="53"/>
        <v>157185481.22</v>
      </c>
      <c r="G531" s="110">
        <f t="shared" si="53"/>
        <v>141235168.62</v>
      </c>
      <c r="H531" s="110">
        <f t="shared" si="53"/>
        <v>15828040.760000009</v>
      </c>
      <c r="I531" s="110">
        <f t="shared" si="53"/>
        <v>-37279.539999999535</v>
      </c>
      <c r="J531" s="110">
        <f t="shared" si="53"/>
        <v>960334199.86999989</v>
      </c>
      <c r="K531" s="110">
        <f t="shared" si="53"/>
        <v>1569811.3499999996</v>
      </c>
      <c r="L531" s="110">
        <f t="shared" si="53"/>
        <v>3898466491.9799995</v>
      </c>
      <c r="M531" s="110">
        <f t="shared" si="53"/>
        <v>4950679462.4299994</v>
      </c>
      <c r="N531" s="110">
        <f t="shared" si="53"/>
        <v>-74559663.969999999</v>
      </c>
      <c r="O531" s="180">
        <f>SUM(M531:N531)</f>
        <v>4876119798.4599991</v>
      </c>
      <c r="P531" s="89"/>
      <c r="Q531" s="158"/>
    </row>
    <row r="532" spans="1:17" ht="12.75" thickTop="1">
      <c r="A532" s="44"/>
      <c r="B532" s="126"/>
      <c r="C532" s="99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2"/>
      <c r="Q532" s="158"/>
    </row>
    <row r="533" spans="1:17">
      <c r="A533" s="44"/>
      <c r="B533" s="126" t="s">
        <v>1334</v>
      </c>
      <c r="C533" s="99"/>
      <c r="D533" s="183"/>
      <c r="E533" s="183"/>
      <c r="F533" s="183"/>
      <c r="G533" s="183"/>
      <c r="H533" s="183"/>
      <c r="I533" s="184"/>
      <c r="J533" s="184"/>
      <c r="K533" s="184"/>
      <c r="L533" s="184"/>
      <c r="M533" s="184"/>
      <c r="N533" s="184"/>
      <c r="Q533" s="158"/>
    </row>
    <row r="534" spans="1:17" ht="24">
      <c r="A534" s="44"/>
      <c r="B534" s="185" t="s">
        <v>1335</v>
      </c>
      <c r="C534" s="186"/>
      <c r="D534" s="187">
        <f>+D170-D156</f>
        <v>451793487.70000011</v>
      </c>
      <c r="E534" s="188" t="s">
        <v>1336</v>
      </c>
      <c r="F534" s="183"/>
      <c r="G534" s="183"/>
      <c r="H534" s="183"/>
      <c r="I534" s="183"/>
      <c r="J534" s="183"/>
      <c r="K534" s="183"/>
      <c r="L534" s="183"/>
      <c r="M534" s="183"/>
      <c r="N534" s="183"/>
      <c r="Q534" s="158"/>
    </row>
    <row r="535" spans="1:17">
      <c r="A535" s="44"/>
      <c r="B535" s="185" t="s">
        <v>1337</v>
      </c>
      <c r="C535" s="186"/>
      <c r="D535" s="189">
        <v>0</v>
      </c>
      <c r="E535" s="190"/>
      <c r="F535" s="183"/>
      <c r="G535" s="183"/>
      <c r="H535" s="183"/>
      <c r="I535" s="183"/>
      <c r="J535" s="183"/>
      <c r="K535" s="183"/>
      <c r="L535" s="183"/>
      <c r="M535" s="183"/>
      <c r="N535" s="183"/>
      <c r="Q535" s="158"/>
    </row>
    <row r="536" spans="1:17">
      <c r="A536" s="44"/>
      <c r="B536" s="185" t="s">
        <v>1338</v>
      </c>
      <c r="C536" s="186"/>
      <c r="D536" s="189">
        <v>0</v>
      </c>
      <c r="E536" s="190"/>
      <c r="F536" s="183"/>
      <c r="G536" s="183"/>
      <c r="H536" s="183"/>
      <c r="I536" s="183"/>
      <c r="J536" s="183"/>
      <c r="K536" s="183"/>
      <c r="L536" s="183"/>
      <c r="M536" s="183"/>
      <c r="N536" s="183"/>
      <c r="Q536" s="158"/>
    </row>
    <row r="537" spans="1:17" ht="24">
      <c r="A537" s="44"/>
      <c r="B537" s="185" t="s">
        <v>1339</v>
      </c>
      <c r="C537" s="186"/>
      <c r="D537" s="191">
        <f>+D534+D535+D536</f>
        <v>451793487.70000011</v>
      </c>
      <c r="E537" s="190"/>
      <c r="F537" s="183"/>
      <c r="G537" s="183"/>
      <c r="H537" s="183"/>
      <c r="I537" s="183"/>
      <c r="J537" s="183"/>
      <c r="K537" s="183"/>
      <c r="L537" s="183"/>
      <c r="M537" s="183"/>
      <c r="N537" s="183"/>
      <c r="Q537" s="158"/>
    </row>
    <row r="538" spans="1:17" ht="24">
      <c r="A538" s="44"/>
      <c r="B538" s="185" t="s">
        <v>1340</v>
      </c>
      <c r="C538" s="186"/>
      <c r="D538" s="191">
        <f>D364</f>
        <v>2249718259.3199997</v>
      </c>
      <c r="E538" s="190"/>
      <c r="F538" s="183"/>
      <c r="G538" s="183"/>
      <c r="H538" s="183"/>
      <c r="I538" s="183"/>
      <c r="J538" s="183"/>
      <c r="K538" s="183"/>
      <c r="L538" s="183"/>
      <c r="M538" s="183"/>
      <c r="N538" s="183"/>
      <c r="Q538" s="158"/>
    </row>
    <row r="539" spans="1:17">
      <c r="A539" s="44"/>
      <c r="B539" s="185" t="s">
        <v>1341</v>
      </c>
      <c r="C539" s="186"/>
      <c r="D539" s="191">
        <f>D537+D538</f>
        <v>2701511747.02</v>
      </c>
      <c r="E539" s="190"/>
      <c r="F539" s="183"/>
      <c r="G539" s="183"/>
      <c r="H539" s="183"/>
      <c r="I539" s="183"/>
      <c r="J539" s="183"/>
      <c r="K539" s="183"/>
      <c r="L539" s="183"/>
      <c r="M539" s="183"/>
      <c r="N539" s="183"/>
      <c r="Q539" s="158"/>
    </row>
    <row r="540" spans="1:17">
      <c r="A540" s="44"/>
      <c r="B540" s="185"/>
      <c r="C540" s="192"/>
      <c r="D540" s="191"/>
      <c r="E540" s="190"/>
      <c r="F540" s="183"/>
      <c r="G540" s="183"/>
      <c r="H540" s="183"/>
      <c r="I540" s="183"/>
      <c r="J540" s="183"/>
      <c r="K540" s="183"/>
      <c r="L540" s="183"/>
      <c r="M540" s="183"/>
      <c r="N540" s="183"/>
      <c r="Q540" s="158"/>
    </row>
    <row r="541" spans="1:17" ht="36.75">
      <c r="A541" s="44"/>
      <c r="B541" s="185" t="s">
        <v>1342</v>
      </c>
      <c r="C541" s="192"/>
      <c r="D541" s="193">
        <f>IF(D527=0,0,(D527+D519+D520+D521+D522+D523+D524+D525)/D539)</f>
        <v>0.18331422502466493</v>
      </c>
      <c r="E541" s="190"/>
      <c r="F541" s="194" t="s">
        <v>1343</v>
      </c>
      <c r="G541" s="183"/>
      <c r="H541" s="183"/>
      <c r="I541" s="183"/>
      <c r="J541" s="183"/>
      <c r="K541" s="183"/>
      <c r="L541" s="183"/>
      <c r="M541" s="183"/>
      <c r="N541" s="183"/>
    </row>
    <row r="542" spans="1:17">
      <c r="A542" s="44"/>
    </row>
    <row r="543" spans="1:17">
      <c r="A543" s="44"/>
    </row>
    <row r="544" spans="1:17" ht="12.75" thickBot="1">
      <c r="A544" s="44"/>
    </row>
    <row r="545" spans="1:18" ht="12.75" thickBot="1">
      <c r="A545" s="261" t="s">
        <v>1344</v>
      </c>
      <c r="B545" s="262"/>
      <c r="C545" s="262"/>
      <c r="D545" s="262"/>
      <c r="E545" s="262"/>
      <c r="F545" s="262"/>
      <c r="G545" s="262"/>
      <c r="H545" s="262"/>
      <c r="I545" s="262"/>
      <c r="J545" s="262"/>
      <c r="K545" s="262"/>
      <c r="L545" s="262"/>
      <c r="M545" s="262"/>
      <c r="N545" s="262"/>
      <c r="O545" s="195"/>
    </row>
    <row r="546" spans="1:18" ht="12.75" thickBot="1">
      <c r="A546" s="196"/>
      <c r="B546" s="263" t="s">
        <v>1345</v>
      </c>
      <c r="C546" s="264"/>
      <c r="D546" s="197"/>
      <c r="E546" s="197"/>
      <c r="F546" s="197"/>
      <c r="G546" s="197"/>
      <c r="H546" s="197"/>
      <c r="I546" s="197"/>
      <c r="J546" s="197"/>
      <c r="K546" s="197"/>
      <c r="L546" s="197"/>
      <c r="M546" s="197"/>
      <c r="N546" s="197"/>
    </row>
    <row r="547" spans="1:18">
      <c r="A547" s="196"/>
      <c r="B547" s="198"/>
      <c r="C547" s="199"/>
      <c r="D547" s="197"/>
      <c r="E547" s="197"/>
      <c r="F547" s="197"/>
      <c r="G547" s="197"/>
      <c r="H547" s="197"/>
      <c r="I547" s="197"/>
      <c r="J547" s="197"/>
      <c r="K547" s="197"/>
      <c r="L547" s="197"/>
      <c r="M547" s="197"/>
      <c r="N547" s="197"/>
    </row>
    <row r="548" spans="1:18">
      <c r="A548" s="196"/>
      <c r="B548" s="200"/>
      <c r="C548" s="186"/>
      <c r="D548" s="197">
        <f>+D170-D156</f>
        <v>451793487.70000011</v>
      </c>
      <c r="E548" s="201" t="s">
        <v>1346</v>
      </c>
      <c r="F548" s="202"/>
      <c r="G548" s="201"/>
      <c r="H548" s="201"/>
      <c r="I548" s="201"/>
      <c r="J548" s="201"/>
      <c r="K548" s="201"/>
      <c r="L548" s="197"/>
      <c r="M548" s="197"/>
      <c r="N548" s="197"/>
    </row>
    <row r="549" spans="1:18">
      <c r="A549" s="196"/>
      <c r="B549" s="203"/>
      <c r="C549" s="204"/>
      <c r="D549" s="197"/>
      <c r="E549" s="201"/>
      <c r="F549" s="202"/>
      <c r="G549" s="201"/>
      <c r="H549" s="201"/>
      <c r="I549" s="201"/>
      <c r="J549" s="201"/>
      <c r="K549" s="201"/>
      <c r="L549" s="197"/>
      <c r="M549" s="197"/>
      <c r="N549" s="197"/>
    </row>
    <row r="550" spans="1:18">
      <c r="A550" s="196"/>
      <c r="B550" s="203"/>
      <c r="C550" s="186"/>
      <c r="D550" s="197">
        <f>+D548-D537</f>
        <v>0</v>
      </c>
      <c r="E550" s="201" t="s">
        <v>1347</v>
      </c>
      <c r="F550" s="202"/>
      <c r="G550" s="201"/>
      <c r="H550" s="201"/>
      <c r="I550" s="201"/>
      <c r="J550" s="201"/>
      <c r="K550" s="201"/>
      <c r="L550" s="197"/>
      <c r="M550" s="197"/>
      <c r="N550" s="197"/>
    </row>
    <row r="551" spans="1:18">
      <c r="A551" s="196"/>
      <c r="B551" s="203"/>
      <c r="C551" s="204"/>
      <c r="D551" s="197"/>
      <c r="E551" s="201"/>
      <c r="F551" s="202"/>
      <c r="G551" s="201"/>
      <c r="H551" s="201"/>
      <c r="I551" s="201"/>
      <c r="J551" s="201"/>
      <c r="K551" s="201"/>
      <c r="L551" s="197"/>
      <c r="M551" s="197"/>
      <c r="N551" s="197"/>
    </row>
    <row r="552" spans="1:18">
      <c r="A552" s="205"/>
      <c r="B552" s="206"/>
      <c r="C552" s="186"/>
      <c r="D552" s="197">
        <f>+D548-D534</f>
        <v>0</v>
      </c>
      <c r="E552" s="201" t="s">
        <v>1348</v>
      </c>
      <c r="F552" s="202"/>
      <c r="G552" s="201"/>
      <c r="H552" s="201"/>
      <c r="I552" s="201"/>
      <c r="J552" s="201"/>
      <c r="K552" s="201"/>
      <c r="L552" s="197"/>
      <c r="M552" s="197"/>
      <c r="N552" s="197"/>
    </row>
    <row r="553" spans="1:18">
      <c r="A553" s="205"/>
      <c r="B553" s="207"/>
      <c r="C553" s="208"/>
      <c r="D553" s="197"/>
      <c r="E553" s="197"/>
      <c r="F553" s="201"/>
      <c r="G553" s="201"/>
      <c r="H553" s="201"/>
      <c r="I553" s="201"/>
      <c r="J553" s="201"/>
      <c r="K553" s="201"/>
      <c r="L553" s="197"/>
      <c r="M553" s="197"/>
      <c r="N553" s="197"/>
    </row>
    <row r="554" spans="1:18" ht="12.75" thickBot="1">
      <c r="A554" s="196"/>
      <c r="B554" s="207"/>
      <c r="C554" s="208"/>
      <c r="D554" s="197"/>
      <c r="E554" s="209"/>
      <c r="F554" s="210"/>
      <c r="G554" s="210"/>
      <c r="H554" s="210"/>
      <c r="I554" s="210"/>
      <c r="J554" s="210"/>
      <c r="K554" s="210"/>
      <c r="L554" s="197"/>
      <c r="M554" s="197"/>
      <c r="N554" s="197"/>
      <c r="Q554" s="120"/>
    </row>
    <row r="555" spans="1:18" ht="12.75" thickBot="1">
      <c r="B555" s="265" t="s">
        <v>1349</v>
      </c>
      <c r="C555" s="266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Q555" s="212"/>
      <c r="R555" s="103"/>
    </row>
    <row r="556" spans="1:18">
      <c r="B556" s="213"/>
      <c r="C556" s="214"/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11"/>
      <c r="Q556" s="212"/>
      <c r="R556" s="103"/>
    </row>
    <row r="557" spans="1:18">
      <c r="B557" s="215" t="s">
        <v>1350</v>
      </c>
      <c r="C557" s="216"/>
      <c r="D557" s="211">
        <f t="shared" ref="D557:O557" si="54">+D86</f>
        <v>973605811.77999949</v>
      </c>
      <c r="E557" s="211">
        <f t="shared" si="54"/>
        <v>109399925.30999999</v>
      </c>
      <c r="F557" s="211">
        <f t="shared" si="54"/>
        <v>162760012.47</v>
      </c>
      <c r="G557" s="211">
        <f t="shared" si="54"/>
        <v>166638180.88000003</v>
      </c>
      <c r="H557" s="211">
        <f t="shared" si="54"/>
        <v>42199851.670000002</v>
      </c>
      <c r="I557" s="211">
        <f t="shared" si="54"/>
        <v>140271871.24000001</v>
      </c>
      <c r="J557" s="211">
        <f>+J86</f>
        <v>1055678002.6799999</v>
      </c>
      <c r="K557" s="211">
        <f t="shared" si="54"/>
        <v>1695318.54</v>
      </c>
      <c r="L557" s="211">
        <f t="shared" si="54"/>
        <v>4060315810.5300002</v>
      </c>
      <c r="M557" s="211">
        <f t="shared" si="54"/>
        <v>6712564785.1000023</v>
      </c>
      <c r="N557" s="211">
        <f t="shared" si="54"/>
        <v>-113109214.42000002</v>
      </c>
      <c r="O557" s="211">
        <f t="shared" si="54"/>
        <v>6599455570.6800022</v>
      </c>
      <c r="Q557" s="212"/>
      <c r="R557" s="103"/>
    </row>
    <row r="558" spans="1:18">
      <c r="B558" s="215"/>
      <c r="C558" s="217"/>
      <c r="D558" s="211"/>
      <c r="E558" s="211"/>
      <c r="F558" s="211"/>
      <c r="G558" s="211"/>
      <c r="H558" s="211"/>
      <c r="I558" s="211"/>
      <c r="J558" s="211"/>
      <c r="K558" s="211"/>
      <c r="L558" s="211"/>
      <c r="M558" s="211"/>
      <c r="N558" s="211"/>
      <c r="O558" s="211"/>
      <c r="Q558" s="212"/>
      <c r="R558" s="103"/>
    </row>
    <row r="559" spans="1:18">
      <c r="B559" s="215" t="s">
        <v>1351</v>
      </c>
      <c r="C559" s="216"/>
      <c r="D559" s="211">
        <f t="shared" ref="D559:O559" si="55">+D145</f>
        <v>1279371812.03</v>
      </c>
      <c r="E559" s="211">
        <f t="shared" si="55"/>
        <v>27536376.699999999</v>
      </c>
      <c r="F559" s="211">
        <f t="shared" si="55"/>
        <v>5574530.6600000001</v>
      </c>
      <c r="G559" s="211">
        <f t="shared" si="55"/>
        <v>25403012.260000002</v>
      </c>
      <c r="H559" s="211">
        <f t="shared" si="55"/>
        <v>26371809.91</v>
      </c>
      <c r="I559" s="211">
        <f t="shared" si="55"/>
        <v>140309150.78</v>
      </c>
      <c r="J559" s="211">
        <f t="shared" si="55"/>
        <v>95343802.810000002</v>
      </c>
      <c r="K559" s="211">
        <f t="shared" si="55"/>
        <v>125507.19</v>
      </c>
      <c r="L559" s="211">
        <f t="shared" si="55"/>
        <v>161849319.48999998</v>
      </c>
      <c r="M559" s="211">
        <f t="shared" si="55"/>
        <v>1761885321.8300006</v>
      </c>
      <c r="N559" s="211">
        <f t="shared" si="55"/>
        <v>-38549550.049999982</v>
      </c>
      <c r="O559" s="211">
        <f t="shared" si="55"/>
        <v>1723335771.7800007</v>
      </c>
      <c r="Q559" s="212"/>
      <c r="R559" s="103"/>
    </row>
    <row r="560" spans="1:18">
      <c r="B560" s="218"/>
      <c r="C560" s="217"/>
      <c r="D560" s="211"/>
      <c r="E560" s="211"/>
      <c r="F560" s="211"/>
      <c r="G560" s="211"/>
      <c r="H560" s="211"/>
      <c r="I560" s="211"/>
      <c r="J560" s="211"/>
      <c r="K560" s="211"/>
      <c r="L560" s="211"/>
      <c r="M560" s="211"/>
      <c r="N560" s="211"/>
      <c r="O560" s="211"/>
      <c r="Q560" s="212"/>
      <c r="R560" s="103"/>
    </row>
    <row r="561" spans="1:18">
      <c r="A561" s="44"/>
      <c r="B561" s="215" t="s">
        <v>1352</v>
      </c>
      <c r="C561" s="216"/>
      <c r="D561" s="211">
        <f>+D531</f>
        <v>-305765955.70000011</v>
      </c>
      <c r="E561" s="211">
        <f t="shared" ref="E561:O561" si="56">+E531</f>
        <v>81863503.870000005</v>
      </c>
      <c r="F561" s="211">
        <f t="shared" si="56"/>
        <v>157185481.22</v>
      </c>
      <c r="G561" s="211">
        <f t="shared" si="56"/>
        <v>141235168.62</v>
      </c>
      <c r="H561" s="211">
        <f t="shared" si="56"/>
        <v>15828040.760000009</v>
      </c>
      <c r="I561" s="211">
        <f t="shared" si="56"/>
        <v>-37279.539999999535</v>
      </c>
      <c r="J561" s="211">
        <f t="shared" si="56"/>
        <v>960334199.86999989</v>
      </c>
      <c r="K561" s="211">
        <f t="shared" si="56"/>
        <v>1569811.3499999996</v>
      </c>
      <c r="L561" s="211">
        <f>+L531</f>
        <v>3898466491.9799995</v>
      </c>
      <c r="M561" s="211">
        <f>+M531</f>
        <v>4950679462.4299994</v>
      </c>
      <c r="N561" s="211">
        <f t="shared" si="56"/>
        <v>-74559663.969999999</v>
      </c>
      <c r="O561" s="211">
        <f t="shared" si="56"/>
        <v>4876119798.4599991</v>
      </c>
      <c r="Q561" s="212"/>
      <c r="R561" s="103"/>
    </row>
    <row r="562" spans="1:18">
      <c r="A562" s="44"/>
      <c r="B562" s="215"/>
      <c r="C562" s="217"/>
      <c r="D562" s="211"/>
      <c r="E562" s="211"/>
      <c r="F562" s="211"/>
      <c r="G562" s="211"/>
      <c r="H562" s="211"/>
      <c r="I562" s="211"/>
      <c r="J562" s="211"/>
      <c r="K562" s="211"/>
      <c r="L562" s="211"/>
      <c r="M562" s="211"/>
      <c r="N562" s="211"/>
      <c r="O562" s="219"/>
      <c r="Q562" s="212"/>
      <c r="R562" s="103"/>
    </row>
    <row r="563" spans="1:18" ht="36">
      <c r="A563" s="44"/>
      <c r="B563" s="220" t="s">
        <v>1353</v>
      </c>
      <c r="C563" s="221"/>
      <c r="D563" s="222">
        <f>+D557-(D559+D561)</f>
        <v>-44.550000429153442</v>
      </c>
      <c r="E563" s="222">
        <f t="shared" ref="E563:N563" si="57">+E557-(E559+E561)</f>
        <v>44.739999979734421</v>
      </c>
      <c r="F563" s="222">
        <f t="shared" si="57"/>
        <v>0.59000000357627869</v>
      </c>
      <c r="G563" s="222">
        <f t="shared" si="57"/>
        <v>0</v>
      </c>
      <c r="H563" s="222">
        <f t="shared" si="57"/>
        <v>0.9999999925494194</v>
      </c>
      <c r="I563" s="222">
        <f t="shared" si="57"/>
        <v>0</v>
      </c>
      <c r="J563" s="222">
        <f t="shared" si="57"/>
        <v>0</v>
      </c>
      <c r="K563" s="222">
        <f t="shared" si="57"/>
        <v>0</v>
      </c>
      <c r="L563" s="222">
        <f>+L557-(L559+L561)</f>
        <v>-0.93999910354614258</v>
      </c>
      <c r="M563" s="222">
        <f>+M557-(M559+M561)</f>
        <v>0.84000205993652344</v>
      </c>
      <c r="N563" s="222">
        <f t="shared" si="57"/>
        <v>-0.40000003576278687</v>
      </c>
      <c r="O563" s="222">
        <f>O557-(O559+O561)</f>
        <v>0.44000244140625</v>
      </c>
      <c r="Q563" s="212"/>
      <c r="R563" s="103"/>
    </row>
    <row r="564" spans="1:18" ht="12.75" thickBot="1">
      <c r="A564" s="44"/>
      <c r="B564" s="223"/>
      <c r="C564" s="136"/>
      <c r="O564" s="164"/>
      <c r="Q564" s="224"/>
      <c r="R564" s="225"/>
    </row>
    <row r="565" spans="1:18" ht="12" customHeight="1">
      <c r="A565" s="44"/>
      <c r="B565" s="267" t="s">
        <v>1354</v>
      </c>
      <c r="C565" s="268"/>
      <c r="D565" s="226">
        <f t="shared" ref="D565:O565" si="58">+D86-D145-D170-D364+D509</f>
        <v>-44.539999961853027</v>
      </c>
      <c r="E565" s="226">
        <f t="shared" si="58"/>
        <v>44.809999942779541</v>
      </c>
      <c r="F565" s="226">
        <f t="shared" si="58"/>
        <v>0.68999998271465302</v>
      </c>
      <c r="G565" s="226">
        <f t="shared" si="58"/>
        <v>5.9604644775390625E-8</v>
      </c>
      <c r="H565" s="226">
        <f t="shared" si="58"/>
        <v>1.0000003576278687</v>
      </c>
      <c r="I565" s="226">
        <f t="shared" si="58"/>
        <v>8.3455233834683895E-9</v>
      </c>
      <c r="J565" s="226">
        <f t="shared" si="58"/>
        <v>-4.0000498294830322E-2</v>
      </c>
      <c r="K565" s="226">
        <f t="shared" si="58"/>
        <v>0</v>
      </c>
      <c r="L565" s="226">
        <f t="shared" si="58"/>
        <v>-0.71999993920326233</v>
      </c>
      <c r="M565" s="226">
        <f t="shared" si="58"/>
        <v>1.2000002861022949</v>
      </c>
      <c r="N565" s="226">
        <f t="shared" si="58"/>
        <v>-0.40000003576278687</v>
      </c>
      <c r="O565" s="226">
        <f t="shared" si="58"/>
        <v>0.80000114440917969</v>
      </c>
      <c r="Q565" s="224"/>
      <c r="R565" s="225"/>
    </row>
    <row r="566" spans="1:18">
      <c r="A566" s="44"/>
      <c r="B566" s="269"/>
      <c r="C566" s="270"/>
      <c r="Q566" s="225"/>
      <c r="R566" s="68"/>
    </row>
    <row r="567" spans="1:18">
      <c r="A567" s="44"/>
      <c r="B567" s="44" t="s">
        <v>1355</v>
      </c>
      <c r="C567" s="44"/>
      <c r="D567" s="227"/>
      <c r="E567" s="227"/>
      <c r="F567" s="227"/>
      <c r="G567" s="227"/>
      <c r="H567" s="227"/>
      <c r="I567" s="227"/>
      <c r="J567" s="227"/>
      <c r="K567" s="227"/>
      <c r="L567" s="227"/>
      <c r="M567" s="227"/>
      <c r="N567" s="227"/>
      <c r="O567" s="228"/>
      <c r="Q567" s="225"/>
      <c r="R567" s="68"/>
    </row>
    <row r="568" spans="1:18">
      <c r="A568" s="44"/>
      <c r="D568" s="227"/>
      <c r="E568" s="227"/>
      <c r="F568" s="227"/>
      <c r="G568" s="227"/>
      <c r="H568" s="227"/>
      <c r="I568" s="227"/>
      <c r="J568" s="227"/>
      <c r="K568" s="227"/>
      <c r="L568" s="227"/>
      <c r="M568" s="227"/>
      <c r="N568" s="227"/>
      <c r="O568" s="228"/>
      <c r="Q568" s="225"/>
      <c r="R568" s="68"/>
    </row>
    <row r="569" spans="1:18">
      <c r="A569" s="44"/>
      <c r="D569" s="227"/>
      <c r="E569" s="227"/>
      <c r="F569" s="227"/>
      <c r="G569" s="227"/>
      <c r="H569" s="227"/>
      <c r="I569" s="227"/>
      <c r="J569" s="227"/>
      <c r="K569" s="227"/>
      <c r="L569" s="227"/>
      <c r="M569" s="227"/>
      <c r="N569" s="227"/>
      <c r="O569" s="228"/>
      <c r="Q569" s="225"/>
      <c r="R569" s="68"/>
    </row>
    <row r="570" spans="1:18">
      <c r="A570" s="44"/>
      <c r="D570" s="227"/>
      <c r="E570" s="227"/>
      <c r="F570" s="227"/>
      <c r="G570" s="227"/>
      <c r="H570" s="227"/>
      <c r="I570" s="227"/>
      <c r="J570" s="227"/>
      <c r="K570" s="227"/>
      <c r="L570" s="227"/>
      <c r="M570" s="227"/>
      <c r="N570" s="227"/>
      <c r="O570" s="228"/>
      <c r="Q570" s="225"/>
      <c r="R570" s="68"/>
    </row>
    <row r="571" spans="1:18">
      <c r="A571" s="44"/>
      <c r="D571" s="227"/>
      <c r="E571" s="227"/>
      <c r="F571" s="227"/>
      <c r="G571" s="227"/>
      <c r="H571" s="227"/>
      <c r="I571" s="227"/>
      <c r="J571" s="227"/>
      <c r="K571" s="227"/>
      <c r="L571" s="227"/>
      <c r="M571" s="227"/>
      <c r="N571" s="227"/>
      <c r="O571" s="228"/>
      <c r="Q571" s="225"/>
      <c r="R571" s="68"/>
    </row>
    <row r="572" spans="1:18">
      <c r="A572" s="44"/>
      <c r="D572" s="227"/>
      <c r="E572" s="227"/>
      <c r="F572" s="227"/>
      <c r="G572" s="227"/>
      <c r="H572" s="227"/>
      <c r="I572" s="227"/>
      <c r="J572" s="227"/>
      <c r="K572" s="227"/>
      <c r="L572" s="227"/>
      <c r="M572" s="227"/>
      <c r="N572" s="227"/>
      <c r="O572" s="228"/>
      <c r="Q572" s="225"/>
      <c r="R572" s="68"/>
    </row>
    <row r="573" spans="1:18">
      <c r="A573" s="44"/>
      <c r="D573" s="227"/>
      <c r="E573" s="227"/>
      <c r="F573" s="227"/>
      <c r="G573" s="227"/>
      <c r="H573" s="227"/>
      <c r="I573" s="227"/>
      <c r="J573" s="227"/>
      <c r="K573" s="227"/>
      <c r="L573" s="227"/>
      <c r="M573" s="227"/>
      <c r="N573" s="227"/>
      <c r="O573" s="228"/>
    </row>
    <row r="574" spans="1:18">
      <c r="A574" s="44"/>
      <c r="D574" s="227"/>
      <c r="E574" s="227"/>
      <c r="F574" s="227"/>
      <c r="G574" s="227"/>
      <c r="H574" s="227"/>
      <c r="I574" s="227"/>
      <c r="J574" s="227"/>
      <c r="K574" s="227"/>
      <c r="L574" s="227"/>
      <c r="M574" s="227"/>
      <c r="N574" s="227"/>
      <c r="O574" s="228"/>
    </row>
    <row r="575" spans="1:18">
      <c r="A575" s="44"/>
      <c r="D575" s="227"/>
      <c r="E575" s="227"/>
      <c r="F575" s="227"/>
      <c r="G575" s="227"/>
      <c r="H575" s="227"/>
      <c r="I575" s="227"/>
      <c r="J575" s="227"/>
      <c r="K575" s="227"/>
      <c r="L575" s="227"/>
      <c r="M575" s="227"/>
      <c r="N575" s="227"/>
      <c r="O575" s="228"/>
    </row>
    <row r="576" spans="1:18">
      <c r="A576" s="44"/>
      <c r="D576" s="227"/>
      <c r="E576" s="227"/>
      <c r="F576" s="227"/>
      <c r="G576" s="227"/>
      <c r="H576" s="227"/>
      <c r="I576" s="227"/>
      <c r="J576" s="227"/>
      <c r="K576" s="227"/>
      <c r="L576" s="227"/>
      <c r="M576" s="227"/>
      <c r="N576" s="227"/>
      <c r="O576" s="228"/>
    </row>
    <row r="577" spans="1:16">
      <c r="A577" s="44"/>
      <c r="B577" s="44"/>
      <c r="C577" s="44"/>
      <c r="D577" s="227"/>
      <c r="E577" s="227"/>
      <c r="F577" s="227"/>
      <c r="G577" s="227"/>
      <c r="H577" s="227"/>
      <c r="I577" s="227"/>
      <c r="J577" s="227"/>
      <c r="K577" s="227"/>
      <c r="L577" s="227"/>
      <c r="M577" s="227"/>
      <c r="N577" s="227"/>
      <c r="O577" s="228"/>
      <c r="P577" s="44"/>
    </row>
    <row r="578" spans="1:16">
      <c r="A578" s="44"/>
      <c r="B578" s="44"/>
      <c r="C578" s="44"/>
      <c r="D578" s="227"/>
      <c r="E578" s="227"/>
      <c r="F578" s="227"/>
      <c r="G578" s="227"/>
      <c r="H578" s="227"/>
      <c r="I578" s="227"/>
      <c r="J578" s="227"/>
      <c r="K578" s="227"/>
      <c r="L578" s="227"/>
      <c r="M578" s="227"/>
      <c r="N578" s="227"/>
      <c r="O578" s="228"/>
      <c r="P578" s="44"/>
    </row>
    <row r="579" spans="1:16">
      <c r="A579" s="44"/>
      <c r="B579" s="44"/>
      <c r="C579" s="44"/>
      <c r="D579" s="227"/>
      <c r="E579" s="227"/>
      <c r="F579" s="227"/>
      <c r="G579" s="227"/>
      <c r="H579" s="227"/>
      <c r="I579" s="227"/>
      <c r="J579" s="227"/>
      <c r="K579" s="227"/>
      <c r="L579" s="227"/>
      <c r="M579" s="227"/>
      <c r="N579" s="227"/>
      <c r="O579" s="228"/>
      <c r="P579" s="44"/>
    </row>
    <row r="580" spans="1:16">
      <c r="A580" s="44"/>
      <c r="B580" s="44"/>
      <c r="C580" s="44"/>
      <c r="D580" s="227"/>
      <c r="E580" s="227"/>
      <c r="F580" s="227"/>
      <c r="G580" s="227"/>
      <c r="H580" s="227"/>
      <c r="I580" s="227"/>
      <c r="J580" s="227"/>
      <c r="K580" s="227"/>
      <c r="L580" s="227"/>
      <c r="M580" s="227"/>
      <c r="N580" s="227"/>
      <c r="O580" s="228"/>
      <c r="P580" s="44"/>
    </row>
    <row r="581" spans="1:16">
      <c r="A581" s="44"/>
      <c r="B581" s="44"/>
      <c r="C581" s="44"/>
      <c r="D581" s="227"/>
      <c r="E581" s="227"/>
      <c r="F581" s="227"/>
      <c r="G581" s="227"/>
      <c r="H581" s="227"/>
      <c r="I581" s="227"/>
      <c r="J581" s="227"/>
      <c r="K581" s="227"/>
      <c r="L581" s="227"/>
      <c r="M581" s="227"/>
      <c r="N581" s="227"/>
      <c r="O581" s="228"/>
      <c r="P581" s="44"/>
    </row>
    <row r="582" spans="1:16">
      <c r="A582" s="44"/>
      <c r="B582" s="44"/>
      <c r="C582" s="44"/>
      <c r="D582" s="227"/>
      <c r="E582" s="227"/>
      <c r="F582" s="227"/>
      <c r="G582" s="227"/>
      <c r="H582" s="227"/>
      <c r="I582" s="227"/>
      <c r="J582" s="227"/>
      <c r="K582" s="227"/>
      <c r="L582" s="227"/>
      <c r="M582" s="227"/>
      <c r="N582" s="227"/>
      <c r="O582" s="228"/>
      <c r="P582" s="44"/>
    </row>
    <row r="583" spans="1:16">
      <c r="A583" s="44"/>
      <c r="B583" s="44"/>
      <c r="C583" s="44"/>
      <c r="D583" s="227"/>
      <c r="E583" s="227"/>
      <c r="F583" s="227"/>
      <c r="G583" s="227"/>
      <c r="H583" s="227"/>
      <c r="I583" s="227"/>
      <c r="J583" s="227"/>
      <c r="K583" s="227"/>
      <c r="L583" s="227"/>
      <c r="M583" s="227"/>
      <c r="N583" s="227"/>
      <c r="O583" s="228"/>
      <c r="P583" s="44"/>
    </row>
    <row r="584" spans="1:16">
      <c r="A584" s="44"/>
      <c r="B584" s="44"/>
      <c r="C584" s="44"/>
      <c r="D584" s="227"/>
      <c r="E584" s="227"/>
      <c r="F584" s="227"/>
      <c r="G584" s="227"/>
      <c r="H584" s="227"/>
      <c r="I584" s="227"/>
      <c r="J584" s="227"/>
      <c r="K584" s="227"/>
      <c r="L584" s="227"/>
      <c r="M584" s="227"/>
      <c r="N584" s="227"/>
      <c r="O584" s="228"/>
      <c r="P584" s="44"/>
    </row>
    <row r="585" spans="1:16">
      <c r="A585" s="44"/>
      <c r="B585" s="44"/>
      <c r="C585" s="44"/>
      <c r="D585" s="227"/>
      <c r="E585" s="227"/>
      <c r="F585" s="227"/>
      <c r="G585" s="227"/>
      <c r="H585" s="227"/>
      <c r="I585" s="227"/>
      <c r="J585" s="227"/>
      <c r="K585" s="227"/>
      <c r="L585" s="227"/>
      <c r="M585" s="227"/>
      <c r="N585" s="227"/>
      <c r="O585" s="228"/>
      <c r="P585" s="44"/>
    </row>
    <row r="586" spans="1:16">
      <c r="A586" s="44"/>
      <c r="B586" s="44"/>
      <c r="C586" s="44"/>
      <c r="D586" s="227"/>
      <c r="E586" s="227"/>
      <c r="F586" s="227"/>
      <c r="G586" s="227"/>
      <c r="H586" s="227"/>
      <c r="I586" s="227"/>
      <c r="J586" s="227"/>
      <c r="K586" s="227"/>
      <c r="L586" s="227"/>
      <c r="M586" s="227"/>
      <c r="N586" s="227"/>
      <c r="O586" s="228"/>
      <c r="P586" s="44"/>
    </row>
    <row r="587" spans="1:16">
      <c r="A587" s="44"/>
      <c r="B587" s="44"/>
      <c r="C587" s="44"/>
      <c r="D587" s="227"/>
      <c r="E587" s="227"/>
      <c r="F587" s="227"/>
      <c r="G587" s="227"/>
      <c r="H587" s="227"/>
      <c r="I587" s="227"/>
      <c r="J587" s="227"/>
      <c r="K587" s="227"/>
      <c r="L587" s="227"/>
      <c r="M587" s="227"/>
      <c r="N587" s="227"/>
      <c r="O587" s="228"/>
      <c r="P587" s="44"/>
    </row>
    <row r="588" spans="1:16">
      <c r="A588" s="44"/>
      <c r="B588" s="44"/>
      <c r="C588" s="44"/>
      <c r="D588" s="227"/>
      <c r="E588" s="227"/>
      <c r="F588" s="227"/>
      <c r="G588" s="227"/>
      <c r="H588" s="227"/>
      <c r="I588" s="227"/>
      <c r="J588" s="227"/>
      <c r="K588" s="227"/>
      <c r="L588" s="227"/>
      <c r="M588" s="227"/>
      <c r="N588" s="227"/>
      <c r="O588" s="228"/>
      <c r="P588" s="44"/>
    </row>
  </sheetData>
  <sheetProtection formatColumns="0" formatRows="0"/>
  <conditionalFormatting sqref="D550 D552 D563:O563 D565:O565">
    <cfRule type="cellIs" dxfId="3" priority="2" stopIfTrue="1" operator="lessThan">
      <formula>-1</formula>
    </cfRule>
    <cfRule type="cellIs" dxfId="2" priority="3" stopIfTrue="1" operator="greaterThan">
      <formula>1</formula>
    </cfRule>
    <cfRule type="cellIs" dxfId="1" priority="4" stopIfTrue="1" operator="between">
      <formula>-1</formula>
      <formula>1</formula>
    </cfRule>
  </conditionalFormatting>
  <conditionalFormatting sqref="N530 N326 E193:L193 O40:O47 N193 N8:N84 N90:N143 N149:N168 N236:N247 D236:L247 N253:N280 N286:N292 N298:N304 D326:L326 N332:N335 O341:O360 D341:L360 N368:N415 D368:L415 N421:N483 D421:L483 N489:N505 D489:L505 N518:N528">
    <cfRule type="cellIs" dxfId="0" priority="1" operator="notEqual">
      <formula>0</formula>
    </cfRule>
  </conditionalFormatting>
  <hyperlinks>
    <hyperlink ref="F541" r:id="rId1" display="(This calculation has been adjusted to conform to Section 1011.84(3)(e), Florida Statutes.)"/>
  </hyperlinks>
  <printOptions horizontalCentered="1"/>
  <pageMargins left="0.7" right="0.7" top="0.75" bottom="0.75" header="0.5" footer="0.5"/>
  <pageSetup scale="48" fitToHeight="19" orientation="landscape" horizontalDpi="300" verticalDpi="300" r:id="rId2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32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14246482.630000001</v>
      </c>
      <c r="C10" s="51">
        <v>351266.21</v>
      </c>
      <c r="D10" s="52">
        <v>34101.199999999997</v>
      </c>
      <c r="E10" s="20">
        <v>14631850.040000001</v>
      </c>
      <c r="F10" s="21">
        <v>0.40093400715342442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2527340.5100000002</v>
      </c>
      <c r="C14" s="51">
        <v>360423.77</v>
      </c>
      <c r="D14" s="52">
        <v>4924.43</v>
      </c>
      <c r="E14" s="20">
        <v>2892688.71</v>
      </c>
      <c r="F14" s="21">
        <v>7.9263884797699163E-2</v>
      </c>
      <c r="G14" s="22"/>
      <c r="H14" s="29"/>
      <c r="I14" s="29"/>
    </row>
    <row r="15" spans="1:9">
      <c r="A15" s="28" t="s">
        <v>19</v>
      </c>
      <c r="B15" s="51">
        <v>125547.36</v>
      </c>
      <c r="C15" s="51">
        <v>123815.22</v>
      </c>
      <c r="D15" s="52">
        <v>0</v>
      </c>
      <c r="E15" s="20">
        <v>249362.58000000002</v>
      </c>
      <c r="F15" s="21">
        <v>6.8328979698534667E-3</v>
      </c>
      <c r="G15" s="22"/>
      <c r="H15" s="29"/>
      <c r="I15" s="29"/>
    </row>
    <row r="16" spans="1:9">
      <c r="A16" s="19" t="s">
        <v>20</v>
      </c>
      <c r="B16" s="51">
        <v>3154539.33</v>
      </c>
      <c r="C16" s="51">
        <v>618130.5</v>
      </c>
      <c r="D16" s="52">
        <v>36479.01</v>
      </c>
      <c r="E16" s="20">
        <v>3809148.84</v>
      </c>
      <c r="F16" s="21">
        <v>0.10437622748251035</v>
      </c>
      <c r="G16" s="22"/>
    </row>
    <row r="17" spans="1:7">
      <c r="A17" s="19" t="s">
        <v>21</v>
      </c>
      <c r="B17" s="51">
        <v>5274042.84</v>
      </c>
      <c r="C17" s="51">
        <v>3422964.83</v>
      </c>
      <c r="D17" s="52">
        <v>256590.4</v>
      </c>
      <c r="E17" s="20">
        <v>8953598.0700000003</v>
      </c>
      <c r="F17" s="21">
        <v>0.24534163095115122</v>
      </c>
      <c r="G17" s="22"/>
    </row>
    <row r="18" spans="1:7">
      <c r="A18" s="19" t="s">
        <v>22</v>
      </c>
      <c r="B18" s="51">
        <v>1923554.47</v>
      </c>
      <c r="C18" s="51">
        <v>3075073.64</v>
      </c>
      <c r="D18" s="52">
        <v>597330.74</v>
      </c>
      <c r="E18" s="20">
        <v>5595958.8500000006</v>
      </c>
      <c r="F18" s="21">
        <v>0.15333742482752843</v>
      </c>
      <c r="G18" s="22"/>
    </row>
    <row r="19" spans="1:7">
      <c r="A19" s="19" t="s">
        <v>23</v>
      </c>
      <c r="B19" s="51">
        <v>29101.58</v>
      </c>
      <c r="C19" s="51">
        <v>332701.33</v>
      </c>
      <c r="D19" s="52">
        <v>0</v>
      </c>
      <c r="E19" s="20">
        <v>361802.91000000003</v>
      </c>
      <c r="F19" s="21">
        <v>9.9139268178332005E-3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27280608.719999995</v>
      </c>
      <c r="C22" s="30">
        <v>8284375.5</v>
      </c>
      <c r="D22" s="33">
        <v>929425.78</v>
      </c>
      <c r="E22" s="30">
        <v>36494409.999999993</v>
      </c>
      <c r="F22" s="34">
        <v>1.0000000000000002</v>
      </c>
      <c r="G22" s="27"/>
    </row>
    <row r="23" spans="1:7" ht="24">
      <c r="A23" s="35" t="s">
        <v>25</v>
      </c>
      <c r="B23" s="36">
        <v>27280608.719999995</v>
      </c>
      <c r="C23" s="36">
        <v>8284375.4999999991</v>
      </c>
      <c r="D23" s="36">
        <v>929425.78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33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4">
        <v>5278188.43</v>
      </c>
      <c r="C10" s="54">
        <v>451003.55</v>
      </c>
      <c r="D10" s="55">
        <v>898949.43</v>
      </c>
      <c r="E10" s="20">
        <v>6628141.4099999992</v>
      </c>
      <c r="F10" s="21">
        <v>0.4181985842673554</v>
      </c>
      <c r="G10" s="22"/>
    </row>
    <row r="11" spans="1:9">
      <c r="A11" s="19" t="s">
        <v>15</v>
      </c>
      <c r="B11" s="54">
        <v>0</v>
      </c>
      <c r="C11" s="54">
        <v>0</v>
      </c>
      <c r="D11" s="5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4">
        <v>43588.46</v>
      </c>
      <c r="C12" s="54">
        <v>1827.53</v>
      </c>
      <c r="D12" s="55">
        <v>0</v>
      </c>
      <c r="E12" s="20">
        <v>45415.99</v>
      </c>
      <c r="F12" s="21">
        <v>2.8654944947984103E-3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4">
        <v>624682.05000000005</v>
      </c>
      <c r="C14" s="54">
        <v>117348.75</v>
      </c>
      <c r="D14" s="55">
        <v>0</v>
      </c>
      <c r="E14" s="20">
        <v>742030.8</v>
      </c>
      <c r="F14" s="21">
        <v>4.6817985744026729E-2</v>
      </c>
      <c r="G14" s="22"/>
      <c r="H14" s="29"/>
      <c r="I14" s="29"/>
    </row>
    <row r="15" spans="1:9">
      <c r="A15" s="28" t="s">
        <v>19</v>
      </c>
      <c r="B15" s="54">
        <v>0</v>
      </c>
      <c r="C15" s="54">
        <v>25699.85</v>
      </c>
      <c r="D15" s="55">
        <v>0</v>
      </c>
      <c r="E15" s="20">
        <v>25699.85</v>
      </c>
      <c r="F15" s="21">
        <v>1.621516533981642E-3</v>
      </c>
      <c r="G15" s="22"/>
      <c r="H15" s="29"/>
      <c r="I15" s="29"/>
    </row>
    <row r="16" spans="1:9">
      <c r="A16" s="19" t="s">
        <v>20</v>
      </c>
      <c r="B16" s="54">
        <v>1601688.25</v>
      </c>
      <c r="C16" s="54">
        <v>351770.59</v>
      </c>
      <c r="D16" s="55">
        <v>3943.41</v>
      </c>
      <c r="E16" s="20">
        <v>1957402.25</v>
      </c>
      <c r="F16" s="21">
        <v>0.12350111428774363</v>
      </c>
      <c r="G16" s="22"/>
    </row>
    <row r="17" spans="1:7">
      <c r="A17" s="19" t="s">
        <v>21</v>
      </c>
      <c r="B17" s="54">
        <v>2303382.7999999998</v>
      </c>
      <c r="C17" s="54">
        <v>1077630.56</v>
      </c>
      <c r="D17" s="55">
        <v>10701.36</v>
      </c>
      <c r="E17" s="20">
        <v>3391714.7199999997</v>
      </c>
      <c r="F17" s="21">
        <v>0.21399819442638443</v>
      </c>
      <c r="G17" s="22"/>
    </row>
    <row r="18" spans="1:7">
      <c r="A18" s="19" t="s">
        <v>22</v>
      </c>
      <c r="B18" s="54">
        <v>1219048.6100000001</v>
      </c>
      <c r="C18" s="54">
        <v>1400047.65</v>
      </c>
      <c r="D18" s="55">
        <v>160597.65</v>
      </c>
      <c r="E18" s="20">
        <v>2779693.9099999997</v>
      </c>
      <c r="F18" s="21">
        <v>0.17538311058130995</v>
      </c>
      <c r="G18" s="22"/>
    </row>
    <row r="19" spans="1:7">
      <c r="A19" s="19" t="s">
        <v>23</v>
      </c>
      <c r="B19" s="54">
        <v>0</v>
      </c>
      <c r="C19" s="54">
        <v>4169</v>
      </c>
      <c r="D19" s="55">
        <v>0</v>
      </c>
      <c r="E19" s="20">
        <v>4169</v>
      </c>
      <c r="F19" s="21">
        <v>2.6304054032103171E-4</v>
      </c>
      <c r="G19" s="22"/>
    </row>
    <row r="20" spans="1:7" ht="13.5" thickBot="1">
      <c r="A20" s="19" t="s">
        <v>24</v>
      </c>
      <c r="B20" s="54">
        <v>0</v>
      </c>
      <c r="C20" s="56">
        <v>275000</v>
      </c>
      <c r="D20" s="55">
        <v>0</v>
      </c>
      <c r="E20" s="30">
        <v>275000</v>
      </c>
      <c r="F20" s="21">
        <v>1.7350959124078608E-2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11070578.599999998</v>
      </c>
      <c r="C22" s="30">
        <v>3704497.48</v>
      </c>
      <c r="D22" s="33">
        <v>1074191.8500000001</v>
      </c>
      <c r="E22" s="30">
        <v>15849267.930000002</v>
      </c>
      <c r="F22" s="34">
        <v>0.99999999999999978</v>
      </c>
      <c r="G22" s="27"/>
    </row>
    <row r="23" spans="1:7" ht="24">
      <c r="A23" s="35" t="s">
        <v>25</v>
      </c>
      <c r="B23" s="36">
        <v>11070578.599999998</v>
      </c>
      <c r="C23" s="36">
        <v>3704497.4799999995</v>
      </c>
      <c r="D23" s="36">
        <v>1074191.8500000001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34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35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35194380.119999997</v>
      </c>
      <c r="C10" s="51">
        <v>2878576.41</v>
      </c>
      <c r="D10" s="52">
        <v>462115.02</v>
      </c>
      <c r="E10" s="20">
        <v>38535071.550000004</v>
      </c>
      <c r="F10" s="21">
        <v>0.44375917615419319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262027.63</v>
      </c>
      <c r="C12" s="51">
        <v>20056.84</v>
      </c>
      <c r="D12" s="52">
        <v>10799.1</v>
      </c>
      <c r="E12" s="20">
        <v>292883.57</v>
      </c>
      <c r="F12" s="21">
        <v>3.3727658079902791E-3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135595.12</v>
      </c>
      <c r="C14" s="51">
        <v>243685.94</v>
      </c>
      <c r="D14" s="52">
        <v>4798</v>
      </c>
      <c r="E14" s="20">
        <v>384079.06</v>
      </c>
      <c r="F14" s="21">
        <v>4.422947730161329E-3</v>
      </c>
      <c r="G14" s="22"/>
      <c r="H14" s="29"/>
      <c r="I14" s="29"/>
    </row>
    <row r="15" spans="1:9">
      <c r="A15" s="28" t="s">
        <v>19</v>
      </c>
      <c r="B15" s="51">
        <v>5712413.8700000001</v>
      </c>
      <c r="C15" s="51">
        <v>1052540.03</v>
      </c>
      <c r="D15" s="52">
        <v>597480.56999999995</v>
      </c>
      <c r="E15" s="20">
        <v>7362434.4700000007</v>
      </c>
      <c r="F15" s="21">
        <v>8.4783749542471892E-2</v>
      </c>
      <c r="G15" s="22"/>
      <c r="H15" s="29"/>
      <c r="I15" s="29"/>
    </row>
    <row r="16" spans="1:9">
      <c r="A16" s="19" t="s">
        <v>20</v>
      </c>
      <c r="B16" s="51">
        <v>7394162.7699999996</v>
      </c>
      <c r="C16" s="51">
        <v>1109586.96</v>
      </c>
      <c r="D16" s="52">
        <v>17224.88</v>
      </c>
      <c r="E16" s="20">
        <v>8520974.6100000013</v>
      </c>
      <c r="F16" s="21">
        <v>9.8125175868900072E-2</v>
      </c>
      <c r="G16" s="22"/>
    </row>
    <row r="17" spans="1:7">
      <c r="A17" s="19" t="s">
        <v>21</v>
      </c>
      <c r="B17" s="51">
        <v>9251042.0199999996</v>
      </c>
      <c r="C17" s="51">
        <v>3781451.94</v>
      </c>
      <c r="D17" s="52">
        <v>224514.66</v>
      </c>
      <c r="E17" s="20">
        <v>13257008.619999999</v>
      </c>
      <c r="F17" s="21">
        <v>0.15266402751703823</v>
      </c>
      <c r="G17" s="22"/>
    </row>
    <row r="18" spans="1:7">
      <c r="A18" s="19" t="s">
        <v>22</v>
      </c>
      <c r="B18" s="51">
        <v>5440792.2400000002</v>
      </c>
      <c r="C18" s="51">
        <v>4732518.38</v>
      </c>
      <c r="D18" s="52">
        <v>154274.29999999999</v>
      </c>
      <c r="E18" s="20">
        <v>10327584.920000002</v>
      </c>
      <c r="F18" s="21">
        <v>0.11892959819252417</v>
      </c>
      <c r="G18" s="22"/>
    </row>
    <row r="19" spans="1:7">
      <c r="A19" s="19" t="s">
        <v>23</v>
      </c>
      <c r="B19" s="51">
        <v>0</v>
      </c>
      <c r="C19" s="51">
        <v>812244.71</v>
      </c>
      <c r="D19" s="52">
        <v>0</v>
      </c>
      <c r="E19" s="20">
        <v>812244.71</v>
      </c>
      <c r="F19" s="21">
        <v>9.3535843803357749E-3</v>
      </c>
      <c r="G19" s="22"/>
    </row>
    <row r="20" spans="1:7" ht="13.5" thickBot="1">
      <c r="A20" s="19" t="s">
        <v>24</v>
      </c>
      <c r="B20" s="51">
        <v>0</v>
      </c>
      <c r="C20" s="53">
        <v>7345520.6600000001</v>
      </c>
      <c r="D20" s="52">
        <v>0</v>
      </c>
      <c r="E20" s="30">
        <v>7345520.6600000001</v>
      </c>
      <c r="F20" s="21">
        <v>8.4588974806385303E-2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63390413.769999988</v>
      </c>
      <c r="C22" s="30">
        <v>21976181.870000001</v>
      </c>
      <c r="D22" s="33">
        <v>1471206.5299999998</v>
      </c>
      <c r="E22" s="30">
        <v>86837802.169999987</v>
      </c>
      <c r="F22" s="34">
        <v>1.0000000000000002</v>
      </c>
      <c r="G22" s="27"/>
    </row>
    <row r="23" spans="1:7" ht="24">
      <c r="A23" s="35" t="s">
        <v>25</v>
      </c>
      <c r="B23" s="36">
        <v>63390413.770000011</v>
      </c>
      <c r="C23" s="36">
        <v>21976181.870000005</v>
      </c>
      <c r="D23" s="36">
        <v>1471206.5300000003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36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26315255.940000001</v>
      </c>
      <c r="C10" s="51">
        <v>1820084.26</v>
      </c>
      <c r="D10" s="52">
        <v>267122.68</v>
      </c>
      <c r="E10" s="20">
        <v>28402462.880000003</v>
      </c>
      <c r="F10" s="21">
        <v>0.40530206805192087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1654.28</v>
      </c>
      <c r="C12" s="51">
        <v>0</v>
      </c>
      <c r="D12" s="52">
        <v>0</v>
      </c>
      <c r="E12" s="20">
        <v>1654.28</v>
      </c>
      <c r="F12" s="21">
        <v>2.3606512856638987E-5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5532493.1100000003</v>
      </c>
      <c r="C14" s="51">
        <v>791384.96</v>
      </c>
      <c r="D14" s="52">
        <v>26324.23</v>
      </c>
      <c r="E14" s="20">
        <v>6350202.3000000007</v>
      </c>
      <c r="F14" s="21">
        <v>9.0617145971182922E-2</v>
      </c>
      <c r="G14" s="22"/>
      <c r="H14" s="29"/>
      <c r="I14" s="29"/>
    </row>
    <row r="15" spans="1:9">
      <c r="A15" s="28" t="s">
        <v>19</v>
      </c>
      <c r="B15" s="51">
        <v>70113.960000000006</v>
      </c>
      <c r="C15" s="51">
        <v>415918.3</v>
      </c>
      <c r="D15" s="52">
        <v>0</v>
      </c>
      <c r="E15" s="20">
        <v>486032.26</v>
      </c>
      <c r="F15" s="21">
        <v>6.9356619160186326E-3</v>
      </c>
      <c r="G15" s="22"/>
      <c r="H15" s="29"/>
      <c r="I15" s="29"/>
    </row>
    <row r="16" spans="1:9">
      <c r="A16" s="19" t="s">
        <v>20</v>
      </c>
      <c r="B16" s="51">
        <v>6837583.7599999998</v>
      </c>
      <c r="C16" s="51">
        <v>1118742.32</v>
      </c>
      <c r="D16" s="52">
        <v>26360.58</v>
      </c>
      <c r="E16" s="20">
        <v>7982686.6600000001</v>
      </c>
      <c r="F16" s="21">
        <v>0.11391263587168468</v>
      </c>
      <c r="G16" s="22"/>
    </row>
    <row r="17" spans="1:7">
      <c r="A17" s="19" t="s">
        <v>21</v>
      </c>
      <c r="B17" s="51">
        <v>9939880.3499999996</v>
      </c>
      <c r="C17" s="51">
        <v>4566509.83</v>
      </c>
      <c r="D17" s="52">
        <v>209392.83</v>
      </c>
      <c r="E17" s="20">
        <v>14715783.01</v>
      </c>
      <c r="F17" s="21">
        <v>0.20999366541400161</v>
      </c>
      <c r="G17" s="22"/>
    </row>
    <row r="18" spans="1:7">
      <c r="A18" s="19" t="s">
        <v>22</v>
      </c>
      <c r="B18" s="51">
        <v>2635743.86</v>
      </c>
      <c r="C18" s="51">
        <v>5099443.93</v>
      </c>
      <c r="D18" s="52">
        <v>0</v>
      </c>
      <c r="E18" s="20">
        <v>7735187.7899999991</v>
      </c>
      <c r="F18" s="21">
        <v>0.11038083638389624</v>
      </c>
      <c r="G18" s="22"/>
    </row>
    <row r="19" spans="1:7">
      <c r="A19" s="19" t="s">
        <v>23</v>
      </c>
      <c r="B19" s="51"/>
      <c r="C19" s="51">
        <v>2053261.87</v>
      </c>
      <c r="D19" s="52">
        <v>0</v>
      </c>
      <c r="E19" s="20">
        <v>2053261.87</v>
      </c>
      <c r="F19" s="21">
        <v>2.9299969008995824E-2</v>
      </c>
      <c r="G19" s="22"/>
    </row>
    <row r="20" spans="1:7" ht="13.5" thickBot="1">
      <c r="A20" s="19" t="s">
        <v>24</v>
      </c>
      <c r="B20" s="51">
        <v>0</v>
      </c>
      <c r="C20" s="53">
        <v>2350000</v>
      </c>
      <c r="D20" s="52">
        <v>0</v>
      </c>
      <c r="E20" s="30">
        <v>2350000</v>
      </c>
      <c r="F20" s="21">
        <v>3.3534410869442671E-2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51332725.260000005</v>
      </c>
      <c r="C22" s="30">
        <v>18215345.469999999</v>
      </c>
      <c r="D22" s="33">
        <v>529200.31999999995</v>
      </c>
      <c r="E22" s="30">
        <v>70077271.049999997</v>
      </c>
      <c r="F22" s="34">
        <v>1.0000000000000002</v>
      </c>
      <c r="G22" s="27"/>
    </row>
    <row r="23" spans="1:7" ht="24">
      <c r="A23" s="35" t="s">
        <v>25</v>
      </c>
      <c r="B23" s="36">
        <v>51332725.26000002</v>
      </c>
      <c r="C23" s="36">
        <v>18215345.469999999</v>
      </c>
      <c r="D23" s="36">
        <v>529200.32000000007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37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30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50782286.719999999</v>
      </c>
      <c r="C10" s="51">
        <v>3785139.5999999996</v>
      </c>
      <c r="D10" s="52">
        <v>1634767.34</v>
      </c>
      <c r="E10" s="20">
        <v>56202193.660000004</v>
      </c>
      <c r="F10" s="21">
        <v>0.39877245240762443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36289.51</v>
      </c>
      <c r="C12" s="51">
        <v>-3460.35</v>
      </c>
      <c r="D12" s="52">
        <v>22678.53</v>
      </c>
      <c r="E12" s="20">
        <v>55507.69</v>
      </c>
      <c r="F12" s="21">
        <v>3.9384472788890368E-4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17161114.57</v>
      </c>
      <c r="C14" s="51">
        <v>3215123.6</v>
      </c>
      <c r="D14" s="52">
        <v>718321.38</v>
      </c>
      <c r="E14" s="20">
        <v>21094559.550000001</v>
      </c>
      <c r="F14" s="21">
        <v>0.14967261411717953</v>
      </c>
      <c r="G14" s="22"/>
      <c r="H14" s="29"/>
      <c r="I14" s="29"/>
    </row>
    <row r="15" spans="1:9">
      <c r="A15" s="28" t="s">
        <v>19</v>
      </c>
      <c r="B15" s="51">
        <v>1635950.4</v>
      </c>
      <c r="C15" s="51">
        <v>484807.52</v>
      </c>
      <c r="D15" s="52">
        <v>0</v>
      </c>
      <c r="E15" s="20">
        <v>2120757.92</v>
      </c>
      <c r="F15" s="21">
        <v>1.5047452450653906E-2</v>
      </c>
      <c r="G15" s="22"/>
      <c r="H15" s="29"/>
      <c r="I15" s="29"/>
    </row>
    <row r="16" spans="1:9">
      <c r="A16" s="19" t="s">
        <v>20</v>
      </c>
      <c r="B16" s="51">
        <v>6181527.5099999998</v>
      </c>
      <c r="C16" s="51">
        <v>3050500.88</v>
      </c>
      <c r="D16" s="52">
        <v>46017.94</v>
      </c>
      <c r="E16" s="20">
        <v>9278046.3300000001</v>
      </c>
      <c r="F16" s="21">
        <v>6.58306917866604E-2</v>
      </c>
      <c r="G16" s="22"/>
    </row>
    <row r="17" spans="1:7">
      <c r="A17" s="19" t="s">
        <v>21</v>
      </c>
      <c r="B17" s="51">
        <v>17782927.48</v>
      </c>
      <c r="C17" s="51">
        <v>6204300.3200000003</v>
      </c>
      <c r="D17" s="52">
        <v>1136067.32</v>
      </c>
      <c r="E17" s="20">
        <v>25123295.120000001</v>
      </c>
      <c r="F17" s="21">
        <v>0.17825777527778625</v>
      </c>
      <c r="G17" s="22"/>
    </row>
    <row r="18" spans="1:7">
      <c r="A18" s="19" t="s">
        <v>22</v>
      </c>
      <c r="B18" s="51">
        <v>8868364.4000000004</v>
      </c>
      <c r="C18" s="51">
        <v>8460475.2199999988</v>
      </c>
      <c r="D18" s="52">
        <v>129536.68</v>
      </c>
      <c r="E18" s="20">
        <v>17458376.300000001</v>
      </c>
      <c r="F18" s="21">
        <v>0.12387273661100985</v>
      </c>
      <c r="G18" s="22"/>
    </row>
    <row r="19" spans="1:7">
      <c r="A19" s="19" t="s">
        <v>23</v>
      </c>
      <c r="B19" s="51">
        <v>664038.84</v>
      </c>
      <c r="C19" s="51">
        <v>149424.01</v>
      </c>
      <c r="D19" s="52">
        <v>0</v>
      </c>
      <c r="E19" s="20">
        <v>813462.85</v>
      </c>
      <c r="F19" s="21">
        <v>5.7717778348546312E-3</v>
      </c>
      <c r="G19" s="22"/>
    </row>
    <row r="20" spans="1:7" ht="13.5" thickBot="1">
      <c r="A20" s="19" t="s">
        <v>24</v>
      </c>
      <c r="B20" s="51">
        <v>0</v>
      </c>
      <c r="C20" s="53">
        <v>8791805</v>
      </c>
      <c r="D20" s="52">
        <v>0</v>
      </c>
      <c r="E20" s="30">
        <v>8791805</v>
      </c>
      <c r="F20" s="21">
        <v>6.238065478634227E-2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103112499.43000002</v>
      </c>
      <c r="C22" s="30">
        <v>34138115.799999997</v>
      </c>
      <c r="D22" s="33">
        <v>3687389.19</v>
      </c>
      <c r="E22" s="30">
        <v>140938004.41999999</v>
      </c>
      <c r="F22" s="34">
        <v>1.0000000000000002</v>
      </c>
      <c r="G22" s="27"/>
    </row>
    <row r="23" spans="1:7" ht="24">
      <c r="A23" s="35" t="s">
        <v>25</v>
      </c>
      <c r="B23" s="36">
        <v>103112499.42999999</v>
      </c>
      <c r="C23" s="36">
        <v>34138115.79999999</v>
      </c>
      <c r="D23" s="36">
        <v>3687389.1899999995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v>0</v>
      </c>
      <c r="C25" s="22">
        <v>0</v>
      </c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236" t="s">
        <v>38</v>
      </c>
      <c r="B1" s="236"/>
      <c r="C1" s="236"/>
      <c r="D1" s="236"/>
      <c r="E1" s="236"/>
      <c r="F1" s="236"/>
    </row>
    <row r="2" spans="1:9">
      <c r="A2" s="236" t="s">
        <v>0</v>
      </c>
      <c r="B2" s="236"/>
      <c r="C2" s="236"/>
      <c r="D2" s="236"/>
      <c r="E2" s="236"/>
      <c r="F2" s="229"/>
    </row>
    <row r="3" spans="1:9">
      <c r="A3" s="236" t="s">
        <v>1</v>
      </c>
      <c r="B3" s="236"/>
      <c r="C3" s="236"/>
      <c r="D3" s="236"/>
      <c r="E3" s="236"/>
      <c r="F3" s="229"/>
    </row>
    <row r="4" spans="1:9">
      <c r="A4" s="236" t="s">
        <v>28</v>
      </c>
      <c r="B4" s="236"/>
      <c r="C4" s="236"/>
      <c r="D4" s="236"/>
      <c r="E4" s="236"/>
      <c r="F4" s="229"/>
    </row>
    <row r="5" spans="1:9">
      <c r="A5" s="2"/>
      <c r="B5" s="237"/>
      <c r="C5" s="237"/>
      <c r="D5" s="237"/>
      <c r="F5" s="3" t="s">
        <v>2</v>
      </c>
    </row>
    <row r="6" spans="1:9" ht="13.5" thickBot="1">
      <c r="A6" s="2"/>
      <c r="B6" s="2"/>
      <c r="C6" s="2"/>
      <c r="F6" s="1" t="s">
        <v>35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51">
        <v>3391955.87</v>
      </c>
      <c r="C10" s="51">
        <v>658952.5</v>
      </c>
      <c r="D10" s="52">
        <v>0</v>
      </c>
      <c r="E10" s="20">
        <v>4050908.37</v>
      </c>
      <c r="F10" s="21">
        <v>0.40874186319923139</v>
      </c>
      <c r="G10" s="22"/>
    </row>
    <row r="11" spans="1:9">
      <c r="A11" s="19" t="s">
        <v>15</v>
      </c>
      <c r="B11" s="51">
        <v>0</v>
      </c>
      <c r="C11" s="51">
        <v>0</v>
      </c>
      <c r="D11" s="52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51">
        <v>0</v>
      </c>
      <c r="C12" s="51">
        <v>0</v>
      </c>
      <c r="D12" s="52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51">
        <v>1000104.64</v>
      </c>
      <c r="C14" s="51">
        <v>132441.71</v>
      </c>
      <c r="D14" s="52">
        <v>0</v>
      </c>
      <c r="E14" s="20">
        <v>1132546.3500000001</v>
      </c>
      <c r="F14" s="21">
        <v>0.11427538294540314</v>
      </c>
      <c r="G14" s="22"/>
      <c r="H14" s="29"/>
      <c r="I14" s="29"/>
    </row>
    <row r="15" spans="1:9">
      <c r="A15" s="28" t="s">
        <v>19</v>
      </c>
      <c r="B15" s="51">
        <v>0</v>
      </c>
      <c r="C15" s="51">
        <v>57782.58</v>
      </c>
      <c r="D15" s="52">
        <v>0</v>
      </c>
      <c r="E15" s="20">
        <v>57782.58</v>
      </c>
      <c r="F15" s="21">
        <v>5.8303366189590318E-3</v>
      </c>
      <c r="G15" s="22"/>
      <c r="H15" s="29"/>
      <c r="I15" s="29"/>
    </row>
    <row r="16" spans="1:9">
      <c r="A16" s="19" t="s">
        <v>20</v>
      </c>
      <c r="B16" s="51">
        <v>872620.01</v>
      </c>
      <c r="C16" s="51">
        <v>32765.66</v>
      </c>
      <c r="D16" s="52">
        <v>0</v>
      </c>
      <c r="E16" s="20">
        <v>905385.67</v>
      </c>
      <c r="F16" s="21">
        <v>9.1354578249738208E-2</v>
      </c>
      <c r="G16" s="22"/>
    </row>
    <row r="17" spans="1:7">
      <c r="A17" s="19" t="s">
        <v>21</v>
      </c>
      <c r="B17" s="51">
        <v>1399618.39</v>
      </c>
      <c r="C17" s="51">
        <v>826766.12</v>
      </c>
      <c r="D17" s="52">
        <v>73169.34</v>
      </c>
      <c r="E17" s="20">
        <v>2299553.8499999996</v>
      </c>
      <c r="F17" s="21">
        <v>0.23202794023602308</v>
      </c>
      <c r="G17" s="22"/>
    </row>
    <row r="18" spans="1:7">
      <c r="A18" s="19" t="s">
        <v>22</v>
      </c>
      <c r="B18" s="51">
        <v>357848.25</v>
      </c>
      <c r="C18" s="51">
        <v>1103778.99</v>
      </c>
      <c r="D18" s="52">
        <v>2872.42</v>
      </c>
      <c r="E18" s="20">
        <v>1464499.66</v>
      </c>
      <c r="F18" s="21">
        <v>0.14776989875064511</v>
      </c>
      <c r="G18" s="22"/>
    </row>
    <row r="19" spans="1:7">
      <c r="A19" s="19" t="s">
        <v>23</v>
      </c>
      <c r="B19" s="51">
        <v>0</v>
      </c>
      <c r="C19" s="51">
        <v>0</v>
      </c>
      <c r="D19" s="52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51">
        <v>0</v>
      </c>
      <c r="C20" s="53">
        <v>0</v>
      </c>
      <c r="D20" s="52">
        <v>0</v>
      </c>
      <c r="E20" s="30">
        <v>0</v>
      </c>
      <c r="F20" s="21">
        <v>0</v>
      </c>
      <c r="G20" s="22"/>
    </row>
    <row r="21" spans="1:7">
      <c r="A21" s="31"/>
      <c r="B21" s="14"/>
      <c r="C21" s="25"/>
      <c r="D21" s="16"/>
      <c r="E21" s="25"/>
      <c r="F21" s="17"/>
      <c r="G21" s="27"/>
    </row>
    <row r="22" spans="1:7" ht="13.5" thickBot="1">
      <c r="A22" s="32" t="s">
        <v>11</v>
      </c>
      <c r="B22" s="30">
        <v>7022147.1599999992</v>
      </c>
      <c r="C22" s="30">
        <v>2812487.5599999996</v>
      </c>
      <c r="D22" s="33">
        <v>76041.759999999995</v>
      </c>
      <c r="E22" s="30">
        <v>9910676.4800000004</v>
      </c>
      <c r="F22" s="34">
        <v>1</v>
      </c>
      <c r="G22" s="27"/>
    </row>
    <row r="23" spans="1:7" ht="24">
      <c r="A23" s="35" t="s">
        <v>25</v>
      </c>
      <c r="B23" s="36">
        <v>7022147.1599999992</v>
      </c>
      <c r="C23" s="36">
        <v>2812487.5599999996</v>
      </c>
      <c r="D23" s="36">
        <v>76041.759999999995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firstPageNumber="9" orientation="landscape" useFirstPageNumber="1" r:id="rId1"/>
  <headerFooter>
    <oddFooter>&amp;C42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2016-01-20T16:06:11Z</cp:lastPrinted>
  <dcterms:created xsi:type="dcterms:W3CDTF">2014-10-13T13:19:02Z</dcterms:created>
  <dcterms:modified xsi:type="dcterms:W3CDTF">2020-02-13T15:20:03Z</dcterms:modified>
</cp:coreProperties>
</file>