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120" yWindow="30" windowWidth="20730" windowHeight="117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FCS!$A$1:$F$23</definedName>
    <definedName name="_xlnm.Print_Area" localSheetId="29">'FCS AGL'!$A$1:$O$588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536" i="34" l="1"/>
  <c r="D535" i="34"/>
  <c r="N530" i="34"/>
  <c r="L530" i="34"/>
  <c r="K530" i="34"/>
  <c r="J530" i="34"/>
  <c r="I530" i="34"/>
  <c r="H530" i="34"/>
  <c r="G530" i="34"/>
  <c r="F530" i="34"/>
  <c r="E530" i="34"/>
  <c r="D530" i="34"/>
  <c r="N528" i="34"/>
  <c r="L528" i="34"/>
  <c r="K528" i="34"/>
  <c r="J528" i="34"/>
  <c r="I528" i="34"/>
  <c r="H528" i="34"/>
  <c r="G528" i="34"/>
  <c r="F528" i="34"/>
  <c r="E528" i="34"/>
  <c r="D528" i="34"/>
  <c r="N527" i="34"/>
  <c r="L527" i="34"/>
  <c r="K527" i="34"/>
  <c r="J527" i="34"/>
  <c r="I527" i="34"/>
  <c r="H527" i="34"/>
  <c r="G527" i="34"/>
  <c r="F527" i="34"/>
  <c r="E527" i="34"/>
  <c r="D527" i="34"/>
  <c r="N526" i="34"/>
  <c r="L526" i="34"/>
  <c r="K526" i="34"/>
  <c r="J526" i="34"/>
  <c r="I526" i="34"/>
  <c r="H526" i="34"/>
  <c r="G526" i="34"/>
  <c r="F526" i="34"/>
  <c r="E526" i="34"/>
  <c r="D526" i="34"/>
  <c r="N525" i="34"/>
  <c r="L525" i="34"/>
  <c r="K525" i="34"/>
  <c r="J525" i="34"/>
  <c r="I525" i="34"/>
  <c r="H525" i="34"/>
  <c r="G525" i="34"/>
  <c r="F525" i="34"/>
  <c r="E525" i="34"/>
  <c r="D525" i="34"/>
  <c r="N524" i="34"/>
  <c r="L524" i="34"/>
  <c r="K524" i="34"/>
  <c r="J524" i="34"/>
  <c r="I524" i="34"/>
  <c r="H524" i="34"/>
  <c r="G524" i="34"/>
  <c r="F524" i="34"/>
  <c r="E524" i="34"/>
  <c r="D524" i="34"/>
  <c r="N523" i="34"/>
  <c r="L523" i="34"/>
  <c r="K523" i="34"/>
  <c r="J523" i="34"/>
  <c r="I523" i="34"/>
  <c r="H523" i="34"/>
  <c r="G523" i="34"/>
  <c r="F523" i="34"/>
  <c r="E523" i="34"/>
  <c r="D523" i="34"/>
  <c r="N522" i="34"/>
  <c r="L522" i="34"/>
  <c r="K522" i="34"/>
  <c r="J522" i="34"/>
  <c r="I522" i="34"/>
  <c r="H522" i="34"/>
  <c r="G522" i="34"/>
  <c r="F522" i="34"/>
  <c r="E522" i="34"/>
  <c r="D522" i="34"/>
  <c r="N521" i="34"/>
  <c r="L521" i="34"/>
  <c r="K521" i="34"/>
  <c r="J521" i="34"/>
  <c r="I521" i="34"/>
  <c r="H521" i="34"/>
  <c r="G521" i="34"/>
  <c r="F521" i="34"/>
  <c r="E521" i="34"/>
  <c r="D521" i="34"/>
  <c r="N520" i="34"/>
  <c r="L520" i="34"/>
  <c r="K520" i="34"/>
  <c r="J520" i="34"/>
  <c r="I520" i="34"/>
  <c r="H520" i="34"/>
  <c r="G520" i="34"/>
  <c r="F520" i="34"/>
  <c r="E520" i="34"/>
  <c r="D520" i="34"/>
  <c r="N519" i="34"/>
  <c r="L519" i="34"/>
  <c r="K519" i="34"/>
  <c r="J519" i="34"/>
  <c r="I519" i="34"/>
  <c r="H519" i="34"/>
  <c r="G519" i="34"/>
  <c r="F519" i="34"/>
  <c r="E519" i="34"/>
  <c r="D519" i="34"/>
  <c r="N518" i="34"/>
  <c r="L518" i="34"/>
  <c r="L529" i="34" s="1"/>
  <c r="L531" i="34" s="1"/>
  <c r="L561" i="34" s="1"/>
  <c r="K518" i="34"/>
  <c r="K529" i="34" s="1"/>
  <c r="K531" i="34" s="1"/>
  <c r="K561" i="34" s="1"/>
  <c r="J518" i="34"/>
  <c r="I518" i="34"/>
  <c r="H518" i="34"/>
  <c r="H529" i="34" s="1"/>
  <c r="H531" i="34" s="1"/>
  <c r="H561" i="34" s="1"/>
  <c r="G518" i="34"/>
  <c r="F518" i="34"/>
  <c r="E518" i="34"/>
  <c r="E529" i="34" s="1"/>
  <c r="E531" i="34" s="1"/>
  <c r="E561" i="34" s="1"/>
  <c r="D518" i="34"/>
  <c r="N505" i="34"/>
  <c r="L505" i="34"/>
  <c r="K505" i="34"/>
  <c r="J505" i="34"/>
  <c r="I505" i="34"/>
  <c r="H505" i="34"/>
  <c r="G505" i="34"/>
  <c r="F505" i="34"/>
  <c r="E505" i="34"/>
  <c r="D505" i="34"/>
  <c r="N504" i="34"/>
  <c r="L504" i="34"/>
  <c r="K504" i="34"/>
  <c r="J504" i="34"/>
  <c r="I504" i="34"/>
  <c r="H504" i="34"/>
  <c r="G504" i="34"/>
  <c r="F504" i="34"/>
  <c r="E504" i="34"/>
  <c r="D504" i="34"/>
  <c r="N503" i="34"/>
  <c r="L503" i="34"/>
  <c r="K503" i="34"/>
  <c r="J503" i="34"/>
  <c r="I503" i="34"/>
  <c r="H503" i="34"/>
  <c r="G503" i="34"/>
  <c r="F503" i="34"/>
  <c r="E503" i="34"/>
  <c r="D503" i="34"/>
  <c r="N502" i="34"/>
  <c r="L502" i="34"/>
  <c r="K502" i="34"/>
  <c r="J502" i="34"/>
  <c r="I502" i="34"/>
  <c r="H502" i="34"/>
  <c r="G502" i="34"/>
  <c r="F502" i="34"/>
  <c r="E502" i="34"/>
  <c r="D502" i="34"/>
  <c r="N501" i="34"/>
  <c r="L501" i="34"/>
  <c r="K501" i="34"/>
  <c r="J501" i="34"/>
  <c r="I501" i="34"/>
  <c r="H501" i="34"/>
  <c r="G501" i="34"/>
  <c r="F501" i="34"/>
  <c r="E501" i="34"/>
  <c r="D501" i="34"/>
  <c r="N500" i="34"/>
  <c r="L500" i="34"/>
  <c r="K500" i="34"/>
  <c r="J500" i="34"/>
  <c r="I500" i="34"/>
  <c r="H500" i="34"/>
  <c r="G500" i="34"/>
  <c r="F500" i="34"/>
  <c r="E500" i="34"/>
  <c r="D500" i="34"/>
  <c r="N499" i="34"/>
  <c r="L499" i="34"/>
  <c r="K499" i="34"/>
  <c r="J499" i="34"/>
  <c r="I499" i="34"/>
  <c r="H499" i="34"/>
  <c r="G499" i="34"/>
  <c r="F499" i="34"/>
  <c r="E499" i="34"/>
  <c r="D499" i="34"/>
  <c r="N498" i="34"/>
  <c r="L498" i="34"/>
  <c r="K498" i="34"/>
  <c r="J498" i="34"/>
  <c r="I498" i="34"/>
  <c r="H498" i="34"/>
  <c r="G498" i="34"/>
  <c r="F498" i="34"/>
  <c r="E498" i="34"/>
  <c r="D498" i="34"/>
  <c r="N497" i="34"/>
  <c r="L497" i="34"/>
  <c r="K497" i="34"/>
  <c r="J497" i="34"/>
  <c r="I497" i="34"/>
  <c r="H497" i="34"/>
  <c r="G497" i="34"/>
  <c r="F497" i="34"/>
  <c r="E497" i="34"/>
  <c r="D497" i="34"/>
  <c r="N496" i="34"/>
  <c r="L496" i="34"/>
  <c r="K496" i="34"/>
  <c r="J496" i="34"/>
  <c r="I496" i="34"/>
  <c r="H496" i="34"/>
  <c r="G496" i="34"/>
  <c r="F496" i="34"/>
  <c r="E496" i="34"/>
  <c r="D496" i="34"/>
  <c r="N495" i="34"/>
  <c r="L495" i="34"/>
  <c r="K495" i="34"/>
  <c r="J495" i="34"/>
  <c r="I495" i="34"/>
  <c r="H495" i="34"/>
  <c r="G495" i="34"/>
  <c r="F495" i="34"/>
  <c r="E495" i="34"/>
  <c r="D495" i="34"/>
  <c r="N494" i="34"/>
  <c r="L494" i="34"/>
  <c r="K494" i="34"/>
  <c r="J494" i="34"/>
  <c r="I494" i="34"/>
  <c r="H494" i="34"/>
  <c r="G494" i="34"/>
  <c r="F494" i="34"/>
  <c r="E494" i="34"/>
  <c r="D494" i="34"/>
  <c r="N493" i="34"/>
  <c r="L493" i="34"/>
  <c r="K493" i="34"/>
  <c r="J493" i="34"/>
  <c r="I493" i="34"/>
  <c r="H493" i="34"/>
  <c r="G493" i="34"/>
  <c r="F493" i="34"/>
  <c r="E493" i="34"/>
  <c r="D493" i="34"/>
  <c r="N492" i="34"/>
  <c r="L492" i="34"/>
  <c r="K492" i="34"/>
  <c r="J492" i="34"/>
  <c r="I492" i="34"/>
  <c r="H492" i="34"/>
  <c r="G492" i="34"/>
  <c r="F492" i="34"/>
  <c r="E492" i="34"/>
  <c r="D492" i="34"/>
  <c r="N491" i="34"/>
  <c r="L491" i="34"/>
  <c r="K491" i="34"/>
  <c r="J491" i="34"/>
  <c r="I491" i="34"/>
  <c r="H491" i="34"/>
  <c r="G491" i="34"/>
  <c r="F491" i="34"/>
  <c r="E491" i="34"/>
  <c r="D491" i="34"/>
  <c r="N490" i="34"/>
  <c r="L490" i="34"/>
  <c r="K490" i="34"/>
  <c r="J490" i="34"/>
  <c r="I490" i="34"/>
  <c r="H490" i="34"/>
  <c r="G490" i="34"/>
  <c r="F490" i="34"/>
  <c r="E490" i="34"/>
  <c r="D490" i="34"/>
  <c r="N489" i="34"/>
  <c r="N507" i="34" s="1"/>
  <c r="L489" i="34"/>
  <c r="K489" i="34"/>
  <c r="J489" i="34"/>
  <c r="I489" i="34"/>
  <c r="H489" i="34"/>
  <c r="G489" i="34"/>
  <c r="G507" i="34" s="1"/>
  <c r="F489" i="34"/>
  <c r="E489" i="34"/>
  <c r="D489" i="34"/>
  <c r="N483" i="34"/>
  <c r="L483" i="34"/>
  <c r="K483" i="34"/>
  <c r="J483" i="34"/>
  <c r="I483" i="34"/>
  <c r="H483" i="34"/>
  <c r="G483" i="34"/>
  <c r="F483" i="34"/>
  <c r="E483" i="34"/>
  <c r="D483" i="34"/>
  <c r="N482" i="34"/>
  <c r="L482" i="34"/>
  <c r="K482" i="34"/>
  <c r="J482" i="34"/>
  <c r="I482" i="34"/>
  <c r="H482" i="34"/>
  <c r="G482" i="34"/>
  <c r="F482" i="34"/>
  <c r="E482" i="34"/>
  <c r="D482" i="34"/>
  <c r="N481" i="34"/>
  <c r="L481" i="34"/>
  <c r="K481" i="34"/>
  <c r="J481" i="34"/>
  <c r="I481" i="34"/>
  <c r="H481" i="34"/>
  <c r="G481" i="34"/>
  <c r="F481" i="34"/>
  <c r="E481" i="34"/>
  <c r="D481" i="34"/>
  <c r="N480" i="34"/>
  <c r="L480" i="34"/>
  <c r="K480" i="34"/>
  <c r="J480" i="34"/>
  <c r="I480" i="34"/>
  <c r="H480" i="34"/>
  <c r="G480" i="34"/>
  <c r="F480" i="34"/>
  <c r="E480" i="34"/>
  <c r="D480" i="34"/>
  <c r="N479" i="34"/>
  <c r="L479" i="34"/>
  <c r="K479" i="34"/>
  <c r="J479" i="34"/>
  <c r="I479" i="34"/>
  <c r="H479" i="34"/>
  <c r="G479" i="34"/>
  <c r="F479" i="34"/>
  <c r="E479" i="34"/>
  <c r="D479" i="34"/>
  <c r="N478" i="34"/>
  <c r="L478" i="34"/>
  <c r="K478" i="34"/>
  <c r="J478" i="34"/>
  <c r="I478" i="34"/>
  <c r="H478" i="34"/>
  <c r="G478" i="34"/>
  <c r="F478" i="34"/>
  <c r="E478" i="34"/>
  <c r="D478" i="34"/>
  <c r="N477" i="34"/>
  <c r="L477" i="34"/>
  <c r="K477" i="34"/>
  <c r="J477" i="34"/>
  <c r="I477" i="34"/>
  <c r="H477" i="34"/>
  <c r="G477" i="34"/>
  <c r="F477" i="34"/>
  <c r="E477" i="34"/>
  <c r="D477" i="34"/>
  <c r="N476" i="34"/>
  <c r="L476" i="34"/>
  <c r="K476" i="34"/>
  <c r="J476" i="34"/>
  <c r="I476" i="34"/>
  <c r="H476" i="34"/>
  <c r="G476" i="34"/>
  <c r="F476" i="34"/>
  <c r="E476" i="34"/>
  <c r="D476" i="34"/>
  <c r="N475" i="34"/>
  <c r="L475" i="34"/>
  <c r="K475" i="34"/>
  <c r="J475" i="34"/>
  <c r="I475" i="34"/>
  <c r="H475" i="34"/>
  <c r="G475" i="34"/>
  <c r="F475" i="34"/>
  <c r="E475" i="34"/>
  <c r="D475" i="34"/>
  <c r="N474" i="34"/>
  <c r="L474" i="34"/>
  <c r="K474" i="34"/>
  <c r="J474" i="34"/>
  <c r="I474" i="34"/>
  <c r="H474" i="34"/>
  <c r="G474" i="34"/>
  <c r="F474" i="34"/>
  <c r="E474" i="34"/>
  <c r="D474" i="34"/>
  <c r="N473" i="34"/>
  <c r="L473" i="34"/>
  <c r="K473" i="34"/>
  <c r="J473" i="34"/>
  <c r="I473" i="34"/>
  <c r="H473" i="34"/>
  <c r="G473" i="34"/>
  <c r="F473" i="34"/>
  <c r="E473" i="34"/>
  <c r="D473" i="34"/>
  <c r="N472" i="34"/>
  <c r="L472" i="34"/>
  <c r="K472" i="34"/>
  <c r="J472" i="34"/>
  <c r="I472" i="34"/>
  <c r="H472" i="34"/>
  <c r="G472" i="34"/>
  <c r="F472" i="34"/>
  <c r="E472" i="34"/>
  <c r="D472" i="34"/>
  <c r="N471" i="34"/>
  <c r="L471" i="34"/>
  <c r="K471" i="34"/>
  <c r="J471" i="34"/>
  <c r="I471" i="34"/>
  <c r="H471" i="34"/>
  <c r="G471" i="34"/>
  <c r="F471" i="34"/>
  <c r="E471" i="34"/>
  <c r="D471" i="34"/>
  <c r="N470" i="34"/>
  <c r="L470" i="34"/>
  <c r="K470" i="34"/>
  <c r="J470" i="34"/>
  <c r="I470" i="34"/>
  <c r="H470" i="34"/>
  <c r="G470" i="34"/>
  <c r="F470" i="34"/>
  <c r="E470" i="34"/>
  <c r="D470" i="34"/>
  <c r="N469" i="34"/>
  <c r="L469" i="34"/>
  <c r="K469" i="34"/>
  <c r="J469" i="34"/>
  <c r="I469" i="34"/>
  <c r="H469" i="34"/>
  <c r="G469" i="34"/>
  <c r="F469" i="34"/>
  <c r="E469" i="34"/>
  <c r="D469" i="34"/>
  <c r="N468" i="34"/>
  <c r="L468" i="34"/>
  <c r="K468" i="34"/>
  <c r="J468" i="34"/>
  <c r="I468" i="34"/>
  <c r="H468" i="34"/>
  <c r="G468" i="34"/>
  <c r="F468" i="34"/>
  <c r="E468" i="34"/>
  <c r="D468" i="34"/>
  <c r="N467" i="34"/>
  <c r="L467" i="34"/>
  <c r="K467" i="34"/>
  <c r="J467" i="34"/>
  <c r="I467" i="34"/>
  <c r="H467" i="34"/>
  <c r="G467" i="34"/>
  <c r="F467" i="34"/>
  <c r="E467" i="34"/>
  <c r="D467" i="34"/>
  <c r="N466" i="34"/>
  <c r="L466" i="34"/>
  <c r="K466" i="34"/>
  <c r="J466" i="34"/>
  <c r="I466" i="34"/>
  <c r="H466" i="34"/>
  <c r="G466" i="34"/>
  <c r="F466" i="34"/>
  <c r="E466" i="34"/>
  <c r="D466" i="34"/>
  <c r="N465" i="34"/>
  <c r="L465" i="34"/>
  <c r="K465" i="34"/>
  <c r="J465" i="34"/>
  <c r="I465" i="34"/>
  <c r="H465" i="34"/>
  <c r="G465" i="34"/>
  <c r="F465" i="34"/>
  <c r="E465" i="34"/>
  <c r="D465" i="34"/>
  <c r="N464" i="34"/>
  <c r="L464" i="34"/>
  <c r="K464" i="34"/>
  <c r="J464" i="34"/>
  <c r="I464" i="34"/>
  <c r="H464" i="34"/>
  <c r="G464" i="34"/>
  <c r="F464" i="34"/>
  <c r="E464" i="34"/>
  <c r="D464" i="34"/>
  <c r="N463" i="34"/>
  <c r="L463" i="34"/>
  <c r="K463" i="34"/>
  <c r="J463" i="34"/>
  <c r="I463" i="34"/>
  <c r="H463" i="34"/>
  <c r="G463" i="34"/>
  <c r="F463" i="34"/>
  <c r="E463" i="34"/>
  <c r="D463" i="34"/>
  <c r="N462" i="34"/>
  <c r="L462" i="34"/>
  <c r="K462" i="34"/>
  <c r="J462" i="34"/>
  <c r="I462" i="34"/>
  <c r="H462" i="34"/>
  <c r="G462" i="34"/>
  <c r="F462" i="34"/>
  <c r="E462" i="34"/>
  <c r="D462" i="34"/>
  <c r="N461" i="34"/>
  <c r="L461" i="34"/>
  <c r="K461" i="34"/>
  <c r="J461" i="34"/>
  <c r="I461" i="34"/>
  <c r="H461" i="34"/>
  <c r="G461" i="34"/>
  <c r="F461" i="34"/>
  <c r="E461" i="34"/>
  <c r="D461" i="34"/>
  <c r="N460" i="34"/>
  <c r="L460" i="34"/>
  <c r="K460" i="34"/>
  <c r="J460" i="34"/>
  <c r="I460" i="34"/>
  <c r="H460" i="34"/>
  <c r="G460" i="34"/>
  <c r="F460" i="34"/>
  <c r="E460" i="34"/>
  <c r="D460" i="34"/>
  <c r="N459" i="34"/>
  <c r="L459" i="34"/>
  <c r="K459" i="34"/>
  <c r="J459" i="34"/>
  <c r="I459" i="34"/>
  <c r="H459" i="34"/>
  <c r="G459" i="34"/>
  <c r="F459" i="34"/>
  <c r="E459" i="34"/>
  <c r="D459" i="34"/>
  <c r="N458" i="34"/>
  <c r="L458" i="34"/>
  <c r="K458" i="34"/>
  <c r="J458" i="34"/>
  <c r="I458" i="34"/>
  <c r="H458" i="34"/>
  <c r="G458" i="34"/>
  <c r="F458" i="34"/>
  <c r="E458" i="34"/>
  <c r="D458" i="34"/>
  <c r="N457" i="34"/>
  <c r="L457" i="34"/>
  <c r="K457" i="34"/>
  <c r="J457" i="34"/>
  <c r="I457" i="34"/>
  <c r="H457" i="34"/>
  <c r="G457" i="34"/>
  <c r="F457" i="34"/>
  <c r="E457" i="34"/>
  <c r="D457" i="34"/>
  <c r="N456" i="34"/>
  <c r="L456" i="34"/>
  <c r="K456" i="34"/>
  <c r="J456" i="34"/>
  <c r="I456" i="34"/>
  <c r="H456" i="34"/>
  <c r="G456" i="34"/>
  <c r="F456" i="34"/>
  <c r="E456" i="34"/>
  <c r="D456" i="34"/>
  <c r="N455" i="34"/>
  <c r="L455" i="34"/>
  <c r="K455" i="34"/>
  <c r="J455" i="34"/>
  <c r="I455" i="34"/>
  <c r="H455" i="34"/>
  <c r="G455" i="34"/>
  <c r="F455" i="34"/>
  <c r="E455" i="34"/>
  <c r="D455" i="34"/>
  <c r="N454" i="34"/>
  <c r="L454" i="34"/>
  <c r="K454" i="34"/>
  <c r="J454" i="34"/>
  <c r="I454" i="34"/>
  <c r="H454" i="34"/>
  <c r="G454" i="34"/>
  <c r="F454" i="34"/>
  <c r="E454" i="34"/>
  <c r="D454" i="34"/>
  <c r="N453" i="34"/>
  <c r="L453" i="34"/>
  <c r="K453" i="34"/>
  <c r="J453" i="34"/>
  <c r="I453" i="34"/>
  <c r="H453" i="34"/>
  <c r="G453" i="34"/>
  <c r="F453" i="34"/>
  <c r="E453" i="34"/>
  <c r="D453" i="34"/>
  <c r="N452" i="34"/>
  <c r="L452" i="34"/>
  <c r="K452" i="34"/>
  <c r="J452" i="34"/>
  <c r="I452" i="34"/>
  <c r="H452" i="34"/>
  <c r="G452" i="34"/>
  <c r="F452" i="34"/>
  <c r="E452" i="34"/>
  <c r="D452" i="34"/>
  <c r="N451" i="34"/>
  <c r="L451" i="34"/>
  <c r="K451" i="34"/>
  <c r="J451" i="34"/>
  <c r="I451" i="34"/>
  <c r="H451" i="34"/>
  <c r="G451" i="34"/>
  <c r="F451" i="34"/>
  <c r="E451" i="34"/>
  <c r="D451" i="34"/>
  <c r="N450" i="34"/>
  <c r="L450" i="34"/>
  <c r="K450" i="34"/>
  <c r="J450" i="34"/>
  <c r="I450" i="34"/>
  <c r="H450" i="34"/>
  <c r="G450" i="34"/>
  <c r="F450" i="34"/>
  <c r="E450" i="34"/>
  <c r="D450" i="34"/>
  <c r="N449" i="34"/>
  <c r="L449" i="34"/>
  <c r="K449" i="34"/>
  <c r="J449" i="34"/>
  <c r="I449" i="34"/>
  <c r="H449" i="34"/>
  <c r="G449" i="34"/>
  <c r="F449" i="34"/>
  <c r="E449" i="34"/>
  <c r="D449" i="34"/>
  <c r="N448" i="34"/>
  <c r="L448" i="34"/>
  <c r="K448" i="34"/>
  <c r="J448" i="34"/>
  <c r="I448" i="34"/>
  <c r="H448" i="34"/>
  <c r="G448" i="34"/>
  <c r="F448" i="34"/>
  <c r="E448" i="34"/>
  <c r="D448" i="34"/>
  <c r="N447" i="34"/>
  <c r="L447" i="34"/>
  <c r="K447" i="34"/>
  <c r="J447" i="34"/>
  <c r="I447" i="34"/>
  <c r="H447" i="34"/>
  <c r="G447" i="34"/>
  <c r="F447" i="34"/>
  <c r="E447" i="34"/>
  <c r="D447" i="34"/>
  <c r="N446" i="34"/>
  <c r="L446" i="34"/>
  <c r="K446" i="34"/>
  <c r="J446" i="34"/>
  <c r="I446" i="34"/>
  <c r="H446" i="34"/>
  <c r="G446" i="34"/>
  <c r="F446" i="34"/>
  <c r="E446" i="34"/>
  <c r="D446" i="34"/>
  <c r="N445" i="34"/>
  <c r="L445" i="34"/>
  <c r="K445" i="34"/>
  <c r="J445" i="34"/>
  <c r="I445" i="34"/>
  <c r="H445" i="34"/>
  <c r="G445" i="34"/>
  <c r="F445" i="34"/>
  <c r="E445" i="34"/>
  <c r="D445" i="34"/>
  <c r="N444" i="34"/>
  <c r="L444" i="34"/>
  <c r="K444" i="34"/>
  <c r="J444" i="34"/>
  <c r="I444" i="34"/>
  <c r="H444" i="34"/>
  <c r="G444" i="34"/>
  <c r="F444" i="34"/>
  <c r="E444" i="34"/>
  <c r="D444" i="34"/>
  <c r="N443" i="34"/>
  <c r="L443" i="34"/>
  <c r="K443" i="34"/>
  <c r="J443" i="34"/>
  <c r="I443" i="34"/>
  <c r="H443" i="34"/>
  <c r="G443" i="34"/>
  <c r="F443" i="34"/>
  <c r="E443" i="34"/>
  <c r="D443" i="34"/>
  <c r="N442" i="34"/>
  <c r="L442" i="34"/>
  <c r="K442" i="34"/>
  <c r="J442" i="34"/>
  <c r="I442" i="34"/>
  <c r="H442" i="34"/>
  <c r="G442" i="34"/>
  <c r="F442" i="34"/>
  <c r="E442" i="34"/>
  <c r="D442" i="34"/>
  <c r="N441" i="34"/>
  <c r="L441" i="34"/>
  <c r="K441" i="34"/>
  <c r="J441" i="34"/>
  <c r="I441" i="34"/>
  <c r="H441" i="34"/>
  <c r="G441" i="34"/>
  <c r="F441" i="34"/>
  <c r="E441" i="34"/>
  <c r="D441" i="34"/>
  <c r="N440" i="34"/>
  <c r="L440" i="34"/>
  <c r="K440" i="34"/>
  <c r="J440" i="34"/>
  <c r="I440" i="34"/>
  <c r="H440" i="34"/>
  <c r="G440" i="34"/>
  <c r="F440" i="34"/>
  <c r="E440" i="34"/>
  <c r="D440" i="34"/>
  <c r="N439" i="34"/>
  <c r="L439" i="34"/>
  <c r="K439" i="34"/>
  <c r="J439" i="34"/>
  <c r="I439" i="34"/>
  <c r="H439" i="34"/>
  <c r="G439" i="34"/>
  <c r="F439" i="34"/>
  <c r="E439" i="34"/>
  <c r="D439" i="34"/>
  <c r="N438" i="34"/>
  <c r="L438" i="34"/>
  <c r="K438" i="34"/>
  <c r="J438" i="34"/>
  <c r="I438" i="34"/>
  <c r="H438" i="34"/>
  <c r="G438" i="34"/>
  <c r="F438" i="34"/>
  <c r="E438" i="34"/>
  <c r="D438" i="34"/>
  <c r="N437" i="34"/>
  <c r="L437" i="34"/>
  <c r="K437" i="34"/>
  <c r="J437" i="34"/>
  <c r="I437" i="34"/>
  <c r="H437" i="34"/>
  <c r="G437" i="34"/>
  <c r="F437" i="34"/>
  <c r="E437" i="34"/>
  <c r="D437" i="34"/>
  <c r="N436" i="34"/>
  <c r="L436" i="34"/>
  <c r="K436" i="34"/>
  <c r="J436" i="34"/>
  <c r="I436" i="34"/>
  <c r="H436" i="34"/>
  <c r="G436" i="34"/>
  <c r="F436" i="34"/>
  <c r="E436" i="34"/>
  <c r="D436" i="34"/>
  <c r="N435" i="34"/>
  <c r="L435" i="34"/>
  <c r="K435" i="34"/>
  <c r="J435" i="34"/>
  <c r="I435" i="34"/>
  <c r="H435" i="34"/>
  <c r="G435" i="34"/>
  <c r="F435" i="34"/>
  <c r="E435" i="34"/>
  <c r="D435" i="34"/>
  <c r="N434" i="34"/>
  <c r="L434" i="34"/>
  <c r="K434" i="34"/>
  <c r="J434" i="34"/>
  <c r="I434" i="34"/>
  <c r="H434" i="34"/>
  <c r="G434" i="34"/>
  <c r="F434" i="34"/>
  <c r="E434" i="34"/>
  <c r="D434" i="34"/>
  <c r="N433" i="34"/>
  <c r="L433" i="34"/>
  <c r="K433" i="34"/>
  <c r="J433" i="34"/>
  <c r="I433" i="34"/>
  <c r="H433" i="34"/>
  <c r="G433" i="34"/>
  <c r="F433" i="34"/>
  <c r="E433" i="34"/>
  <c r="D433" i="34"/>
  <c r="N432" i="34"/>
  <c r="L432" i="34"/>
  <c r="K432" i="34"/>
  <c r="J432" i="34"/>
  <c r="I432" i="34"/>
  <c r="H432" i="34"/>
  <c r="G432" i="34"/>
  <c r="F432" i="34"/>
  <c r="E432" i="34"/>
  <c r="D432" i="34"/>
  <c r="N431" i="34"/>
  <c r="L431" i="34"/>
  <c r="K431" i="34"/>
  <c r="J431" i="34"/>
  <c r="I431" i="34"/>
  <c r="H431" i="34"/>
  <c r="G431" i="34"/>
  <c r="F431" i="34"/>
  <c r="E431" i="34"/>
  <c r="D431" i="34"/>
  <c r="N430" i="34"/>
  <c r="L430" i="34"/>
  <c r="K430" i="34"/>
  <c r="J430" i="34"/>
  <c r="I430" i="34"/>
  <c r="H430" i="34"/>
  <c r="G430" i="34"/>
  <c r="F430" i="34"/>
  <c r="E430" i="34"/>
  <c r="D430" i="34"/>
  <c r="N429" i="34"/>
  <c r="L429" i="34"/>
  <c r="K429" i="34"/>
  <c r="J429" i="34"/>
  <c r="I429" i="34"/>
  <c r="H429" i="34"/>
  <c r="G429" i="34"/>
  <c r="F429" i="34"/>
  <c r="E429" i="34"/>
  <c r="D429" i="34"/>
  <c r="N428" i="34"/>
  <c r="L428" i="34"/>
  <c r="K428" i="34"/>
  <c r="J428" i="34"/>
  <c r="I428" i="34"/>
  <c r="H428" i="34"/>
  <c r="G428" i="34"/>
  <c r="F428" i="34"/>
  <c r="E428" i="34"/>
  <c r="D428" i="34"/>
  <c r="N427" i="34"/>
  <c r="L427" i="34"/>
  <c r="K427" i="34"/>
  <c r="J427" i="34"/>
  <c r="I427" i="34"/>
  <c r="H427" i="34"/>
  <c r="G427" i="34"/>
  <c r="F427" i="34"/>
  <c r="E427" i="34"/>
  <c r="D427" i="34"/>
  <c r="N426" i="34"/>
  <c r="L426" i="34"/>
  <c r="K426" i="34"/>
  <c r="J426" i="34"/>
  <c r="I426" i="34"/>
  <c r="H426" i="34"/>
  <c r="G426" i="34"/>
  <c r="F426" i="34"/>
  <c r="E426" i="34"/>
  <c r="D426" i="34"/>
  <c r="N425" i="34"/>
  <c r="L425" i="34"/>
  <c r="K425" i="34"/>
  <c r="J425" i="34"/>
  <c r="I425" i="34"/>
  <c r="H425" i="34"/>
  <c r="G425" i="34"/>
  <c r="F425" i="34"/>
  <c r="E425" i="34"/>
  <c r="D425" i="34"/>
  <c r="N424" i="34"/>
  <c r="L424" i="34"/>
  <c r="K424" i="34"/>
  <c r="J424" i="34"/>
  <c r="I424" i="34"/>
  <c r="H424" i="34"/>
  <c r="G424" i="34"/>
  <c r="F424" i="34"/>
  <c r="E424" i="34"/>
  <c r="D424" i="34"/>
  <c r="N423" i="34"/>
  <c r="L423" i="34"/>
  <c r="K423" i="34"/>
  <c r="J423" i="34"/>
  <c r="I423" i="34"/>
  <c r="H423" i="34"/>
  <c r="G423" i="34"/>
  <c r="F423" i="34"/>
  <c r="E423" i="34"/>
  <c r="D423" i="34"/>
  <c r="N422" i="34"/>
  <c r="L422" i="34"/>
  <c r="K422" i="34"/>
  <c r="J422" i="34"/>
  <c r="I422" i="34"/>
  <c r="H422" i="34"/>
  <c r="G422" i="34"/>
  <c r="F422" i="34"/>
  <c r="E422" i="34"/>
  <c r="D422" i="34"/>
  <c r="N421" i="34"/>
  <c r="N485" i="34" s="1"/>
  <c r="L421" i="34"/>
  <c r="K421" i="34"/>
  <c r="J421" i="34"/>
  <c r="I421" i="34"/>
  <c r="H421" i="34"/>
  <c r="G421" i="34"/>
  <c r="G485" i="34" s="1"/>
  <c r="F421" i="34"/>
  <c r="E421" i="34"/>
  <c r="D421" i="34"/>
  <c r="N415" i="34"/>
  <c r="L415" i="34"/>
  <c r="K415" i="34"/>
  <c r="J415" i="34"/>
  <c r="I415" i="34"/>
  <c r="H415" i="34"/>
  <c r="G415" i="34"/>
  <c r="F415" i="34"/>
  <c r="E415" i="34"/>
  <c r="D415" i="34"/>
  <c r="N414" i="34"/>
  <c r="L414" i="34"/>
  <c r="K414" i="34"/>
  <c r="J414" i="34"/>
  <c r="I414" i="34"/>
  <c r="H414" i="34"/>
  <c r="G414" i="34"/>
  <c r="F414" i="34"/>
  <c r="E414" i="34"/>
  <c r="D414" i="34"/>
  <c r="N413" i="34"/>
  <c r="L413" i="34"/>
  <c r="K413" i="34"/>
  <c r="J413" i="34"/>
  <c r="I413" i="34"/>
  <c r="H413" i="34"/>
  <c r="G413" i="34"/>
  <c r="F413" i="34"/>
  <c r="E413" i="34"/>
  <c r="D413" i="34"/>
  <c r="N412" i="34"/>
  <c r="L412" i="34"/>
  <c r="K412" i="34"/>
  <c r="J412" i="34"/>
  <c r="I412" i="34"/>
  <c r="H412" i="34"/>
  <c r="G412" i="34"/>
  <c r="F412" i="34"/>
  <c r="E412" i="34"/>
  <c r="D412" i="34"/>
  <c r="N411" i="34"/>
  <c r="L411" i="34"/>
  <c r="K411" i="34"/>
  <c r="J411" i="34"/>
  <c r="I411" i="34"/>
  <c r="H411" i="34"/>
  <c r="G411" i="34"/>
  <c r="F411" i="34"/>
  <c r="E411" i="34"/>
  <c r="D411" i="34"/>
  <c r="N410" i="34"/>
  <c r="L410" i="34"/>
  <c r="K410" i="34"/>
  <c r="J410" i="34"/>
  <c r="I410" i="34"/>
  <c r="H410" i="34"/>
  <c r="G410" i="34"/>
  <c r="F410" i="34"/>
  <c r="E410" i="34"/>
  <c r="D410" i="34"/>
  <c r="N409" i="34"/>
  <c r="L409" i="34"/>
  <c r="K409" i="34"/>
  <c r="J409" i="34"/>
  <c r="I409" i="34"/>
  <c r="H409" i="34"/>
  <c r="G409" i="34"/>
  <c r="F409" i="34"/>
  <c r="E409" i="34"/>
  <c r="D409" i="34"/>
  <c r="N408" i="34"/>
  <c r="L408" i="34"/>
  <c r="K408" i="34"/>
  <c r="J408" i="34"/>
  <c r="I408" i="34"/>
  <c r="H408" i="34"/>
  <c r="G408" i="34"/>
  <c r="F408" i="34"/>
  <c r="E408" i="34"/>
  <c r="D408" i="34"/>
  <c r="N407" i="34"/>
  <c r="L407" i="34"/>
  <c r="K407" i="34"/>
  <c r="J407" i="34"/>
  <c r="I407" i="34"/>
  <c r="H407" i="34"/>
  <c r="G407" i="34"/>
  <c r="F407" i="34"/>
  <c r="E407" i="34"/>
  <c r="D407" i="34"/>
  <c r="N406" i="34"/>
  <c r="L406" i="34"/>
  <c r="K406" i="34"/>
  <c r="J406" i="34"/>
  <c r="I406" i="34"/>
  <c r="H406" i="34"/>
  <c r="G406" i="34"/>
  <c r="F406" i="34"/>
  <c r="E406" i="34"/>
  <c r="D406" i="34"/>
  <c r="N405" i="34"/>
  <c r="L405" i="34"/>
  <c r="K405" i="34"/>
  <c r="J405" i="34"/>
  <c r="I405" i="34"/>
  <c r="H405" i="34"/>
  <c r="G405" i="34"/>
  <c r="F405" i="34"/>
  <c r="E405" i="34"/>
  <c r="D405" i="34"/>
  <c r="N404" i="34"/>
  <c r="L404" i="34"/>
  <c r="K404" i="34"/>
  <c r="J404" i="34"/>
  <c r="I404" i="34"/>
  <c r="H404" i="34"/>
  <c r="G404" i="34"/>
  <c r="F404" i="34"/>
  <c r="E404" i="34"/>
  <c r="D404" i="34"/>
  <c r="N403" i="34"/>
  <c r="L403" i="34"/>
  <c r="K403" i="34"/>
  <c r="J403" i="34"/>
  <c r="I403" i="34"/>
  <c r="H403" i="34"/>
  <c r="G403" i="34"/>
  <c r="F403" i="34"/>
  <c r="E403" i="34"/>
  <c r="D403" i="34"/>
  <c r="N402" i="34"/>
  <c r="L402" i="34"/>
  <c r="K402" i="34"/>
  <c r="J402" i="34"/>
  <c r="I402" i="34"/>
  <c r="H402" i="34"/>
  <c r="G402" i="34"/>
  <c r="F402" i="34"/>
  <c r="E402" i="34"/>
  <c r="D402" i="34"/>
  <c r="N401" i="34"/>
  <c r="L401" i="34"/>
  <c r="K401" i="34"/>
  <c r="J401" i="34"/>
  <c r="I401" i="34"/>
  <c r="H401" i="34"/>
  <c r="G401" i="34"/>
  <c r="F401" i="34"/>
  <c r="E401" i="34"/>
  <c r="D401" i="34"/>
  <c r="N400" i="34"/>
  <c r="L400" i="34"/>
  <c r="K400" i="34"/>
  <c r="J400" i="34"/>
  <c r="I400" i="34"/>
  <c r="H400" i="34"/>
  <c r="G400" i="34"/>
  <c r="F400" i="34"/>
  <c r="E400" i="34"/>
  <c r="D400" i="34"/>
  <c r="N399" i="34"/>
  <c r="L399" i="34"/>
  <c r="K399" i="34"/>
  <c r="J399" i="34"/>
  <c r="I399" i="34"/>
  <c r="H399" i="34"/>
  <c r="G399" i="34"/>
  <c r="F399" i="34"/>
  <c r="E399" i="34"/>
  <c r="D399" i="34"/>
  <c r="N398" i="34"/>
  <c r="L398" i="34"/>
  <c r="K398" i="34"/>
  <c r="J398" i="34"/>
  <c r="I398" i="34"/>
  <c r="H398" i="34"/>
  <c r="G398" i="34"/>
  <c r="F398" i="34"/>
  <c r="E398" i="34"/>
  <c r="D398" i="34"/>
  <c r="N397" i="34"/>
  <c r="L397" i="34"/>
  <c r="K397" i="34"/>
  <c r="J397" i="34"/>
  <c r="I397" i="34"/>
  <c r="H397" i="34"/>
  <c r="G397" i="34"/>
  <c r="F397" i="34"/>
  <c r="E397" i="34"/>
  <c r="D397" i="34"/>
  <c r="N396" i="34"/>
  <c r="L396" i="34"/>
  <c r="K396" i="34"/>
  <c r="J396" i="34"/>
  <c r="I396" i="34"/>
  <c r="H396" i="34"/>
  <c r="G396" i="34"/>
  <c r="F396" i="34"/>
  <c r="E396" i="34"/>
  <c r="D396" i="34"/>
  <c r="N395" i="34"/>
  <c r="L395" i="34"/>
  <c r="K395" i="34"/>
  <c r="J395" i="34"/>
  <c r="I395" i="34"/>
  <c r="H395" i="34"/>
  <c r="G395" i="34"/>
  <c r="F395" i="34"/>
  <c r="E395" i="34"/>
  <c r="D395" i="34"/>
  <c r="N394" i="34"/>
  <c r="L394" i="34"/>
  <c r="K394" i="34"/>
  <c r="J394" i="34"/>
  <c r="I394" i="34"/>
  <c r="H394" i="34"/>
  <c r="G394" i="34"/>
  <c r="F394" i="34"/>
  <c r="E394" i="34"/>
  <c r="D394" i="34"/>
  <c r="N393" i="34"/>
  <c r="L393" i="34"/>
  <c r="K393" i="34"/>
  <c r="J393" i="34"/>
  <c r="I393" i="34"/>
  <c r="H393" i="34"/>
  <c r="G393" i="34"/>
  <c r="F393" i="34"/>
  <c r="E393" i="34"/>
  <c r="D393" i="34"/>
  <c r="N392" i="34"/>
  <c r="L392" i="34"/>
  <c r="K392" i="34"/>
  <c r="J392" i="34"/>
  <c r="I392" i="34"/>
  <c r="H392" i="34"/>
  <c r="G392" i="34"/>
  <c r="F392" i="34"/>
  <c r="E392" i="34"/>
  <c r="D392" i="34"/>
  <c r="N391" i="34"/>
  <c r="L391" i="34"/>
  <c r="K391" i="34"/>
  <c r="J391" i="34"/>
  <c r="I391" i="34"/>
  <c r="H391" i="34"/>
  <c r="G391" i="34"/>
  <c r="F391" i="34"/>
  <c r="E391" i="34"/>
  <c r="D391" i="34"/>
  <c r="N390" i="34"/>
  <c r="L390" i="34"/>
  <c r="K390" i="34"/>
  <c r="J390" i="34"/>
  <c r="I390" i="34"/>
  <c r="H390" i="34"/>
  <c r="G390" i="34"/>
  <c r="F390" i="34"/>
  <c r="E390" i="34"/>
  <c r="D390" i="34"/>
  <c r="N389" i="34"/>
  <c r="L389" i="34"/>
  <c r="K389" i="34"/>
  <c r="J389" i="34"/>
  <c r="I389" i="34"/>
  <c r="H389" i="34"/>
  <c r="G389" i="34"/>
  <c r="F389" i="34"/>
  <c r="E389" i="34"/>
  <c r="D389" i="34"/>
  <c r="N388" i="34"/>
  <c r="L388" i="34"/>
  <c r="K388" i="34"/>
  <c r="J388" i="34"/>
  <c r="I388" i="34"/>
  <c r="H388" i="34"/>
  <c r="G388" i="34"/>
  <c r="F388" i="34"/>
  <c r="E388" i="34"/>
  <c r="D388" i="34"/>
  <c r="N387" i="34"/>
  <c r="L387" i="34"/>
  <c r="K387" i="34"/>
  <c r="J387" i="34"/>
  <c r="I387" i="34"/>
  <c r="H387" i="34"/>
  <c r="G387" i="34"/>
  <c r="F387" i="34"/>
  <c r="E387" i="34"/>
  <c r="D387" i="34"/>
  <c r="N386" i="34"/>
  <c r="L386" i="34"/>
  <c r="K386" i="34"/>
  <c r="J386" i="34"/>
  <c r="I386" i="34"/>
  <c r="H386" i="34"/>
  <c r="G386" i="34"/>
  <c r="F386" i="34"/>
  <c r="E386" i="34"/>
  <c r="D386" i="34"/>
  <c r="N385" i="34"/>
  <c r="L385" i="34"/>
  <c r="K385" i="34"/>
  <c r="J385" i="34"/>
  <c r="I385" i="34"/>
  <c r="H385" i="34"/>
  <c r="G385" i="34"/>
  <c r="F385" i="34"/>
  <c r="E385" i="34"/>
  <c r="D385" i="34"/>
  <c r="N384" i="34"/>
  <c r="L384" i="34"/>
  <c r="K384" i="34"/>
  <c r="J384" i="34"/>
  <c r="I384" i="34"/>
  <c r="H384" i="34"/>
  <c r="G384" i="34"/>
  <c r="F384" i="34"/>
  <c r="E384" i="34"/>
  <c r="D384" i="34"/>
  <c r="N383" i="34"/>
  <c r="L383" i="34"/>
  <c r="K383" i="34"/>
  <c r="J383" i="34"/>
  <c r="I383" i="34"/>
  <c r="H383" i="34"/>
  <c r="G383" i="34"/>
  <c r="F383" i="34"/>
  <c r="E383" i="34"/>
  <c r="D383" i="34"/>
  <c r="N382" i="34"/>
  <c r="L382" i="34"/>
  <c r="K382" i="34"/>
  <c r="J382" i="34"/>
  <c r="I382" i="34"/>
  <c r="H382" i="34"/>
  <c r="G382" i="34"/>
  <c r="F382" i="34"/>
  <c r="E382" i="34"/>
  <c r="D382" i="34"/>
  <c r="N381" i="34"/>
  <c r="L381" i="34"/>
  <c r="K381" i="34"/>
  <c r="J381" i="34"/>
  <c r="I381" i="34"/>
  <c r="H381" i="34"/>
  <c r="G381" i="34"/>
  <c r="F381" i="34"/>
  <c r="E381" i="34"/>
  <c r="D381" i="34"/>
  <c r="N380" i="34"/>
  <c r="L380" i="34"/>
  <c r="K380" i="34"/>
  <c r="J380" i="34"/>
  <c r="I380" i="34"/>
  <c r="H380" i="34"/>
  <c r="G380" i="34"/>
  <c r="F380" i="34"/>
  <c r="E380" i="34"/>
  <c r="D380" i="34"/>
  <c r="N379" i="34"/>
  <c r="L379" i="34"/>
  <c r="K379" i="34"/>
  <c r="J379" i="34"/>
  <c r="I379" i="34"/>
  <c r="H379" i="34"/>
  <c r="G379" i="34"/>
  <c r="F379" i="34"/>
  <c r="E379" i="34"/>
  <c r="D379" i="34"/>
  <c r="N378" i="34"/>
  <c r="L378" i="34"/>
  <c r="K378" i="34"/>
  <c r="J378" i="34"/>
  <c r="I378" i="34"/>
  <c r="H378" i="34"/>
  <c r="G378" i="34"/>
  <c r="F378" i="34"/>
  <c r="E378" i="34"/>
  <c r="D378" i="34"/>
  <c r="N377" i="34"/>
  <c r="L377" i="34"/>
  <c r="K377" i="34"/>
  <c r="J377" i="34"/>
  <c r="I377" i="34"/>
  <c r="H377" i="34"/>
  <c r="G377" i="34"/>
  <c r="F377" i="34"/>
  <c r="E377" i="34"/>
  <c r="D377" i="34"/>
  <c r="N376" i="34"/>
  <c r="L376" i="34"/>
  <c r="K376" i="34"/>
  <c r="J376" i="34"/>
  <c r="I376" i="34"/>
  <c r="H376" i="34"/>
  <c r="G376" i="34"/>
  <c r="F376" i="34"/>
  <c r="E376" i="34"/>
  <c r="D376" i="34"/>
  <c r="N375" i="34"/>
  <c r="L375" i="34"/>
  <c r="K375" i="34"/>
  <c r="J375" i="34"/>
  <c r="I375" i="34"/>
  <c r="H375" i="34"/>
  <c r="G375" i="34"/>
  <c r="F375" i="34"/>
  <c r="E375" i="34"/>
  <c r="D375" i="34"/>
  <c r="N374" i="34"/>
  <c r="L374" i="34"/>
  <c r="K374" i="34"/>
  <c r="J374" i="34"/>
  <c r="I374" i="34"/>
  <c r="H374" i="34"/>
  <c r="G374" i="34"/>
  <c r="F374" i="34"/>
  <c r="E374" i="34"/>
  <c r="D374" i="34"/>
  <c r="N373" i="34"/>
  <c r="L373" i="34"/>
  <c r="K373" i="34"/>
  <c r="J373" i="34"/>
  <c r="I373" i="34"/>
  <c r="H373" i="34"/>
  <c r="G373" i="34"/>
  <c r="F373" i="34"/>
  <c r="E373" i="34"/>
  <c r="D373" i="34"/>
  <c r="N372" i="34"/>
  <c r="L372" i="34"/>
  <c r="K372" i="34"/>
  <c r="J372" i="34"/>
  <c r="I372" i="34"/>
  <c r="H372" i="34"/>
  <c r="G372" i="34"/>
  <c r="F372" i="34"/>
  <c r="E372" i="34"/>
  <c r="D372" i="34"/>
  <c r="N371" i="34"/>
  <c r="L371" i="34"/>
  <c r="K371" i="34"/>
  <c r="J371" i="34"/>
  <c r="I371" i="34"/>
  <c r="H371" i="34"/>
  <c r="G371" i="34"/>
  <c r="F371" i="34"/>
  <c r="E371" i="34"/>
  <c r="D371" i="34"/>
  <c r="N370" i="34"/>
  <c r="L370" i="34"/>
  <c r="K370" i="34"/>
  <c r="J370" i="34"/>
  <c r="I370" i="34"/>
  <c r="H370" i="34"/>
  <c r="G370" i="34"/>
  <c r="F370" i="34"/>
  <c r="E370" i="34"/>
  <c r="D370" i="34"/>
  <c r="N369" i="34"/>
  <c r="L369" i="34"/>
  <c r="K369" i="34"/>
  <c r="J369" i="34"/>
  <c r="I369" i="34"/>
  <c r="H369" i="34"/>
  <c r="G369" i="34"/>
  <c r="F369" i="34"/>
  <c r="E369" i="34"/>
  <c r="D369" i="34"/>
  <c r="N368" i="34"/>
  <c r="N417" i="34" s="1"/>
  <c r="L368" i="34"/>
  <c r="K368" i="34"/>
  <c r="J368" i="34"/>
  <c r="I368" i="34"/>
  <c r="H368" i="34"/>
  <c r="G368" i="34"/>
  <c r="G417" i="34" s="1"/>
  <c r="G509" i="34" s="1"/>
  <c r="F368" i="34"/>
  <c r="E368" i="34"/>
  <c r="D368" i="34"/>
  <c r="N360" i="34"/>
  <c r="L360" i="34"/>
  <c r="K360" i="34"/>
  <c r="J360" i="34"/>
  <c r="I360" i="34"/>
  <c r="H360" i="34"/>
  <c r="G360" i="34"/>
  <c r="F360" i="34"/>
  <c r="E360" i="34"/>
  <c r="D360" i="34"/>
  <c r="N359" i="34"/>
  <c r="L359" i="34"/>
  <c r="K359" i="34"/>
  <c r="J359" i="34"/>
  <c r="I359" i="34"/>
  <c r="H359" i="34"/>
  <c r="G359" i="34"/>
  <c r="F359" i="34"/>
  <c r="E359" i="34"/>
  <c r="D359" i="34"/>
  <c r="N358" i="34"/>
  <c r="L358" i="34"/>
  <c r="K358" i="34"/>
  <c r="J358" i="34"/>
  <c r="I358" i="34"/>
  <c r="H358" i="34"/>
  <c r="G358" i="34"/>
  <c r="F358" i="34"/>
  <c r="E358" i="34"/>
  <c r="D358" i="34"/>
  <c r="N357" i="34"/>
  <c r="L357" i="34"/>
  <c r="K357" i="34"/>
  <c r="J357" i="34"/>
  <c r="I357" i="34"/>
  <c r="H357" i="34"/>
  <c r="G357" i="34"/>
  <c r="F357" i="34"/>
  <c r="E357" i="34"/>
  <c r="D357" i="34"/>
  <c r="N356" i="34"/>
  <c r="L356" i="34"/>
  <c r="K356" i="34"/>
  <c r="J356" i="34"/>
  <c r="I356" i="34"/>
  <c r="H356" i="34"/>
  <c r="G356" i="34"/>
  <c r="F356" i="34"/>
  <c r="E356" i="34"/>
  <c r="D356" i="34"/>
  <c r="N355" i="34"/>
  <c r="L355" i="34"/>
  <c r="K355" i="34"/>
  <c r="J355" i="34"/>
  <c r="I355" i="34"/>
  <c r="H355" i="34"/>
  <c r="G355" i="34"/>
  <c r="F355" i="34"/>
  <c r="E355" i="34"/>
  <c r="D355" i="34"/>
  <c r="N354" i="34"/>
  <c r="L354" i="34"/>
  <c r="K354" i="34"/>
  <c r="J354" i="34"/>
  <c r="I354" i="34"/>
  <c r="H354" i="34"/>
  <c r="G354" i="34"/>
  <c r="F354" i="34"/>
  <c r="E354" i="34"/>
  <c r="D354" i="34"/>
  <c r="N353" i="34"/>
  <c r="L353" i="34"/>
  <c r="K353" i="34"/>
  <c r="J353" i="34"/>
  <c r="I353" i="34"/>
  <c r="H353" i="34"/>
  <c r="G353" i="34"/>
  <c r="F353" i="34"/>
  <c r="E353" i="34"/>
  <c r="D353" i="34"/>
  <c r="N352" i="34"/>
  <c r="L352" i="34"/>
  <c r="K352" i="34"/>
  <c r="J352" i="34"/>
  <c r="I352" i="34"/>
  <c r="H352" i="34"/>
  <c r="G352" i="34"/>
  <c r="F352" i="34"/>
  <c r="E352" i="34"/>
  <c r="D352" i="34"/>
  <c r="N351" i="34"/>
  <c r="L351" i="34"/>
  <c r="K351" i="34"/>
  <c r="J351" i="34"/>
  <c r="I351" i="34"/>
  <c r="H351" i="34"/>
  <c r="G351" i="34"/>
  <c r="F351" i="34"/>
  <c r="E351" i="34"/>
  <c r="D351" i="34"/>
  <c r="N350" i="34"/>
  <c r="L350" i="34"/>
  <c r="K350" i="34"/>
  <c r="J350" i="34"/>
  <c r="I350" i="34"/>
  <c r="H350" i="34"/>
  <c r="G350" i="34"/>
  <c r="F350" i="34"/>
  <c r="E350" i="34"/>
  <c r="D350" i="34"/>
  <c r="N349" i="34"/>
  <c r="L349" i="34"/>
  <c r="K349" i="34"/>
  <c r="J349" i="34"/>
  <c r="I349" i="34"/>
  <c r="H349" i="34"/>
  <c r="G349" i="34"/>
  <c r="F349" i="34"/>
  <c r="E349" i="34"/>
  <c r="D349" i="34"/>
  <c r="N348" i="34"/>
  <c r="L348" i="34"/>
  <c r="K348" i="34"/>
  <c r="J348" i="34"/>
  <c r="I348" i="34"/>
  <c r="H348" i="34"/>
  <c r="G348" i="34"/>
  <c r="F348" i="34"/>
  <c r="E348" i="34"/>
  <c r="D348" i="34"/>
  <c r="N347" i="34"/>
  <c r="L347" i="34"/>
  <c r="K347" i="34"/>
  <c r="J347" i="34"/>
  <c r="I347" i="34"/>
  <c r="H347" i="34"/>
  <c r="G347" i="34"/>
  <c r="F347" i="34"/>
  <c r="E347" i="34"/>
  <c r="D347" i="34"/>
  <c r="N346" i="34"/>
  <c r="L346" i="34"/>
  <c r="K346" i="34"/>
  <c r="J346" i="34"/>
  <c r="I346" i="34"/>
  <c r="H346" i="34"/>
  <c r="G346" i="34"/>
  <c r="F346" i="34"/>
  <c r="E346" i="34"/>
  <c r="D346" i="34"/>
  <c r="N345" i="34"/>
  <c r="L345" i="34"/>
  <c r="K345" i="34"/>
  <c r="J345" i="34"/>
  <c r="I345" i="34"/>
  <c r="H345" i="34"/>
  <c r="G345" i="34"/>
  <c r="F345" i="34"/>
  <c r="E345" i="34"/>
  <c r="D345" i="34"/>
  <c r="N344" i="34"/>
  <c r="L344" i="34"/>
  <c r="K344" i="34"/>
  <c r="J344" i="34"/>
  <c r="I344" i="34"/>
  <c r="H344" i="34"/>
  <c r="G344" i="34"/>
  <c r="F344" i="34"/>
  <c r="E344" i="34"/>
  <c r="D344" i="34"/>
  <c r="N343" i="34"/>
  <c r="L343" i="34"/>
  <c r="K343" i="34"/>
  <c r="J343" i="34"/>
  <c r="I343" i="34"/>
  <c r="H343" i="34"/>
  <c r="G343" i="34"/>
  <c r="F343" i="34"/>
  <c r="E343" i="34"/>
  <c r="D343" i="34"/>
  <c r="N342" i="34"/>
  <c r="L342" i="34"/>
  <c r="K342" i="34"/>
  <c r="J342" i="34"/>
  <c r="I342" i="34"/>
  <c r="H342" i="34"/>
  <c r="G342" i="34"/>
  <c r="F342" i="34"/>
  <c r="E342" i="34"/>
  <c r="D342" i="34"/>
  <c r="N341" i="34"/>
  <c r="L341" i="34"/>
  <c r="L362" i="34" s="1"/>
  <c r="K341" i="34"/>
  <c r="J341" i="34"/>
  <c r="I341" i="34"/>
  <c r="H341" i="34"/>
  <c r="G341" i="34"/>
  <c r="F341" i="34"/>
  <c r="E341" i="34"/>
  <c r="D341" i="34"/>
  <c r="N335" i="34"/>
  <c r="L335" i="34"/>
  <c r="K335" i="34"/>
  <c r="J335" i="34"/>
  <c r="I335" i="34"/>
  <c r="H335" i="34"/>
  <c r="G335" i="34"/>
  <c r="F335" i="34"/>
  <c r="E335" i="34"/>
  <c r="D335" i="34"/>
  <c r="N334" i="34"/>
  <c r="L334" i="34"/>
  <c r="K334" i="34"/>
  <c r="J334" i="34"/>
  <c r="I334" i="34"/>
  <c r="H334" i="34"/>
  <c r="G334" i="34"/>
  <c r="F334" i="34"/>
  <c r="E334" i="34"/>
  <c r="D334" i="34"/>
  <c r="N333" i="34"/>
  <c r="L333" i="34"/>
  <c r="K333" i="34"/>
  <c r="J333" i="34"/>
  <c r="I333" i="34"/>
  <c r="H333" i="34"/>
  <c r="G333" i="34"/>
  <c r="F333" i="34"/>
  <c r="E333" i="34"/>
  <c r="D333" i="34"/>
  <c r="N332" i="34"/>
  <c r="N337" i="34" s="1"/>
  <c r="L332" i="34"/>
  <c r="L337" i="34" s="1"/>
  <c r="K332" i="34"/>
  <c r="J332" i="34"/>
  <c r="J337" i="34" s="1"/>
  <c r="I332" i="34"/>
  <c r="H332" i="34"/>
  <c r="H337" i="34" s="1"/>
  <c r="G332" i="34"/>
  <c r="F332" i="34"/>
  <c r="F337" i="34" s="1"/>
  <c r="E332" i="34"/>
  <c r="D332" i="34"/>
  <c r="D337" i="34" s="1"/>
  <c r="N326" i="34"/>
  <c r="N328" i="34" s="1"/>
  <c r="L326" i="34"/>
  <c r="L328" i="34" s="1"/>
  <c r="K326" i="34"/>
  <c r="K328" i="34" s="1"/>
  <c r="J326" i="34"/>
  <c r="J328" i="34" s="1"/>
  <c r="I326" i="34"/>
  <c r="I328" i="34" s="1"/>
  <c r="H326" i="34"/>
  <c r="H328" i="34" s="1"/>
  <c r="G326" i="34"/>
  <c r="G328" i="34" s="1"/>
  <c r="F326" i="34"/>
  <c r="F328" i="34" s="1"/>
  <c r="E326" i="34"/>
  <c r="E328" i="34" s="1"/>
  <c r="D326" i="34"/>
  <c r="D328" i="34" s="1"/>
  <c r="N322" i="34"/>
  <c r="L322" i="34"/>
  <c r="K322" i="34"/>
  <c r="J322" i="34"/>
  <c r="I322" i="34"/>
  <c r="H322" i="34"/>
  <c r="G322" i="34"/>
  <c r="F322" i="34"/>
  <c r="E322" i="34"/>
  <c r="D322" i="34"/>
  <c r="N321" i="34"/>
  <c r="L321" i="34"/>
  <c r="K321" i="34"/>
  <c r="J321" i="34"/>
  <c r="I321" i="34"/>
  <c r="H321" i="34"/>
  <c r="G321" i="34"/>
  <c r="F321" i="34"/>
  <c r="E321" i="34"/>
  <c r="D321" i="34"/>
  <c r="N320" i="34"/>
  <c r="L320" i="34"/>
  <c r="K320" i="34"/>
  <c r="J320" i="34"/>
  <c r="I320" i="34"/>
  <c r="H320" i="34"/>
  <c r="G320" i="34"/>
  <c r="F320" i="34"/>
  <c r="E320" i="34"/>
  <c r="D320" i="34"/>
  <c r="N319" i="34"/>
  <c r="L319" i="34"/>
  <c r="K319" i="34"/>
  <c r="J319" i="34"/>
  <c r="I319" i="34"/>
  <c r="H319" i="34"/>
  <c r="G319" i="34"/>
  <c r="F319" i="34"/>
  <c r="E319" i="34"/>
  <c r="D319" i="34"/>
  <c r="N318" i="34"/>
  <c r="L318" i="34"/>
  <c r="K318" i="34"/>
  <c r="J318" i="34"/>
  <c r="I318" i="34"/>
  <c r="H318" i="34"/>
  <c r="G318" i="34"/>
  <c r="F318" i="34"/>
  <c r="E318" i="34"/>
  <c r="D318" i="34"/>
  <c r="N317" i="34"/>
  <c r="L317" i="34"/>
  <c r="K317" i="34"/>
  <c r="J317" i="34"/>
  <c r="I317" i="34"/>
  <c r="H317" i="34"/>
  <c r="G317" i="34"/>
  <c r="F317" i="34"/>
  <c r="E317" i="34"/>
  <c r="D317" i="34"/>
  <c r="N316" i="34"/>
  <c r="L316" i="34"/>
  <c r="K316" i="34"/>
  <c r="J316" i="34"/>
  <c r="I316" i="34"/>
  <c r="H316" i="34"/>
  <c r="G316" i="34"/>
  <c r="F316" i="34"/>
  <c r="E316" i="34"/>
  <c r="D316" i="34"/>
  <c r="N315" i="34"/>
  <c r="L315" i="34"/>
  <c r="K315" i="34"/>
  <c r="J315" i="34"/>
  <c r="I315" i="34"/>
  <c r="H315" i="34"/>
  <c r="G315" i="34"/>
  <c r="F315" i="34"/>
  <c r="E315" i="34"/>
  <c r="D315" i="34"/>
  <c r="N314" i="34"/>
  <c r="L314" i="34"/>
  <c r="K314" i="34"/>
  <c r="J314" i="34"/>
  <c r="I314" i="34"/>
  <c r="H314" i="34"/>
  <c r="G314" i="34"/>
  <c r="F314" i="34"/>
  <c r="E314" i="34"/>
  <c r="D314" i="34"/>
  <c r="N313" i="34"/>
  <c r="L313" i="34"/>
  <c r="K313" i="34"/>
  <c r="J313" i="34"/>
  <c r="I313" i="34"/>
  <c r="H313" i="34"/>
  <c r="G313" i="34"/>
  <c r="F313" i="34"/>
  <c r="E313" i="34"/>
  <c r="D313" i="34"/>
  <c r="N312" i="34"/>
  <c r="L312" i="34"/>
  <c r="K312" i="34"/>
  <c r="J312" i="34"/>
  <c r="I312" i="34"/>
  <c r="H312" i="34"/>
  <c r="G312" i="34"/>
  <c r="F312" i="34"/>
  <c r="E312" i="34"/>
  <c r="D312" i="34"/>
  <c r="N311" i="34"/>
  <c r="L311" i="34"/>
  <c r="K311" i="34"/>
  <c r="J311" i="34"/>
  <c r="I311" i="34"/>
  <c r="H311" i="34"/>
  <c r="G311" i="34"/>
  <c r="F311" i="34"/>
  <c r="E311" i="34"/>
  <c r="D311" i="34"/>
  <c r="N310" i="34"/>
  <c r="L310" i="34"/>
  <c r="K310" i="34"/>
  <c r="J310" i="34"/>
  <c r="I310" i="34"/>
  <c r="H310" i="34"/>
  <c r="G310" i="34"/>
  <c r="F310" i="34"/>
  <c r="E310" i="34"/>
  <c r="D310" i="34"/>
  <c r="N304" i="34"/>
  <c r="L304" i="34"/>
  <c r="K304" i="34"/>
  <c r="J304" i="34"/>
  <c r="I304" i="34"/>
  <c r="H304" i="34"/>
  <c r="G304" i="34"/>
  <c r="F304" i="34"/>
  <c r="E304" i="34"/>
  <c r="D304" i="34"/>
  <c r="N303" i="34"/>
  <c r="L303" i="34"/>
  <c r="K303" i="34"/>
  <c r="J303" i="34"/>
  <c r="I303" i="34"/>
  <c r="H303" i="34"/>
  <c r="G303" i="34"/>
  <c r="F303" i="34"/>
  <c r="E303" i="34"/>
  <c r="D303" i="34"/>
  <c r="N302" i="34"/>
  <c r="L302" i="34"/>
  <c r="K302" i="34"/>
  <c r="J302" i="34"/>
  <c r="I302" i="34"/>
  <c r="H302" i="34"/>
  <c r="G302" i="34"/>
  <c r="F302" i="34"/>
  <c r="E302" i="34"/>
  <c r="D302" i="34"/>
  <c r="N301" i="34"/>
  <c r="L301" i="34"/>
  <c r="K301" i="34"/>
  <c r="J301" i="34"/>
  <c r="I301" i="34"/>
  <c r="H301" i="34"/>
  <c r="G301" i="34"/>
  <c r="F301" i="34"/>
  <c r="E301" i="34"/>
  <c r="D301" i="34"/>
  <c r="N300" i="34"/>
  <c r="L300" i="34"/>
  <c r="K300" i="34"/>
  <c r="J300" i="34"/>
  <c r="I300" i="34"/>
  <c r="H300" i="34"/>
  <c r="G300" i="34"/>
  <c r="F300" i="34"/>
  <c r="E300" i="34"/>
  <c r="D300" i="34"/>
  <c r="N299" i="34"/>
  <c r="L299" i="34"/>
  <c r="K299" i="34"/>
  <c r="J299" i="34"/>
  <c r="I299" i="34"/>
  <c r="H299" i="34"/>
  <c r="G299" i="34"/>
  <c r="F299" i="34"/>
  <c r="E299" i="34"/>
  <c r="D299" i="34"/>
  <c r="N298" i="34"/>
  <c r="L298" i="34"/>
  <c r="K298" i="34"/>
  <c r="K306" i="34" s="1"/>
  <c r="J298" i="34"/>
  <c r="I298" i="34"/>
  <c r="H298" i="34"/>
  <c r="H306" i="34" s="1"/>
  <c r="G298" i="34"/>
  <c r="G306" i="34" s="1"/>
  <c r="F298" i="34"/>
  <c r="E298" i="34"/>
  <c r="D298" i="34"/>
  <c r="N292" i="34"/>
  <c r="L292" i="34"/>
  <c r="K292" i="34"/>
  <c r="J292" i="34"/>
  <c r="I292" i="34"/>
  <c r="H292" i="34"/>
  <c r="G292" i="34"/>
  <c r="F292" i="34"/>
  <c r="E292" i="34"/>
  <c r="D292" i="34"/>
  <c r="N291" i="34"/>
  <c r="L291" i="34"/>
  <c r="K291" i="34"/>
  <c r="J291" i="34"/>
  <c r="I291" i="34"/>
  <c r="H291" i="34"/>
  <c r="G291" i="34"/>
  <c r="F291" i="34"/>
  <c r="E291" i="34"/>
  <c r="D291" i="34"/>
  <c r="N290" i="34"/>
  <c r="L290" i="34"/>
  <c r="K290" i="34"/>
  <c r="J290" i="34"/>
  <c r="I290" i="34"/>
  <c r="H290" i="34"/>
  <c r="G290" i="34"/>
  <c r="F290" i="34"/>
  <c r="E290" i="34"/>
  <c r="D290" i="34"/>
  <c r="N289" i="34"/>
  <c r="L289" i="34"/>
  <c r="K289" i="34"/>
  <c r="J289" i="34"/>
  <c r="I289" i="34"/>
  <c r="H289" i="34"/>
  <c r="G289" i="34"/>
  <c r="F289" i="34"/>
  <c r="E289" i="34"/>
  <c r="D289" i="34"/>
  <c r="N288" i="34"/>
  <c r="L288" i="34"/>
  <c r="K288" i="34"/>
  <c r="J288" i="34"/>
  <c r="I288" i="34"/>
  <c r="H288" i="34"/>
  <c r="G288" i="34"/>
  <c r="F288" i="34"/>
  <c r="E288" i="34"/>
  <c r="D288" i="34"/>
  <c r="N287" i="34"/>
  <c r="L287" i="34"/>
  <c r="K287" i="34"/>
  <c r="J287" i="34"/>
  <c r="I287" i="34"/>
  <c r="H287" i="34"/>
  <c r="G287" i="34"/>
  <c r="F287" i="34"/>
  <c r="E287" i="34"/>
  <c r="D287" i="34"/>
  <c r="N286" i="34"/>
  <c r="N294" i="34" s="1"/>
  <c r="L286" i="34"/>
  <c r="L294" i="34" s="1"/>
  <c r="K286" i="34"/>
  <c r="J286" i="34"/>
  <c r="I286" i="34"/>
  <c r="I294" i="34" s="1"/>
  <c r="H286" i="34"/>
  <c r="G286" i="34"/>
  <c r="F286" i="34"/>
  <c r="F294" i="34" s="1"/>
  <c r="E286" i="34"/>
  <c r="E294" i="34" s="1"/>
  <c r="D286" i="34"/>
  <c r="N280" i="34"/>
  <c r="L280" i="34"/>
  <c r="K280" i="34"/>
  <c r="J280" i="34"/>
  <c r="I280" i="34"/>
  <c r="H280" i="34"/>
  <c r="G280" i="34"/>
  <c r="F280" i="34"/>
  <c r="E280" i="34"/>
  <c r="D280" i="34"/>
  <c r="N279" i="34"/>
  <c r="L279" i="34"/>
  <c r="K279" i="34"/>
  <c r="J279" i="34"/>
  <c r="I279" i="34"/>
  <c r="H279" i="34"/>
  <c r="G279" i="34"/>
  <c r="F279" i="34"/>
  <c r="E279" i="34"/>
  <c r="D279" i="34"/>
  <c r="N278" i="34"/>
  <c r="L278" i="34"/>
  <c r="K278" i="34"/>
  <c r="J278" i="34"/>
  <c r="I278" i="34"/>
  <c r="H278" i="34"/>
  <c r="G278" i="34"/>
  <c r="F278" i="34"/>
  <c r="E278" i="34"/>
  <c r="D278" i="34"/>
  <c r="N277" i="34"/>
  <c r="L277" i="34"/>
  <c r="K277" i="34"/>
  <c r="J277" i="34"/>
  <c r="I277" i="34"/>
  <c r="H277" i="34"/>
  <c r="G277" i="34"/>
  <c r="F277" i="34"/>
  <c r="E277" i="34"/>
  <c r="D277" i="34"/>
  <c r="N276" i="34"/>
  <c r="L276" i="34"/>
  <c r="K276" i="34"/>
  <c r="J276" i="34"/>
  <c r="I276" i="34"/>
  <c r="H276" i="34"/>
  <c r="G276" i="34"/>
  <c r="F276" i="34"/>
  <c r="E276" i="34"/>
  <c r="D276" i="34"/>
  <c r="N275" i="34"/>
  <c r="L275" i="34"/>
  <c r="K275" i="34"/>
  <c r="J275" i="34"/>
  <c r="I275" i="34"/>
  <c r="H275" i="34"/>
  <c r="G275" i="34"/>
  <c r="F275" i="34"/>
  <c r="E275" i="34"/>
  <c r="D275" i="34"/>
  <c r="N274" i="34"/>
  <c r="L274" i="34"/>
  <c r="K274" i="34"/>
  <c r="J274" i="34"/>
  <c r="I274" i="34"/>
  <c r="H274" i="34"/>
  <c r="G274" i="34"/>
  <c r="F274" i="34"/>
  <c r="E274" i="34"/>
  <c r="D274" i="34"/>
  <c r="N273" i="34"/>
  <c r="L273" i="34"/>
  <c r="K273" i="34"/>
  <c r="J273" i="34"/>
  <c r="I273" i="34"/>
  <c r="H273" i="34"/>
  <c r="G273" i="34"/>
  <c r="F273" i="34"/>
  <c r="E273" i="34"/>
  <c r="D273" i="34"/>
  <c r="N272" i="34"/>
  <c r="L272" i="34"/>
  <c r="K272" i="34"/>
  <c r="J272" i="34"/>
  <c r="I272" i="34"/>
  <c r="H272" i="34"/>
  <c r="G272" i="34"/>
  <c r="F272" i="34"/>
  <c r="E272" i="34"/>
  <c r="D272" i="34"/>
  <c r="N271" i="34"/>
  <c r="L271" i="34"/>
  <c r="K271" i="34"/>
  <c r="J271" i="34"/>
  <c r="I271" i="34"/>
  <c r="H271" i="34"/>
  <c r="G271" i="34"/>
  <c r="F271" i="34"/>
  <c r="E271" i="34"/>
  <c r="D271" i="34"/>
  <c r="N270" i="34"/>
  <c r="L270" i="34"/>
  <c r="K270" i="34"/>
  <c r="J270" i="34"/>
  <c r="I270" i="34"/>
  <c r="H270" i="34"/>
  <c r="G270" i="34"/>
  <c r="F270" i="34"/>
  <c r="E270" i="34"/>
  <c r="D270" i="34"/>
  <c r="N269" i="34"/>
  <c r="L269" i="34"/>
  <c r="K269" i="34"/>
  <c r="J269" i="34"/>
  <c r="I269" i="34"/>
  <c r="H269" i="34"/>
  <c r="G269" i="34"/>
  <c r="F269" i="34"/>
  <c r="E269" i="34"/>
  <c r="D269" i="34"/>
  <c r="N268" i="34"/>
  <c r="L268" i="34"/>
  <c r="K268" i="34"/>
  <c r="J268" i="34"/>
  <c r="I268" i="34"/>
  <c r="H268" i="34"/>
  <c r="G268" i="34"/>
  <c r="F268" i="34"/>
  <c r="E268" i="34"/>
  <c r="D268" i="34"/>
  <c r="N267" i="34"/>
  <c r="L267" i="34"/>
  <c r="K267" i="34"/>
  <c r="J267" i="34"/>
  <c r="I267" i="34"/>
  <c r="H267" i="34"/>
  <c r="G267" i="34"/>
  <c r="F267" i="34"/>
  <c r="E267" i="34"/>
  <c r="D267" i="34"/>
  <c r="N266" i="34"/>
  <c r="L266" i="34"/>
  <c r="K266" i="34"/>
  <c r="J266" i="34"/>
  <c r="I266" i="34"/>
  <c r="H266" i="34"/>
  <c r="G266" i="34"/>
  <c r="F266" i="34"/>
  <c r="E266" i="34"/>
  <c r="D266" i="34"/>
  <c r="N265" i="34"/>
  <c r="L265" i="34"/>
  <c r="K265" i="34"/>
  <c r="J265" i="34"/>
  <c r="I265" i="34"/>
  <c r="H265" i="34"/>
  <c r="G265" i="34"/>
  <c r="F265" i="34"/>
  <c r="E265" i="34"/>
  <c r="D265" i="34"/>
  <c r="N264" i="34"/>
  <c r="L264" i="34"/>
  <c r="K264" i="34"/>
  <c r="J264" i="34"/>
  <c r="I264" i="34"/>
  <c r="H264" i="34"/>
  <c r="G264" i="34"/>
  <c r="F264" i="34"/>
  <c r="E264" i="34"/>
  <c r="D264" i="34"/>
  <c r="N263" i="34"/>
  <c r="L263" i="34"/>
  <c r="K263" i="34"/>
  <c r="J263" i="34"/>
  <c r="I263" i="34"/>
  <c r="H263" i="34"/>
  <c r="G263" i="34"/>
  <c r="F263" i="34"/>
  <c r="E263" i="34"/>
  <c r="D263" i="34"/>
  <c r="N262" i="34"/>
  <c r="L262" i="34"/>
  <c r="K262" i="34"/>
  <c r="J262" i="34"/>
  <c r="I262" i="34"/>
  <c r="H262" i="34"/>
  <c r="G262" i="34"/>
  <c r="F262" i="34"/>
  <c r="E262" i="34"/>
  <c r="D262" i="34"/>
  <c r="N261" i="34"/>
  <c r="L261" i="34"/>
  <c r="K261" i="34"/>
  <c r="J261" i="34"/>
  <c r="I261" i="34"/>
  <c r="H261" i="34"/>
  <c r="G261" i="34"/>
  <c r="F261" i="34"/>
  <c r="E261" i="34"/>
  <c r="D261" i="34"/>
  <c r="N260" i="34"/>
  <c r="L260" i="34"/>
  <c r="K260" i="34"/>
  <c r="J260" i="34"/>
  <c r="I260" i="34"/>
  <c r="H260" i="34"/>
  <c r="G260" i="34"/>
  <c r="F260" i="34"/>
  <c r="E260" i="34"/>
  <c r="D260" i="34"/>
  <c r="N259" i="34"/>
  <c r="L259" i="34"/>
  <c r="K259" i="34"/>
  <c r="J259" i="34"/>
  <c r="I259" i="34"/>
  <c r="H259" i="34"/>
  <c r="G259" i="34"/>
  <c r="F259" i="34"/>
  <c r="E259" i="34"/>
  <c r="D259" i="34"/>
  <c r="N258" i="34"/>
  <c r="L258" i="34"/>
  <c r="K258" i="34"/>
  <c r="J258" i="34"/>
  <c r="I258" i="34"/>
  <c r="H258" i="34"/>
  <c r="G258" i="34"/>
  <c r="F258" i="34"/>
  <c r="E258" i="34"/>
  <c r="D258" i="34"/>
  <c r="N257" i="34"/>
  <c r="L257" i="34"/>
  <c r="K257" i="34"/>
  <c r="J257" i="34"/>
  <c r="I257" i="34"/>
  <c r="H257" i="34"/>
  <c r="G257" i="34"/>
  <c r="F257" i="34"/>
  <c r="E257" i="34"/>
  <c r="D257" i="34"/>
  <c r="N256" i="34"/>
  <c r="L256" i="34"/>
  <c r="K256" i="34"/>
  <c r="J256" i="34"/>
  <c r="I256" i="34"/>
  <c r="H256" i="34"/>
  <c r="G256" i="34"/>
  <c r="F256" i="34"/>
  <c r="E256" i="34"/>
  <c r="D256" i="34"/>
  <c r="N255" i="34"/>
  <c r="L255" i="34"/>
  <c r="K255" i="34"/>
  <c r="J255" i="34"/>
  <c r="I255" i="34"/>
  <c r="H255" i="34"/>
  <c r="G255" i="34"/>
  <c r="F255" i="34"/>
  <c r="E255" i="34"/>
  <c r="D255" i="34"/>
  <c r="N254" i="34"/>
  <c r="L254" i="34"/>
  <c r="K254" i="34"/>
  <c r="J254" i="34"/>
  <c r="I254" i="34"/>
  <c r="H254" i="34"/>
  <c r="G254" i="34"/>
  <c r="F254" i="34"/>
  <c r="E254" i="34"/>
  <c r="D254" i="34"/>
  <c r="N253" i="34"/>
  <c r="N282" i="34" s="1"/>
  <c r="L253" i="34"/>
  <c r="K253" i="34"/>
  <c r="J253" i="34"/>
  <c r="J282" i="34" s="1"/>
  <c r="I253" i="34"/>
  <c r="H253" i="34"/>
  <c r="G253" i="34"/>
  <c r="F253" i="34"/>
  <c r="E253" i="34"/>
  <c r="D253" i="34"/>
  <c r="D282" i="34" s="1"/>
  <c r="N247" i="34"/>
  <c r="L247" i="34"/>
  <c r="K247" i="34"/>
  <c r="J247" i="34"/>
  <c r="I247" i="34"/>
  <c r="H247" i="34"/>
  <c r="G247" i="34"/>
  <c r="F247" i="34"/>
  <c r="E247" i="34"/>
  <c r="D247" i="34"/>
  <c r="N246" i="34"/>
  <c r="L246" i="34"/>
  <c r="K246" i="34"/>
  <c r="J246" i="34"/>
  <c r="I246" i="34"/>
  <c r="H246" i="34"/>
  <c r="G246" i="34"/>
  <c r="F246" i="34"/>
  <c r="E246" i="34"/>
  <c r="D246" i="34"/>
  <c r="N245" i="34"/>
  <c r="L245" i="34"/>
  <c r="K245" i="34"/>
  <c r="J245" i="34"/>
  <c r="I245" i="34"/>
  <c r="H245" i="34"/>
  <c r="G245" i="34"/>
  <c r="F245" i="34"/>
  <c r="E245" i="34"/>
  <c r="D245" i="34"/>
  <c r="N244" i="34"/>
  <c r="L244" i="34"/>
  <c r="K244" i="34"/>
  <c r="J244" i="34"/>
  <c r="I244" i="34"/>
  <c r="H244" i="34"/>
  <c r="G244" i="34"/>
  <c r="F244" i="34"/>
  <c r="E244" i="34"/>
  <c r="D244" i="34"/>
  <c r="N243" i="34"/>
  <c r="L243" i="34"/>
  <c r="K243" i="34"/>
  <c r="J243" i="34"/>
  <c r="I243" i="34"/>
  <c r="H243" i="34"/>
  <c r="G243" i="34"/>
  <c r="F243" i="34"/>
  <c r="E243" i="34"/>
  <c r="D243" i="34"/>
  <c r="N242" i="34"/>
  <c r="L242" i="34"/>
  <c r="K242" i="34"/>
  <c r="J242" i="34"/>
  <c r="I242" i="34"/>
  <c r="H242" i="34"/>
  <c r="G242" i="34"/>
  <c r="F242" i="34"/>
  <c r="E242" i="34"/>
  <c r="D242" i="34"/>
  <c r="N241" i="34"/>
  <c r="L241" i="34"/>
  <c r="K241" i="34"/>
  <c r="J241" i="34"/>
  <c r="I241" i="34"/>
  <c r="H241" i="34"/>
  <c r="G241" i="34"/>
  <c r="F241" i="34"/>
  <c r="E241" i="34"/>
  <c r="D241" i="34"/>
  <c r="N240" i="34"/>
  <c r="L240" i="34"/>
  <c r="K240" i="34"/>
  <c r="J240" i="34"/>
  <c r="I240" i="34"/>
  <c r="H240" i="34"/>
  <c r="G240" i="34"/>
  <c r="F240" i="34"/>
  <c r="E240" i="34"/>
  <c r="D240" i="34"/>
  <c r="N239" i="34"/>
  <c r="L239" i="34"/>
  <c r="K239" i="34"/>
  <c r="J239" i="34"/>
  <c r="I239" i="34"/>
  <c r="H239" i="34"/>
  <c r="G239" i="34"/>
  <c r="F239" i="34"/>
  <c r="E239" i="34"/>
  <c r="D239" i="34"/>
  <c r="N238" i="34"/>
  <c r="L238" i="34"/>
  <c r="K238" i="34"/>
  <c r="J238" i="34"/>
  <c r="I238" i="34"/>
  <c r="H238" i="34"/>
  <c r="G238" i="34"/>
  <c r="F238" i="34"/>
  <c r="E238" i="34"/>
  <c r="D238" i="34"/>
  <c r="N237" i="34"/>
  <c r="L237" i="34"/>
  <c r="K237" i="34"/>
  <c r="J237" i="34"/>
  <c r="I237" i="34"/>
  <c r="H237" i="34"/>
  <c r="G237" i="34"/>
  <c r="F237" i="34"/>
  <c r="E237" i="34"/>
  <c r="D237" i="34"/>
  <c r="N236" i="34"/>
  <c r="N249" i="34" s="1"/>
  <c r="L236" i="34"/>
  <c r="K236" i="34"/>
  <c r="J236" i="34"/>
  <c r="J249" i="34" s="1"/>
  <c r="I236" i="34"/>
  <c r="I249" i="34" s="1"/>
  <c r="H236" i="34"/>
  <c r="G236" i="34"/>
  <c r="F236" i="34"/>
  <c r="E236" i="34"/>
  <c r="E249" i="34" s="1"/>
  <c r="D236" i="34"/>
  <c r="D249" i="34" s="1"/>
  <c r="N228" i="34"/>
  <c r="L228" i="34"/>
  <c r="K228" i="34"/>
  <c r="J228" i="34"/>
  <c r="I228" i="34"/>
  <c r="H228" i="34"/>
  <c r="G228" i="34"/>
  <c r="F228" i="34"/>
  <c r="E228" i="34"/>
  <c r="D228" i="34"/>
  <c r="N227" i="34"/>
  <c r="L227" i="34"/>
  <c r="K227" i="34"/>
  <c r="J227" i="34"/>
  <c r="I227" i="34"/>
  <c r="H227" i="34"/>
  <c r="G227" i="34"/>
  <c r="F227" i="34"/>
  <c r="E227" i="34"/>
  <c r="D227" i="34"/>
  <c r="N226" i="34"/>
  <c r="L226" i="34"/>
  <c r="K226" i="34"/>
  <c r="J226" i="34"/>
  <c r="I226" i="34"/>
  <c r="H226" i="34"/>
  <c r="G226" i="34"/>
  <c r="F226" i="34"/>
  <c r="E226" i="34"/>
  <c r="D226" i="34"/>
  <c r="N225" i="34"/>
  <c r="L225" i="34"/>
  <c r="K225" i="34"/>
  <c r="J225" i="34"/>
  <c r="I225" i="34"/>
  <c r="H225" i="34"/>
  <c r="G225" i="34"/>
  <c r="F225" i="34"/>
  <c r="E225" i="34"/>
  <c r="D225" i="34"/>
  <c r="N224" i="34"/>
  <c r="L224" i="34"/>
  <c r="K224" i="34"/>
  <c r="J224" i="34"/>
  <c r="I224" i="34"/>
  <c r="H224" i="34"/>
  <c r="G224" i="34"/>
  <c r="F224" i="34"/>
  <c r="E224" i="34"/>
  <c r="D224" i="34"/>
  <c r="N223" i="34"/>
  <c r="L223" i="34"/>
  <c r="K223" i="34"/>
  <c r="J223" i="34"/>
  <c r="I223" i="34"/>
  <c r="H223" i="34"/>
  <c r="G223" i="34"/>
  <c r="F223" i="34"/>
  <c r="E223" i="34"/>
  <c r="D223" i="34"/>
  <c r="N222" i="34"/>
  <c r="L222" i="34"/>
  <c r="K222" i="34"/>
  <c r="J222" i="34"/>
  <c r="I222" i="34"/>
  <c r="H222" i="34"/>
  <c r="G222" i="34"/>
  <c r="F222" i="34"/>
  <c r="E222" i="34"/>
  <c r="D222" i="34"/>
  <c r="N221" i="34"/>
  <c r="L221" i="34"/>
  <c r="K221" i="34"/>
  <c r="J221" i="34"/>
  <c r="I221" i="34"/>
  <c r="H221" i="34"/>
  <c r="G221" i="34"/>
  <c r="F221" i="34"/>
  <c r="E221" i="34"/>
  <c r="D221" i="34"/>
  <c r="N220" i="34"/>
  <c r="L220" i="34"/>
  <c r="K220" i="34"/>
  <c r="J220" i="34"/>
  <c r="I220" i="34"/>
  <c r="H220" i="34"/>
  <c r="G220" i="34"/>
  <c r="F220" i="34"/>
  <c r="E220" i="34"/>
  <c r="D220" i="34"/>
  <c r="N219" i="34"/>
  <c r="L219" i="34"/>
  <c r="K219" i="34"/>
  <c r="J219" i="34"/>
  <c r="I219" i="34"/>
  <c r="H219" i="34"/>
  <c r="G219" i="34"/>
  <c r="F219" i="34"/>
  <c r="E219" i="34"/>
  <c r="D219" i="34"/>
  <c r="N218" i="34"/>
  <c r="L218" i="34"/>
  <c r="K218" i="34"/>
  <c r="J218" i="34"/>
  <c r="I218" i="34"/>
  <c r="H218" i="34"/>
  <c r="G218" i="34"/>
  <c r="F218" i="34"/>
  <c r="E218" i="34"/>
  <c r="D218" i="34"/>
  <c r="N217" i="34"/>
  <c r="L217" i="34"/>
  <c r="K217" i="34"/>
  <c r="J217" i="34"/>
  <c r="I217" i="34"/>
  <c r="H217" i="34"/>
  <c r="G217" i="34"/>
  <c r="F217" i="34"/>
  <c r="E217" i="34"/>
  <c r="D217" i="34"/>
  <c r="N216" i="34"/>
  <c r="L216" i="34"/>
  <c r="K216" i="34"/>
  <c r="J216" i="34"/>
  <c r="I216" i="34"/>
  <c r="H216" i="34"/>
  <c r="G216" i="34"/>
  <c r="F216" i="34"/>
  <c r="E216" i="34"/>
  <c r="D216" i="34"/>
  <c r="N215" i="34"/>
  <c r="L215" i="34"/>
  <c r="K215" i="34"/>
  <c r="J215" i="34"/>
  <c r="I215" i="34"/>
  <c r="H215" i="34"/>
  <c r="G215" i="34"/>
  <c r="F215" i="34"/>
  <c r="E215" i="34"/>
  <c r="D215" i="34"/>
  <c r="N214" i="34"/>
  <c r="L214" i="34"/>
  <c r="K214" i="34"/>
  <c r="J214" i="34"/>
  <c r="I214" i="34"/>
  <c r="H214" i="34"/>
  <c r="G214" i="34"/>
  <c r="F214" i="34"/>
  <c r="E214" i="34"/>
  <c r="D214" i="34"/>
  <c r="N213" i="34"/>
  <c r="L213" i="34"/>
  <c r="K213" i="34"/>
  <c r="J213" i="34"/>
  <c r="I213" i="34"/>
  <c r="H213" i="34"/>
  <c r="G213" i="34"/>
  <c r="F213" i="34"/>
  <c r="E213" i="34"/>
  <c r="D213" i="34"/>
  <c r="N212" i="34"/>
  <c r="L212" i="34"/>
  <c r="K212" i="34"/>
  <c r="J212" i="34"/>
  <c r="I212" i="34"/>
  <c r="H212" i="34"/>
  <c r="G212" i="34"/>
  <c r="F212" i="34"/>
  <c r="E212" i="34"/>
  <c r="D212" i="34"/>
  <c r="N211" i="34"/>
  <c r="L211" i="34"/>
  <c r="K211" i="34"/>
  <c r="J211" i="34"/>
  <c r="I211" i="34"/>
  <c r="H211" i="34"/>
  <c r="G211" i="34"/>
  <c r="F211" i="34"/>
  <c r="E211" i="34"/>
  <c r="D211" i="34"/>
  <c r="N210" i="34"/>
  <c r="L210" i="34"/>
  <c r="K210" i="34"/>
  <c r="J210" i="34"/>
  <c r="I210" i="34"/>
  <c r="H210" i="34"/>
  <c r="G210" i="34"/>
  <c r="F210" i="34"/>
  <c r="E210" i="34"/>
  <c r="D210" i="34"/>
  <c r="N209" i="34"/>
  <c r="L209" i="34"/>
  <c r="K209" i="34"/>
  <c r="J209" i="34"/>
  <c r="I209" i="34"/>
  <c r="H209" i="34"/>
  <c r="G209" i="34"/>
  <c r="F209" i="34"/>
  <c r="E209" i="34"/>
  <c r="D209" i="34"/>
  <c r="N208" i="34"/>
  <c r="L208" i="34"/>
  <c r="K208" i="34"/>
  <c r="J208" i="34"/>
  <c r="I208" i="34"/>
  <c r="H208" i="34"/>
  <c r="G208" i="34"/>
  <c r="F208" i="34"/>
  <c r="E208" i="34"/>
  <c r="D208" i="34"/>
  <c r="N207" i="34"/>
  <c r="L207" i="34"/>
  <c r="K207" i="34"/>
  <c r="J207" i="34"/>
  <c r="I207" i="34"/>
  <c r="H207" i="34"/>
  <c r="G207" i="34"/>
  <c r="F207" i="34"/>
  <c r="E207" i="34"/>
  <c r="D207" i="34"/>
  <c r="N206" i="34"/>
  <c r="L206" i="34"/>
  <c r="K206" i="34"/>
  <c r="J206" i="34"/>
  <c r="I206" i="34"/>
  <c r="H206" i="34"/>
  <c r="G206" i="34"/>
  <c r="F206" i="34"/>
  <c r="E206" i="34"/>
  <c r="D206" i="34"/>
  <c r="N205" i="34"/>
  <c r="L205" i="34"/>
  <c r="K205" i="34"/>
  <c r="J205" i="34"/>
  <c r="I205" i="34"/>
  <c r="H205" i="34"/>
  <c r="G205" i="34"/>
  <c r="F205" i="34"/>
  <c r="E205" i="34"/>
  <c r="D205" i="34"/>
  <c r="N204" i="34"/>
  <c r="L204" i="34"/>
  <c r="K204" i="34"/>
  <c r="J204" i="34"/>
  <c r="I204" i="34"/>
  <c r="H204" i="34"/>
  <c r="G204" i="34"/>
  <c r="F204" i="34"/>
  <c r="E204" i="34"/>
  <c r="D204" i="34"/>
  <c r="N203" i="34"/>
  <c r="L203" i="34"/>
  <c r="K203" i="34"/>
  <c r="J203" i="34"/>
  <c r="I203" i="34"/>
  <c r="H203" i="34"/>
  <c r="G203" i="34"/>
  <c r="F203" i="34"/>
  <c r="E203" i="34"/>
  <c r="D203" i="34"/>
  <c r="N202" i="34"/>
  <c r="L202" i="34"/>
  <c r="K202" i="34"/>
  <c r="J202" i="34"/>
  <c r="I202" i="34"/>
  <c r="H202" i="34"/>
  <c r="G202" i="34"/>
  <c r="F202" i="34"/>
  <c r="E202" i="34"/>
  <c r="D202" i="34"/>
  <c r="N201" i="34"/>
  <c r="L201" i="34"/>
  <c r="K201" i="34"/>
  <c r="J201" i="34"/>
  <c r="I201" i="34"/>
  <c r="H201" i="34"/>
  <c r="G201" i="34"/>
  <c r="F201" i="34"/>
  <c r="E201" i="34"/>
  <c r="D201" i="34"/>
  <c r="N200" i="34"/>
  <c r="L200" i="34"/>
  <c r="K200" i="34"/>
  <c r="J200" i="34"/>
  <c r="I200" i="34"/>
  <c r="H200" i="34"/>
  <c r="G200" i="34"/>
  <c r="F200" i="34"/>
  <c r="E200" i="34"/>
  <c r="D200" i="34"/>
  <c r="N199" i="34"/>
  <c r="L199" i="34"/>
  <c r="K199" i="34"/>
  <c r="J199" i="34"/>
  <c r="I199" i="34"/>
  <c r="H199" i="34"/>
  <c r="G199" i="34"/>
  <c r="F199" i="34"/>
  <c r="E199" i="34"/>
  <c r="D199" i="34"/>
  <c r="N198" i="34"/>
  <c r="L198" i="34"/>
  <c r="K198" i="34"/>
  <c r="J198" i="34"/>
  <c r="I198" i="34"/>
  <c r="H198" i="34"/>
  <c r="G198" i="34"/>
  <c r="F198" i="34"/>
  <c r="E198" i="34"/>
  <c r="D198" i="34"/>
  <c r="N197" i="34"/>
  <c r="L197" i="34"/>
  <c r="K197" i="34"/>
  <c r="J197" i="34"/>
  <c r="I197" i="34"/>
  <c r="H197" i="34"/>
  <c r="G197" i="34"/>
  <c r="F197" i="34"/>
  <c r="E197" i="34"/>
  <c r="D197" i="34"/>
  <c r="N196" i="34"/>
  <c r="L196" i="34"/>
  <c r="K196" i="34"/>
  <c r="J196" i="34"/>
  <c r="I196" i="34"/>
  <c r="H196" i="34"/>
  <c r="G196" i="34"/>
  <c r="F196" i="34"/>
  <c r="E196" i="34"/>
  <c r="D196" i="34"/>
  <c r="N195" i="34"/>
  <c r="L195" i="34"/>
  <c r="K195" i="34"/>
  <c r="J195" i="34"/>
  <c r="I195" i="34"/>
  <c r="H195" i="34"/>
  <c r="G195" i="34"/>
  <c r="F195" i="34"/>
  <c r="E195" i="34"/>
  <c r="D195" i="34"/>
  <c r="N194" i="34"/>
  <c r="L194" i="34"/>
  <c r="L230" i="34" s="1"/>
  <c r="K194" i="34"/>
  <c r="K230" i="34" s="1"/>
  <c r="J194" i="34"/>
  <c r="I194" i="34"/>
  <c r="H194" i="34"/>
  <c r="G194" i="34"/>
  <c r="G230" i="34" s="1"/>
  <c r="F194" i="34"/>
  <c r="F230" i="34" s="1"/>
  <c r="E194" i="34"/>
  <c r="D194" i="34"/>
  <c r="N189" i="34"/>
  <c r="L189" i="34"/>
  <c r="K189" i="34"/>
  <c r="J189" i="34"/>
  <c r="I189" i="34"/>
  <c r="H189" i="34"/>
  <c r="G189" i="34"/>
  <c r="F189" i="34"/>
  <c r="E189" i="34"/>
  <c r="D189" i="34"/>
  <c r="N188" i="34"/>
  <c r="L188" i="34"/>
  <c r="K188" i="34"/>
  <c r="J188" i="34"/>
  <c r="I188" i="34"/>
  <c r="H188" i="34"/>
  <c r="G188" i="34"/>
  <c r="F188" i="34"/>
  <c r="E188" i="34"/>
  <c r="D188" i="34"/>
  <c r="N187" i="34"/>
  <c r="L187" i="34"/>
  <c r="K187" i="34"/>
  <c r="J187" i="34"/>
  <c r="I187" i="34"/>
  <c r="H187" i="34"/>
  <c r="G187" i="34"/>
  <c r="F187" i="34"/>
  <c r="E187" i="34"/>
  <c r="D187" i="34"/>
  <c r="N186" i="34"/>
  <c r="L186" i="34"/>
  <c r="K186" i="34"/>
  <c r="J186" i="34"/>
  <c r="I186" i="34"/>
  <c r="H186" i="34"/>
  <c r="G186" i="34"/>
  <c r="F186" i="34"/>
  <c r="E186" i="34"/>
  <c r="D186" i="34"/>
  <c r="N185" i="34"/>
  <c r="L185" i="34"/>
  <c r="K185" i="34"/>
  <c r="J185" i="34"/>
  <c r="I185" i="34"/>
  <c r="H185" i="34"/>
  <c r="G185" i="34"/>
  <c r="F185" i="34"/>
  <c r="E185" i="34"/>
  <c r="D185" i="34"/>
  <c r="N184" i="34"/>
  <c r="L184" i="34"/>
  <c r="K184" i="34"/>
  <c r="J184" i="34"/>
  <c r="I184" i="34"/>
  <c r="H184" i="34"/>
  <c r="G184" i="34"/>
  <c r="F184" i="34"/>
  <c r="E184" i="34"/>
  <c r="D184" i="34"/>
  <c r="N183" i="34"/>
  <c r="L183" i="34"/>
  <c r="K183" i="34"/>
  <c r="J183" i="34"/>
  <c r="I183" i="34"/>
  <c r="H183" i="34"/>
  <c r="G183" i="34"/>
  <c r="F183" i="34"/>
  <c r="E183" i="34"/>
  <c r="D183" i="34"/>
  <c r="N182" i="34"/>
  <c r="L182" i="34"/>
  <c r="K182" i="34"/>
  <c r="J182" i="34"/>
  <c r="I182" i="34"/>
  <c r="H182" i="34"/>
  <c r="G182" i="34"/>
  <c r="F182" i="34"/>
  <c r="E182" i="34"/>
  <c r="D182" i="34"/>
  <c r="N181" i="34"/>
  <c r="L181" i="34"/>
  <c r="K181" i="34"/>
  <c r="J181" i="34"/>
  <c r="I181" i="34"/>
  <c r="H181" i="34"/>
  <c r="G181" i="34"/>
  <c r="F181" i="34"/>
  <c r="E181" i="34"/>
  <c r="D181" i="34"/>
  <c r="N180" i="34"/>
  <c r="L180" i="34"/>
  <c r="K180" i="34"/>
  <c r="J180" i="34"/>
  <c r="I180" i="34"/>
  <c r="H180" i="34"/>
  <c r="G180" i="34"/>
  <c r="F180" i="34"/>
  <c r="E180" i="34"/>
  <c r="D180" i="34"/>
  <c r="N179" i="34"/>
  <c r="L179" i="34"/>
  <c r="K179" i="34"/>
  <c r="J179" i="34"/>
  <c r="I179" i="34"/>
  <c r="H179" i="34"/>
  <c r="G179" i="34"/>
  <c r="F179" i="34"/>
  <c r="E179" i="34"/>
  <c r="D179" i="34"/>
  <c r="N178" i="34"/>
  <c r="L178" i="34"/>
  <c r="K178" i="34"/>
  <c r="J178" i="34"/>
  <c r="I178" i="34"/>
  <c r="H178" i="34"/>
  <c r="G178" i="34"/>
  <c r="F178" i="34"/>
  <c r="E178" i="34"/>
  <c r="D178" i="34"/>
  <c r="N177" i="34"/>
  <c r="L177" i="34"/>
  <c r="K177" i="34"/>
  <c r="J177" i="34"/>
  <c r="I177" i="34"/>
  <c r="H177" i="34"/>
  <c r="G177" i="34"/>
  <c r="F177" i="34"/>
  <c r="E177" i="34"/>
  <c r="D177" i="34"/>
  <c r="N176" i="34"/>
  <c r="L176" i="34"/>
  <c r="K176" i="34"/>
  <c r="J176" i="34"/>
  <c r="I176" i="34"/>
  <c r="H176" i="34"/>
  <c r="G176" i="34"/>
  <c r="F176" i="34"/>
  <c r="E176" i="34"/>
  <c r="D176" i="34"/>
  <c r="N175" i="34"/>
  <c r="L175" i="34"/>
  <c r="K175" i="34"/>
  <c r="J175" i="34"/>
  <c r="I175" i="34"/>
  <c r="H175" i="34"/>
  <c r="G175" i="34"/>
  <c r="F175" i="34"/>
  <c r="E175" i="34"/>
  <c r="D175" i="34"/>
  <c r="N174" i="34"/>
  <c r="L174" i="34"/>
  <c r="K174" i="34"/>
  <c r="K191" i="34" s="1"/>
  <c r="K232" i="34" s="1"/>
  <c r="J174" i="34"/>
  <c r="J191" i="34" s="1"/>
  <c r="I174" i="34"/>
  <c r="H174" i="34"/>
  <c r="G174" i="34"/>
  <c r="G191" i="34" s="1"/>
  <c r="G232" i="34" s="1"/>
  <c r="F174" i="34"/>
  <c r="E174" i="34"/>
  <c r="D174" i="34"/>
  <c r="D191" i="34" s="1"/>
  <c r="N168" i="34"/>
  <c r="L168" i="34"/>
  <c r="K168" i="34"/>
  <c r="J168" i="34"/>
  <c r="I168" i="34"/>
  <c r="H168" i="34"/>
  <c r="G168" i="34"/>
  <c r="F168" i="34"/>
  <c r="E168" i="34"/>
  <c r="D168" i="34"/>
  <c r="N167" i="34"/>
  <c r="L167" i="34"/>
  <c r="K167" i="34"/>
  <c r="J167" i="34"/>
  <c r="I167" i="34"/>
  <c r="H167" i="34"/>
  <c r="G167" i="34"/>
  <c r="F167" i="34"/>
  <c r="E167" i="34"/>
  <c r="D167" i="34"/>
  <c r="N166" i="34"/>
  <c r="L166" i="34"/>
  <c r="K166" i="34"/>
  <c r="J166" i="34"/>
  <c r="I166" i="34"/>
  <c r="H166" i="34"/>
  <c r="G166" i="34"/>
  <c r="F166" i="34"/>
  <c r="E166" i="34"/>
  <c r="D166" i="34"/>
  <c r="N165" i="34"/>
  <c r="L165" i="34"/>
  <c r="K165" i="34"/>
  <c r="J165" i="34"/>
  <c r="I165" i="34"/>
  <c r="H165" i="34"/>
  <c r="G165" i="34"/>
  <c r="F165" i="34"/>
  <c r="E165" i="34"/>
  <c r="D165" i="34"/>
  <c r="N164" i="34"/>
  <c r="L164" i="34"/>
  <c r="K164" i="34"/>
  <c r="J164" i="34"/>
  <c r="I164" i="34"/>
  <c r="H164" i="34"/>
  <c r="G164" i="34"/>
  <c r="F164" i="34"/>
  <c r="E164" i="34"/>
  <c r="D164" i="34"/>
  <c r="N163" i="34"/>
  <c r="L163" i="34"/>
  <c r="K163" i="34"/>
  <c r="J163" i="34"/>
  <c r="I163" i="34"/>
  <c r="H163" i="34"/>
  <c r="G163" i="34"/>
  <c r="F163" i="34"/>
  <c r="E163" i="34"/>
  <c r="D163" i="34"/>
  <c r="N162" i="34"/>
  <c r="L162" i="34"/>
  <c r="K162" i="34"/>
  <c r="J162" i="34"/>
  <c r="I162" i="34"/>
  <c r="H162" i="34"/>
  <c r="G162" i="34"/>
  <c r="F162" i="34"/>
  <c r="E162" i="34"/>
  <c r="D162" i="34"/>
  <c r="N161" i="34"/>
  <c r="L161" i="34"/>
  <c r="K161" i="34"/>
  <c r="J161" i="34"/>
  <c r="I161" i="34"/>
  <c r="H161" i="34"/>
  <c r="G161" i="34"/>
  <c r="F161" i="34"/>
  <c r="E161" i="34"/>
  <c r="D161" i="34"/>
  <c r="N160" i="34"/>
  <c r="L160" i="34"/>
  <c r="K160" i="34"/>
  <c r="J160" i="34"/>
  <c r="I160" i="34"/>
  <c r="H160" i="34"/>
  <c r="G160" i="34"/>
  <c r="F160" i="34"/>
  <c r="E160" i="34"/>
  <c r="D160" i="34"/>
  <c r="N159" i="34"/>
  <c r="L159" i="34"/>
  <c r="K159" i="34"/>
  <c r="J159" i="34"/>
  <c r="I159" i="34"/>
  <c r="H159" i="34"/>
  <c r="G159" i="34"/>
  <c r="F159" i="34"/>
  <c r="E159" i="34"/>
  <c r="D159" i="34"/>
  <c r="N158" i="34"/>
  <c r="L158" i="34"/>
  <c r="K158" i="34"/>
  <c r="J158" i="34"/>
  <c r="I158" i="34"/>
  <c r="H158" i="34"/>
  <c r="G158" i="34"/>
  <c r="F158" i="34"/>
  <c r="E158" i="34"/>
  <c r="D158" i="34"/>
  <c r="N157" i="34"/>
  <c r="L157" i="34"/>
  <c r="K157" i="34"/>
  <c r="J157" i="34"/>
  <c r="I157" i="34"/>
  <c r="H157" i="34"/>
  <c r="G157" i="34"/>
  <c r="F157" i="34"/>
  <c r="E157" i="34"/>
  <c r="D157" i="34"/>
  <c r="N156" i="34"/>
  <c r="L156" i="34"/>
  <c r="K156" i="34"/>
  <c r="J156" i="34"/>
  <c r="I156" i="34"/>
  <c r="H156" i="34"/>
  <c r="G156" i="34"/>
  <c r="F156" i="34"/>
  <c r="E156" i="34"/>
  <c r="D156" i="34"/>
  <c r="N155" i="34"/>
  <c r="L155" i="34"/>
  <c r="K155" i="34"/>
  <c r="J155" i="34"/>
  <c r="I155" i="34"/>
  <c r="H155" i="34"/>
  <c r="G155" i="34"/>
  <c r="F155" i="34"/>
  <c r="E155" i="34"/>
  <c r="D155" i="34"/>
  <c r="N154" i="34"/>
  <c r="L154" i="34"/>
  <c r="K154" i="34"/>
  <c r="J154" i="34"/>
  <c r="I154" i="34"/>
  <c r="H154" i="34"/>
  <c r="G154" i="34"/>
  <c r="F154" i="34"/>
  <c r="E154" i="34"/>
  <c r="D154" i="34"/>
  <c r="N153" i="34"/>
  <c r="L153" i="34"/>
  <c r="K153" i="34"/>
  <c r="J153" i="34"/>
  <c r="I153" i="34"/>
  <c r="H153" i="34"/>
  <c r="G153" i="34"/>
  <c r="F153" i="34"/>
  <c r="E153" i="34"/>
  <c r="D153" i="34"/>
  <c r="N152" i="34"/>
  <c r="L152" i="34"/>
  <c r="K152" i="34"/>
  <c r="J152" i="34"/>
  <c r="I152" i="34"/>
  <c r="H152" i="34"/>
  <c r="G152" i="34"/>
  <c r="F152" i="34"/>
  <c r="E152" i="34"/>
  <c r="D152" i="34"/>
  <c r="N151" i="34"/>
  <c r="L151" i="34"/>
  <c r="K151" i="34"/>
  <c r="J151" i="34"/>
  <c r="I151" i="34"/>
  <c r="H151" i="34"/>
  <c r="G151" i="34"/>
  <c r="F151" i="34"/>
  <c r="E151" i="34"/>
  <c r="D151" i="34"/>
  <c r="N150" i="34"/>
  <c r="L150" i="34"/>
  <c r="K150" i="34"/>
  <c r="J150" i="34"/>
  <c r="I150" i="34"/>
  <c r="H150" i="34"/>
  <c r="G150" i="34"/>
  <c r="F150" i="34"/>
  <c r="E150" i="34"/>
  <c r="D150" i="34"/>
  <c r="N149" i="34"/>
  <c r="L149" i="34"/>
  <c r="L170" i="34" s="1"/>
  <c r="K149" i="34"/>
  <c r="K170" i="34" s="1"/>
  <c r="J149" i="34"/>
  <c r="I149" i="34"/>
  <c r="H149" i="34"/>
  <c r="G149" i="34"/>
  <c r="G170" i="34" s="1"/>
  <c r="F149" i="34"/>
  <c r="F170" i="34" s="1"/>
  <c r="E149" i="34"/>
  <c r="D149" i="34"/>
  <c r="N143" i="34"/>
  <c r="L143" i="34"/>
  <c r="K143" i="34"/>
  <c r="J143" i="34"/>
  <c r="I143" i="34"/>
  <c r="H143" i="34"/>
  <c r="G143" i="34"/>
  <c r="F143" i="34"/>
  <c r="E143" i="34"/>
  <c r="D143" i="34"/>
  <c r="N142" i="34"/>
  <c r="L142" i="34"/>
  <c r="K142" i="34"/>
  <c r="J142" i="34"/>
  <c r="I142" i="34"/>
  <c r="H142" i="34"/>
  <c r="G142" i="34"/>
  <c r="F142" i="34"/>
  <c r="E142" i="34"/>
  <c r="D142" i="34"/>
  <c r="N141" i="34"/>
  <c r="L141" i="34"/>
  <c r="K141" i="34"/>
  <c r="J141" i="34"/>
  <c r="I141" i="34"/>
  <c r="H141" i="34"/>
  <c r="G141" i="34"/>
  <c r="F141" i="34"/>
  <c r="E141" i="34"/>
  <c r="D141" i="34"/>
  <c r="N140" i="34"/>
  <c r="L140" i="34"/>
  <c r="K140" i="34"/>
  <c r="J140" i="34"/>
  <c r="I140" i="34"/>
  <c r="H140" i="34"/>
  <c r="G140" i="34"/>
  <c r="F140" i="34"/>
  <c r="E140" i="34"/>
  <c r="D140" i="34"/>
  <c r="N139" i="34"/>
  <c r="L139" i="34"/>
  <c r="K139" i="34"/>
  <c r="J139" i="34"/>
  <c r="I139" i="34"/>
  <c r="H139" i="34"/>
  <c r="G139" i="34"/>
  <c r="F139" i="34"/>
  <c r="E139" i="34"/>
  <c r="D139" i="34"/>
  <c r="N138" i="34"/>
  <c r="L138" i="34"/>
  <c r="K138" i="34"/>
  <c r="J138" i="34"/>
  <c r="I138" i="34"/>
  <c r="H138" i="34"/>
  <c r="G138" i="34"/>
  <c r="F138" i="34"/>
  <c r="E138" i="34"/>
  <c r="D138" i="34"/>
  <c r="N137" i="34"/>
  <c r="L137" i="34"/>
  <c r="K137" i="34"/>
  <c r="J137" i="34"/>
  <c r="I137" i="34"/>
  <c r="H137" i="34"/>
  <c r="G137" i="34"/>
  <c r="F137" i="34"/>
  <c r="E137" i="34"/>
  <c r="D137" i="34"/>
  <c r="N136" i="34"/>
  <c r="L136" i="34"/>
  <c r="K136" i="34"/>
  <c r="J136" i="34"/>
  <c r="I136" i="34"/>
  <c r="H136" i="34"/>
  <c r="G136" i="34"/>
  <c r="F136" i="34"/>
  <c r="E136" i="34"/>
  <c r="D136" i="34"/>
  <c r="N135" i="34"/>
  <c r="L135" i="34"/>
  <c r="K135" i="34"/>
  <c r="J135" i="34"/>
  <c r="I135" i="34"/>
  <c r="H135" i="34"/>
  <c r="G135" i="34"/>
  <c r="F135" i="34"/>
  <c r="E135" i="34"/>
  <c r="D135" i="34"/>
  <c r="N134" i="34"/>
  <c r="L134" i="34"/>
  <c r="K134" i="34"/>
  <c r="J134" i="34"/>
  <c r="I134" i="34"/>
  <c r="H134" i="34"/>
  <c r="G134" i="34"/>
  <c r="F134" i="34"/>
  <c r="E134" i="34"/>
  <c r="D134" i="34"/>
  <c r="N133" i="34"/>
  <c r="L133" i="34"/>
  <c r="K133" i="34"/>
  <c r="J133" i="34"/>
  <c r="I133" i="34"/>
  <c r="H133" i="34"/>
  <c r="G133" i="34"/>
  <c r="F133" i="34"/>
  <c r="E133" i="34"/>
  <c r="D133" i="34"/>
  <c r="N132" i="34"/>
  <c r="L132" i="34"/>
  <c r="K132" i="34"/>
  <c r="J132" i="34"/>
  <c r="I132" i="34"/>
  <c r="H132" i="34"/>
  <c r="G132" i="34"/>
  <c r="F132" i="34"/>
  <c r="E132" i="34"/>
  <c r="D132" i="34"/>
  <c r="N131" i="34"/>
  <c r="L131" i="34"/>
  <c r="K131" i="34"/>
  <c r="J131" i="34"/>
  <c r="I131" i="34"/>
  <c r="H131" i="34"/>
  <c r="G131" i="34"/>
  <c r="F131" i="34"/>
  <c r="E131" i="34"/>
  <c r="D131" i="34"/>
  <c r="N130" i="34"/>
  <c r="L130" i="34"/>
  <c r="K130" i="34"/>
  <c r="J130" i="34"/>
  <c r="I130" i="34"/>
  <c r="H130" i="34"/>
  <c r="G130" i="34"/>
  <c r="F130" i="34"/>
  <c r="E130" i="34"/>
  <c r="D130" i="34"/>
  <c r="N129" i="34"/>
  <c r="L129" i="34"/>
  <c r="K129" i="34"/>
  <c r="J129" i="34"/>
  <c r="I129" i="34"/>
  <c r="H129" i="34"/>
  <c r="G129" i="34"/>
  <c r="F129" i="34"/>
  <c r="E129" i="34"/>
  <c r="D129" i="34"/>
  <c r="N128" i="34"/>
  <c r="L128" i="34"/>
  <c r="K128" i="34"/>
  <c r="J128" i="34"/>
  <c r="I128" i="34"/>
  <c r="H128" i="34"/>
  <c r="G128" i="34"/>
  <c r="F128" i="34"/>
  <c r="E128" i="34"/>
  <c r="D128" i="34"/>
  <c r="N127" i="34"/>
  <c r="L127" i="34"/>
  <c r="K127" i="34"/>
  <c r="J127" i="34"/>
  <c r="I127" i="34"/>
  <c r="H127" i="34"/>
  <c r="G127" i="34"/>
  <c r="F127" i="34"/>
  <c r="E127" i="34"/>
  <c r="D127" i="34"/>
  <c r="N126" i="34"/>
  <c r="L126" i="34"/>
  <c r="K126" i="34"/>
  <c r="J126" i="34"/>
  <c r="I126" i="34"/>
  <c r="H126" i="34"/>
  <c r="G126" i="34"/>
  <c r="F126" i="34"/>
  <c r="E126" i="34"/>
  <c r="D126" i="34"/>
  <c r="N125" i="34"/>
  <c r="L125" i="34"/>
  <c r="K125" i="34"/>
  <c r="J125" i="34"/>
  <c r="I125" i="34"/>
  <c r="H125" i="34"/>
  <c r="G125" i="34"/>
  <c r="F125" i="34"/>
  <c r="E125" i="34"/>
  <c r="D125" i="34"/>
  <c r="N124" i="34"/>
  <c r="L124" i="34"/>
  <c r="K124" i="34"/>
  <c r="J124" i="34"/>
  <c r="I124" i="34"/>
  <c r="H124" i="34"/>
  <c r="G124" i="34"/>
  <c r="F124" i="34"/>
  <c r="E124" i="34"/>
  <c r="D124" i="34"/>
  <c r="N123" i="34"/>
  <c r="L123" i="34"/>
  <c r="K123" i="34"/>
  <c r="J123" i="34"/>
  <c r="I123" i="34"/>
  <c r="H123" i="34"/>
  <c r="G123" i="34"/>
  <c r="F123" i="34"/>
  <c r="E123" i="34"/>
  <c r="D123" i="34"/>
  <c r="N122" i="34"/>
  <c r="L122" i="34"/>
  <c r="K122" i="34"/>
  <c r="J122" i="34"/>
  <c r="I122" i="34"/>
  <c r="H122" i="34"/>
  <c r="G122" i="34"/>
  <c r="F122" i="34"/>
  <c r="E122" i="34"/>
  <c r="D122" i="34"/>
  <c r="N121" i="34"/>
  <c r="L121" i="34"/>
  <c r="K121" i="34"/>
  <c r="J121" i="34"/>
  <c r="I121" i="34"/>
  <c r="H121" i="34"/>
  <c r="G121" i="34"/>
  <c r="F121" i="34"/>
  <c r="E121" i="34"/>
  <c r="D121" i="34"/>
  <c r="N120" i="34"/>
  <c r="L120" i="34"/>
  <c r="K120" i="34"/>
  <c r="J120" i="34"/>
  <c r="I120" i="34"/>
  <c r="H120" i="34"/>
  <c r="G120" i="34"/>
  <c r="F120" i="34"/>
  <c r="E120" i="34"/>
  <c r="D120" i="34"/>
  <c r="N119" i="34"/>
  <c r="L119" i="34"/>
  <c r="K119" i="34"/>
  <c r="J119" i="34"/>
  <c r="I119" i="34"/>
  <c r="H119" i="34"/>
  <c r="G119" i="34"/>
  <c r="F119" i="34"/>
  <c r="E119" i="34"/>
  <c r="D119" i="34"/>
  <c r="N118" i="34"/>
  <c r="L118" i="34"/>
  <c r="K118" i="34"/>
  <c r="J118" i="34"/>
  <c r="I118" i="34"/>
  <c r="H118" i="34"/>
  <c r="G118" i="34"/>
  <c r="F118" i="34"/>
  <c r="E118" i="34"/>
  <c r="D118" i="34"/>
  <c r="N117" i="34"/>
  <c r="L117" i="34"/>
  <c r="K117" i="34"/>
  <c r="J117" i="34"/>
  <c r="I117" i="34"/>
  <c r="H117" i="34"/>
  <c r="G117" i="34"/>
  <c r="F117" i="34"/>
  <c r="E117" i="34"/>
  <c r="D117" i="34"/>
  <c r="N116" i="34"/>
  <c r="L116" i="34"/>
  <c r="K116" i="34"/>
  <c r="J116" i="34"/>
  <c r="I116" i="34"/>
  <c r="H116" i="34"/>
  <c r="G116" i="34"/>
  <c r="F116" i="34"/>
  <c r="E116" i="34"/>
  <c r="D116" i="34"/>
  <c r="N115" i="34"/>
  <c r="L115" i="34"/>
  <c r="K115" i="34"/>
  <c r="J115" i="34"/>
  <c r="I115" i="34"/>
  <c r="H115" i="34"/>
  <c r="G115" i="34"/>
  <c r="F115" i="34"/>
  <c r="E115" i="34"/>
  <c r="D115" i="34"/>
  <c r="N114" i="34"/>
  <c r="L114" i="34"/>
  <c r="K114" i="34"/>
  <c r="J114" i="34"/>
  <c r="I114" i="34"/>
  <c r="H114" i="34"/>
  <c r="G114" i="34"/>
  <c r="F114" i="34"/>
  <c r="E114" i="34"/>
  <c r="D114" i="34"/>
  <c r="N113" i="34"/>
  <c r="L113" i="34"/>
  <c r="K113" i="34"/>
  <c r="J113" i="34"/>
  <c r="I113" i="34"/>
  <c r="H113" i="34"/>
  <c r="G113" i="34"/>
  <c r="F113" i="34"/>
  <c r="E113" i="34"/>
  <c r="D113" i="34"/>
  <c r="N112" i="34"/>
  <c r="L112" i="34"/>
  <c r="K112" i="34"/>
  <c r="J112" i="34"/>
  <c r="I112" i="34"/>
  <c r="H112" i="34"/>
  <c r="G112" i="34"/>
  <c r="F112" i="34"/>
  <c r="E112" i="34"/>
  <c r="D112" i="34"/>
  <c r="N111" i="34"/>
  <c r="L111" i="34"/>
  <c r="K111" i="34"/>
  <c r="J111" i="34"/>
  <c r="I111" i="34"/>
  <c r="H111" i="34"/>
  <c r="G111" i="34"/>
  <c r="F111" i="34"/>
  <c r="E111" i="34"/>
  <c r="D111" i="34"/>
  <c r="N110" i="34"/>
  <c r="L110" i="34"/>
  <c r="K110" i="34"/>
  <c r="J110" i="34"/>
  <c r="I110" i="34"/>
  <c r="H110" i="34"/>
  <c r="G110" i="34"/>
  <c r="F110" i="34"/>
  <c r="E110" i="34"/>
  <c r="D110" i="34"/>
  <c r="N109" i="34"/>
  <c r="L109" i="34"/>
  <c r="K109" i="34"/>
  <c r="J109" i="34"/>
  <c r="I109" i="34"/>
  <c r="H109" i="34"/>
  <c r="G109" i="34"/>
  <c r="F109" i="34"/>
  <c r="E109" i="34"/>
  <c r="D109" i="34"/>
  <c r="N108" i="34"/>
  <c r="L108" i="34"/>
  <c r="K108" i="34"/>
  <c r="J108" i="34"/>
  <c r="I108" i="34"/>
  <c r="H108" i="34"/>
  <c r="G108" i="34"/>
  <c r="F108" i="34"/>
  <c r="E108" i="34"/>
  <c r="D108" i="34"/>
  <c r="N107" i="34"/>
  <c r="L107" i="34"/>
  <c r="K107" i="34"/>
  <c r="J107" i="34"/>
  <c r="I107" i="34"/>
  <c r="H107" i="34"/>
  <c r="G107" i="34"/>
  <c r="F107" i="34"/>
  <c r="E107" i="34"/>
  <c r="D107" i="34"/>
  <c r="N106" i="34"/>
  <c r="L106" i="34"/>
  <c r="K106" i="34"/>
  <c r="J106" i="34"/>
  <c r="I106" i="34"/>
  <c r="H106" i="34"/>
  <c r="G106" i="34"/>
  <c r="F106" i="34"/>
  <c r="E106" i="34"/>
  <c r="D106" i="34"/>
  <c r="N105" i="34"/>
  <c r="L105" i="34"/>
  <c r="K105" i="34"/>
  <c r="J105" i="34"/>
  <c r="I105" i="34"/>
  <c r="H105" i="34"/>
  <c r="G105" i="34"/>
  <c r="F105" i="34"/>
  <c r="E105" i="34"/>
  <c r="D105" i="34"/>
  <c r="N104" i="34"/>
  <c r="L104" i="34"/>
  <c r="K104" i="34"/>
  <c r="J104" i="34"/>
  <c r="I104" i="34"/>
  <c r="H104" i="34"/>
  <c r="G104" i="34"/>
  <c r="F104" i="34"/>
  <c r="E104" i="34"/>
  <c r="D104" i="34"/>
  <c r="N103" i="34"/>
  <c r="L103" i="34"/>
  <c r="K103" i="34"/>
  <c r="J103" i="34"/>
  <c r="I103" i="34"/>
  <c r="H103" i="34"/>
  <c r="G103" i="34"/>
  <c r="F103" i="34"/>
  <c r="E103" i="34"/>
  <c r="D103" i="34"/>
  <c r="N102" i="34"/>
  <c r="L102" i="34"/>
  <c r="K102" i="34"/>
  <c r="J102" i="34"/>
  <c r="I102" i="34"/>
  <c r="H102" i="34"/>
  <c r="G102" i="34"/>
  <c r="F102" i="34"/>
  <c r="E102" i="34"/>
  <c r="D102" i="34"/>
  <c r="N101" i="34"/>
  <c r="L101" i="34"/>
  <c r="K101" i="34"/>
  <c r="J101" i="34"/>
  <c r="I101" i="34"/>
  <c r="H101" i="34"/>
  <c r="G101" i="34"/>
  <c r="F101" i="34"/>
  <c r="E101" i="34"/>
  <c r="D101" i="34"/>
  <c r="N100" i="34"/>
  <c r="L100" i="34"/>
  <c r="K100" i="34"/>
  <c r="J100" i="34"/>
  <c r="I100" i="34"/>
  <c r="H100" i="34"/>
  <c r="G100" i="34"/>
  <c r="F100" i="34"/>
  <c r="E100" i="34"/>
  <c r="D100" i="34"/>
  <c r="N99" i="34"/>
  <c r="L99" i="34"/>
  <c r="K99" i="34"/>
  <c r="J99" i="34"/>
  <c r="I99" i="34"/>
  <c r="H99" i="34"/>
  <c r="G99" i="34"/>
  <c r="F99" i="34"/>
  <c r="E99" i="34"/>
  <c r="D99" i="34"/>
  <c r="N98" i="34"/>
  <c r="L98" i="34"/>
  <c r="K98" i="34"/>
  <c r="J98" i="34"/>
  <c r="I98" i="34"/>
  <c r="H98" i="34"/>
  <c r="G98" i="34"/>
  <c r="F98" i="34"/>
  <c r="E98" i="34"/>
  <c r="D98" i="34"/>
  <c r="N97" i="34"/>
  <c r="L97" i="34"/>
  <c r="K97" i="34"/>
  <c r="J97" i="34"/>
  <c r="I97" i="34"/>
  <c r="H97" i="34"/>
  <c r="G97" i="34"/>
  <c r="F97" i="34"/>
  <c r="E97" i="34"/>
  <c r="D97" i="34"/>
  <c r="N96" i="34"/>
  <c r="L96" i="34"/>
  <c r="K96" i="34"/>
  <c r="J96" i="34"/>
  <c r="I96" i="34"/>
  <c r="H96" i="34"/>
  <c r="G96" i="34"/>
  <c r="F96" i="34"/>
  <c r="E96" i="34"/>
  <c r="D96" i="34"/>
  <c r="N95" i="34"/>
  <c r="L95" i="34"/>
  <c r="K95" i="34"/>
  <c r="J95" i="34"/>
  <c r="I95" i="34"/>
  <c r="H95" i="34"/>
  <c r="G95" i="34"/>
  <c r="F95" i="34"/>
  <c r="E95" i="34"/>
  <c r="D95" i="34"/>
  <c r="N94" i="34"/>
  <c r="L94" i="34"/>
  <c r="K94" i="34"/>
  <c r="J94" i="34"/>
  <c r="I94" i="34"/>
  <c r="H94" i="34"/>
  <c r="G94" i="34"/>
  <c r="F94" i="34"/>
  <c r="E94" i="34"/>
  <c r="D94" i="34"/>
  <c r="N93" i="34"/>
  <c r="L93" i="34"/>
  <c r="K93" i="34"/>
  <c r="J93" i="34"/>
  <c r="I93" i="34"/>
  <c r="H93" i="34"/>
  <c r="G93" i="34"/>
  <c r="F93" i="34"/>
  <c r="E93" i="34"/>
  <c r="D93" i="34"/>
  <c r="N92" i="34"/>
  <c r="L92" i="34"/>
  <c r="K92" i="34"/>
  <c r="J92" i="34"/>
  <c r="I92" i="34"/>
  <c r="H92" i="34"/>
  <c r="G92" i="34"/>
  <c r="F92" i="34"/>
  <c r="E92" i="34"/>
  <c r="D92" i="34"/>
  <c r="N91" i="34"/>
  <c r="L91" i="34"/>
  <c r="K91" i="34"/>
  <c r="J91" i="34"/>
  <c r="I91" i="34"/>
  <c r="H91" i="34"/>
  <c r="G91" i="34"/>
  <c r="F91" i="34"/>
  <c r="E91" i="34"/>
  <c r="D91" i="34"/>
  <c r="N90" i="34"/>
  <c r="L90" i="34"/>
  <c r="L145" i="34" s="1"/>
  <c r="L559" i="34" s="1"/>
  <c r="K90" i="34"/>
  <c r="J90" i="34"/>
  <c r="I90" i="34"/>
  <c r="H90" i="34"/>
  <c r="G90" i="34"/>
  <c r="G145" i="34" s="1"/>
  <c r="G559" i="34" s="1"/>
  <c r="F90" i="34"/>
  <c r="F145" i="34" s="1"/>
  <c r="F559" i="34" s="1"/>
  <c r="E90" i="34"/>
  <c r="D90" i="34"/>
  <c r="N84" i="34"/>
  <c r="L84" i="34"/>
  <c r="K84" i="34"/>
  <c r="J84" i="34"/>
  <c r="I84" i="34"/>
  <c r="H84" i="34"/>
  <c r="G84" i="34"/>
  <c r="F84" i="34"/>
  <c r="E84" i="34"/>
  <c r="D84" i="34"/>
  <c r="N83" i="34"/>
  <c r="L83" i="34"/>
  <c r="K83" i="34"/>
  <c r="J83" i="34"/>
  <c r="I83" i="34"/>
  <c r="H83" i="34"/>
  <c r="G83" i="34"/>
  <c r="F83" i="34"/>
  <c r="E83" i="34"/>
  <c r="D83" i="34"/>
  <c r="N82" i="34"/>
  <c r="L82" i="34"/>
  <c r="K82" i="34"/>
  <c r="J82" i="34"/>
  <c r="I82" i="34"/>
  <c r="H82" i="34"/>
  <c r="G82" i="34"/>
  <c r="F82" i="34"/>
  <c r="E82" i="34"/>
  <c r="D82" i="34"/>
  <c r="N81" i="34"/>
  <c r="L81" i="34"/>
  <c r="K81" i="34"/>
  <c r="J81" i="34"/>
  <c r="I81" i="34"/>
  <c r="H81" i="34"/>
  <c r="G81" i="34"/>
  <c r="F81" i="34"/>
  <c r="E81" i="34"/>
  <c r="D81" i="34"/>
  <c r="N80" i="34"/>
  <c r="L80" i="34"/>
  <c r="K80" i="34"/>
  <c r="J80" i="34"/>
  <c r="I80" i="34"/>
  <c r="H80" i="34"/>
  <c r="G80" i="34"/>
  <c r="F80" i="34"/>
  <c r="E80" i="34"/>
  <c r="D80" i="34"/>
  <c r="N79" i="34"/>
  <c r="L79" i="34"/>
  <c r="K79" i="34"/>
  <c r="J79" i="34"/>
  <c r="I79" i="34"/>
  <c r="H79" i="34"/>
  <c r="G79" i="34"/>
  <c r="F79" i="34"/>
  <c r="E79" i="34"/>
  <c r="D79" i="34"/>
  <c r="N78" i="34"/>
  <c r="L78" i="34"/>
  <c r="K78" i="34"/>
  <c r="J78" i="34"/>
  <c r="I78" i="34"/>
  <c r="H78" i="34"/>
  <c r="G78" i="34"/>
  <c r="F78" i="34"/>
  <c r="E78" i="34"/>
  <c r="D78" i="34"/>
  <c r="N77" i="34"/>
  <c r="L77" i="34"/>
  <c r="K77" i="34"/>
  <c r="J77" i="34"/>
  <c r="I77" i="34"/>
  <c r="H77" i="34"/>
  <c r="G77" i="34"/>
  <c r="F77" i="34"/>
  <c r="E77" i="34"/>
  <c r="D77" i="34"/>
  <c r="N76" i="34"/>
  <c r="L76" i="34"/>
  <c r="K76" i="34"/>
  <c r="J76" i="34"/>
  <c r="I76" i="34"/>
  <c r="H76" i="34"/>
  <c r="G76" i="34"/>
  <c r="F76" i="34"/>
  <c r="E76" i="34"/>
  <c r="D76" i="34"/>
  <c r="N75" i="34"/>
  <c r="L75" i="34"/>
  <c r="K75" i="34"/>
  <c r="J75" i="34"/>
  <c r="I75" i="34"/>
  <c r="H75" i="34"/>
  <c r="G75" i="34"/>
  <c r="F75" i="34"/>
  <c r="E75" i="34"/>
  <c r="D75" i="34"/>
  <c r="N74" i="34"/>
  <c r="L74" i="34"/>
  <c r="K74" i="34"/>
  <c r="J74" i="34"/>
  <c r="I74" i="34"/>
  <c r="H74" i="34"/>
  <c r="G74" i="34"/>
  <c r="F74" i="34"/>
  <c r="E74" i="34"/>
  <c r="D74" i="34"/>
  <c r="N73" i="34"/>
  <c r="L73" i="34"/>
  <c r="K73" i="34"/>
  <c r="J73" i="34"/>
  <c r="I73" i="34"/>
  <c r="H73" i="34"/>
  <c r="G73" i="34"/>
  <c r="F73" i="34"/>
  <c r="E73" i="34"/>
  <c r="D73" i="34"/>
  <c r="N72" i="34"/>
  <c r="L72" i="34"/>
  <c r="K72" i="34"/>
  <c r="J72" i="34"/>
  <c r="I72" i="34"/>
  <c r="H72" i="34"/>
  <c r="G72" i="34"/>
  <c r="F72" i="34"/>
  <c r="E72" i="34"/>
  <c r="D72" i="34"/>
  <c r="N71" i="34"/>
  <c r="L71" i="34"/>
  <c r="K71" i="34"/>
  <c r="J71" i="34"/>
  <c r="I71" i="34"/>
  <c r="H71" i="34"/>
  <c r="G71" i="34"/>
  <c r="F71" i="34"/>
  <c r="E71" i="34"/>
  <c r="D71" i="34"/>
  <c r="N70" i="34"/>
  <c r="L70" i="34"/>
  <c r="K70" i="34"/>
  <c r="J70" i="34"/>
  <c r="I70" i="34"/>
  <c r="H70" i="34"/>
  <c r="G70" i="34"/>
  <c r="F70" i="34"/>
  <c r="E70" i="34"/>
  <c r="D70" i="34"/>
  <c r="N69" i="34"/>
  <c r="L69" i="34"/>
  <c r="K69" i="34"/>
  <c r="J69" i="34"/>
  <c r="I69" i="34"/>
  <c r="H69" i="34"/>
  <c r="G69" i="34"/>
  <c r="F69" i="34"/>
  <c r="E69" i="34"/>
  <c r="D69" i="34"/>
  <c r="N68" i="34"/>
  <c r="L68" i="34"/>
  <c r="M68" i="34" s="1"/>
  <c r="O68" i="34" s="1"/>
  <c r="N67" i="34"/>
  <c r="L67" i="34"/>
  <c r="K67" i="34"/>
  <c r="J67" i="34"/>
  <c r="I67" i="34"/>
  <c r="H67" i="34"/>
  <c r="G67" i="34"/>
  <c r="F67" i="34"/>
  <c r="E67" i="34"/>
  <c r="D67" i="34"/>
  <c r="N66" i="34"/>
  <c r="L66" i="34"/>
  <c r="K66" i="34"/>
  <c r="J66" i="34"/>
  <c r="I66" i="34"/>
  <c r="H66" i="34"/>
  <c r="G66" i="34"/>
  <c r="F66" i="34"/>
  <c r="E66" i="34"/>
  <c r="D66" i="34"/>
  <c r="N65" i="34"/>
  <c r="L65" i="34"/>
  <c r="K65" i="34"/>
  <c r="J65" i="34"/>
  <c r="I65" i="34"/>
  <c r="H65" i="34"/>
  <c r="G65" i="34"/>
  <c r="F65" i="34"/>
  <c r="E65" i="34"/>
  <c r="D65" i="34"/>
  <c r="N64" i="34"/>
  <c r="L64" i="34"/>
  <c r="K64" i="34"/>
  <c r="J64" i="34"/>
  <c r="I64" i="34"/>
  <c r="H64" i="34"/>
  <c r="G64" i="34"/>
  <c r="F64" i="34"/>
  <c r="E64" i="34"/>
  <c r="D64" i="34"/>
  <c r="N63" i="34"/>
  <c r="L63" i="34"/>
  <c r="K63" i="34"/>
  <c r="J63" i="34"/>
  <c r="I63" i="34"/>
  <c r="H63" i="34"/>
  <c r="G63" i="34"/>
  <c r="F63" i="34"/>
  <c r="E63" i="34"/>
  <c r="D63" i="34"/>
  <c r="N62" i="34"/>
  <c r="L62" i="34"/>
  <c r="K62" i="34"/>
  <c r="J62" i="34"/>
  <c r="I62" i="34"/>
  <c r="H62" i="34"/>
  <c r="G62" i="34"/>
  <c r="F62" i="34"/>
  <c r="E62" i="34"/>
  <c r="D62" i="34"/>
  <c r="N61" i="34"/>
  <c r="L61" i="34"/>
  <c r="K61" i="34"/>
  <c r="J61" i="34"/>
  <c r="I61" i="34"/>
  <c r="H61" i="34"/>
  <c r="G61" i="34"/>
  <c r="F61" i="34"/>
  <c r="E61" i="34"/>
  <c r="D61" i="34"/>
  <c r="N60" i="34"/>
  <c r="L60" i="34"/>
  <c r="K60" i="34"/>
  <c r="J60" i="34"/>
  <c r="I60" i="34"/>
  <c r="H60" i="34"/>
  <c r="G60" i="34"/>
  <c r="F60" i="34"/>
  <c r="E60" i="34"/>
  <c r="D60" i="34"/>
  <c r="N59" i="34"/>
  <c r="L59" i="34"/>
  <c r="K59" i="34"/>
  <c r="J59" i="34"/>
  <c r="I59" i="34"/>
  <c r="H59" i="34"/>
  <c r="G59" i="34"/>
  <c r="F59" i="34"/>
  <c r="E59" i="34"/>
  <c r="D59" i="34"/>
  <c r="N58" i="34"/>
  <c r="L58" i="34"/>
  <c r="K58" i="34"/>
  <c r="J58" i="34"/>
  <c r="I58" i="34"/>
  <c r="H58" i="34"/>
  <c r="G58" i="34"/>
  <c r="F58" i="34"/>
  <c r="E58" i="34"/>
  <c r="D58" i="34"/>
  <c r="N57" i="34"/>
  <c r="L57" i="34"/>
  <c r="M57" i="34" s="1"/>
  <c r="O57" i="34" s="1"/>
  <c r="N56" i="34"/>
  <c r="L56" i="34"/>
  <c r="K56" i="34"/>
  <c r="J56" i="34"/>
  <c r="I56" i="34"/>
  <c r="H56" i="34"/>
  <c r="G56" i="34"/>
  <c r="F56" i="34"/>
  <c r="E56" i="34"/>
  <c r="D56" i="34"/>
  <c r="N55" i="34"/>
  <c r="L55" i="34"/>
  <c r="K55" i="34"/>
  <c r="J55" i="34"/>
  <c r="I55" i="34"/>
  <c r="H55" i="34"/>
  <c r="G55" i="34"/>
  <c r="F55" i="34"/>
  <c r="E55" i="34"/>
  <c r="D55" i="34"/>
  <c r="N54" i="34"/>
  <c r="L54" i="34"/>
  <c r="K54" i="34"/>
  <c r="J54" i="34"/>
  <c r="I54" i="34"/>
  <c r="H54" i="34"/>
  <c r="G54" i="34"/>
  <c r="F54" i="34"/>
  <c r="E54" i="34"/>
  <c r="D54" i="34"/>
  <c r="N53" i="34"/>
  <c r="L53" i="34"/>
  <c r="K53" i="34"/>
  <c r="J53" i="34"/>
  <c r="I53" i="34"/>
  <c r="H53" i="34"/>
  <c r="G53" i="34"/>
  <c r="F53" i="34"/>
  <c r="E53" i="34"/>
  <c r="M53" i="34" s="1"/>
  <c r="O53" i="34" s="1"/>
  <c r="D53" i="34"/>
  <c r="N52" i="34"/>
  <c r="L52" i="34"/>
  <c r="K52" i="34"/>
  <c r="J52" i="34"/>
  <c r="I52" i="34"/>
  <c r="H52" i="34"/>
  <c r="G52" i="34"/>
  <c r="F52" i="34"/>
  <c r="E52" i="34"/>
  <c r="D52" i="34"/>
  <c r="N51" i="34"/>
  <c r="L51" i="34"/>
  <c r="K51" i="34"/>
  <c r="J51" i="34"/>
  <c r="I51" i="34"/>
  <c r="H51" i="34"/>
  <c r="G51" i="34"/>
  <c r="F51" i="34"/>
  <c r="E51" i="34"/>
  <c r="D51" i="34"/>
  <c r="N50" i="34"/>
  <c r="L50" i="34"/>
  <c r="K50" i="34"/>
  <c r="J50" i="34"/>
  <c r="I50" i="34"/>
  <c r="H50" i="34"/>
  <c r="G50" i="34"/>
  <c r="F50" i="34"/>
  <c r="E50" i="34"/>
  <c r="D50" i="34"/>
  <c r="N49" i="34"/>
  <c r="L49" i="34"/>
  <c r="K49" i="34"/>
  <c r="J49" i="34"/>
  <c r="I49" i="34"/>
  <c r="H49" i="34"/>
  <c r="G49" i="34"/>
  <c r="F49" i="34"/>
  <c r="E49" i="34"/>
  <c r="D49" i="34"/>
  <c r="N48" i="34"/>
  <c r="L48" i="34"/>
  <c r="K48" i="34"/>
  <c r="J48" i="34"/>
  <c r="I48" i="34"/>
  <c r="H48" i="34"/>
  <c r="G48" i="34"/>
  <c r="F48" i="34"/>
  <c r="E48" i="34"/>
  <c r="D48" i="34"/>
  <c r="N47" i="34"/>
  <c r="L47" i="34"/>
  <c r="K47" i="34"/>
  <c r="J47" i="34"/>
  <c r="I47" i="34"/>
  <c r="H47" i="34"/>
  <c r="G47" i="34"/>
  <c r="F47" i="34"/>
  <c r="E47" i="34"/>
  <c r="M47" i="34" s="1"/>
  <c r="O47" i="34" s="1"/>
  <c r="D47" i="34"/>
  <c r="N46" i="34"/>
  <c r="L46" i="34"/>
  <c r="K46" i="34"/>
  <c r="J46" i="34"/>
  <c r="I46" i="34"/>
  <c r="H46" i="34"/>
  <c r="G46" i="34"/>
  <c r="F46" i="34"/>
  <c r="E46" i="34"/>
  <c r="D46" i="34"/>
  <c r="N45" i="34"/>
  <c r="L45" i="34"/>
  <c r="K45" i="34"/>
  <c r="J45" i="34"/>
  <c r="I45" i="34"/>
  <c r="H45" i="34"/>
  <c r="G45" i="34"/>
  <c r="F45" i="34"/>
  <c r="E45" i="34"/>
  <c r="D45" i="34"/>
  <c r="N44" i="34"/>
  <c r="L44" i="34"/>
  <c r="K44" i="34"/>
  <c r="J44" i="34"/>
  <c r="I44" i="34"/>
  <c r="H44" i="34"/>
  <c r="G44" i="34"/>
  <c r="F44" i="34"/>
  <c r="E44" i="34"/>
  <c r="D44" i="34"/>
  <c r="N43" i="34"/>
  <c r="L43" i="34"/>
  <c r="K43" i="34"/>
  <c r="J43" i="34"/>
  <c r="I43" i="34"/>
  <c r="H43" i="34"/>
  <c r="G43" i="34"/>
  <c r="F43" i="34"/>
  <c r="E43" i="34"/>
  <c r="D43" i="34"/>
  <c r="N42" i="34"/>
  <c r="L42" i="34"/>
  <c r="K42" i="34"/>
  <c r="J42" i="34"/>
  <c r="I42" i="34"/>
  <c r="H42" i="34"/>
  <c r="G42" i="34"/>
  <c r="F42" i="34"/>
  <c r="E42" i="34"/>
  <c r="D42" i="34"/>
  <c r="N41" i="34"/>
  <c r="L41" i="34"/>
  <c r="K41" i="34"/>
  <c r="J41" i="34"/>
  <c r="I41" i="34"/>
  <c r="H41" i="34"/>
  <c r="G41" i="34"/>
  <c r="F41" i="34"/>
  <c r="E41" i="34"/>
  <c r="M41" i="34" s="1"/>
  <c r="O41" i="34" s="1"/>
  <c r="D41" i="34"/>
  <c r="N40" i="34"/>
  <c r="L40" i="34"/>
  <c r="K40" i="34"/>
  <c r="J40" i="34"/>
  <c r="I40" i="34"/>
  <c r="H40" i="34"/>
  <c r="G40" i="34"/>
  <c r="F40" i="34"/>
  <c r="E40" i="34"/>
  <c r="D40" i="34"/>
  <c r="N39" i="34"/>
  <c r="L39" i="34"/>
  <c r="K39" i="34"/>
  <c r="J39" i="34"/>
  <c r="I39" i="34"/>
  <c r="H39" i="34"/>
  <c r="G39" i="34"/>
  <c r="F39" i="34"/>
  <c r="E39" i="34"/>
  <c r="D39" i="34"/>
  <c r="N38" i="34"/>
  <c r="L38" i="34"/>
  <c r="K38" i="34"/>
  <c r="J38" i="34"/>
  <c r="I38" i="34"/>
  <c r="H38" i="34"/>
  <c r="G38" i="34"/>
  <c r="F38" i="34"/>
  <c r="E38" i="34"/>
  <c r="D38" i="34"/>
  <c r="N37" i="34"/>
  <c r="L37" i="34"/>
  <c r="K37" i="34"/>
  <c r="J37" i="34"/>
  <c r="I37" i="34"/>
  <c r="H37" i="34"/>
  <c r="G37" i="34"/>
  <c r="F37" i="34"/>
  <c r="E37" i="34"/>
  <c r="D37" i="34"/>
  <c r="N36" i="34"/>
  <c r="L36" i="34"/>
  <c r="K36" i="34"/>
  <c r="J36" i="34"/>
  <c r="I36" i="34"/>
  <c r="H36" i="34"/>
  <c r="G36" i="34"/>
  <c r="F36" i="34"/>
  <c r="E36" i="34"/>
  <c r="D36" i="34"/>
  <c r="N35" i="34"/>
  <c r="L35" i="34"/>
  <c r="K35" i="34"/>
  <c r="J35" i="34"/>
  <c r="I35" i="34"/>
  <c r="H35" i="34"/>
  <c r="G35" i="34"/>
  <c r="F35" i="34"/>
  <c r="E35" i="34"/>
  <c r="M35" i="34" s="1"/>
  <c r="O35" i="34" s="1"/>
  <c r="D35" i="34"/>
  <c r="N34" i="34"/>
  <c r="L34" i="34"/>
  <c r="K34" i="34"/>
  <c r="J34" i="34"/>
  <c r="I34" i="34"/>
  <c r="H34" i="34"/>
  <c r="G34" i="34"/>
  <c r="F34" i="34"/>
  <c r="E34" i="34"/>
  <c r="D34" i="34"/>
  <c r="N33" i="34"/>
  <c r="L33" i="34"/>
  <c r="K33" i="34"/>
  <c r="J33" i="34"/>
  <c r="I33" i="34"/>
  <c r="H33" i="34"/>
  <c r="G33" i="34"/>
  <c r="F33" i="34"/>
  <c r="E33" i="34"/>
  <c r="D33" i="34"/>
  <c r="N32" i="34"/>
  <c r="L32" i="34"/>
  <c r="K32" i="34"/>
  <c r="J32" i="34"/>
  <c r="I32" i="34"/>
  <c r="H32" i="34"/>
  <c r="G32" i="34"/>
  <c r="F32" i="34"/>
  <c r="E32" i="34"/>
  <c r="D32" i="34"/>
  <c r="N31" i="34"/>
  <c r="L31" i="34"/>
  <c r="K31" i="34"/>
  <c r="J31" i="34"/>
  <c r="I31" i="34"/>
  <c r="H31" i="34"/>
  <c r="G31" i="34"/>
  <c r="F31" i="34"/>
  <c r="E31" i="34"/>
  <c r="D31" i="34"/>
  <c r="N30" i="34"/>
  <c r="L30" i="34"/>
  <c r="K30" i="34"/>
  <c r="J30" i="34"/>
  <c r="I30" i="34"/>
  <c r="H30" i="34"/>
  <c r="G30" i="34"/>
  <c r="F30" i="34"/>
  <c r="E30" i="34"/>
  <c r="D30" i="34"/>
  <c r="N29" i="34"/>
  <c r="L29" i="34"/>
  <c r="K29" i="34"/>
  <c r="J29" i="34"/>
  <c r="I29" i="34"/>
  <c r="H29" i="34"/>
  <c r="G29" i="34"/>
  <c r="F29" i="34"/>
  <c r="E29" i="34"/>
  <c r="M29" i="34" s="1"/>
  <c r="O29" i="34" s="1"/>
  <c r="D29" i="34"/>
  <c r="N28" i="34"/>
  <c r="L28" i="34"/>
  <c r="K28" i="34"/>
  <c r="J28" i="34"/>
  <c r="I28" i="34"/>
  <c r="H28" i="34"/>
  <c r="G28" i="34"/>
  <c r="F28" i="34"/>
  <c r="E28" i="34"/>
  <c r="D28" i="34"/>
  <c r="N27" i="34"/>
  <c r="L27" i="34"/>
  <c r="K27" i="34"/>
  <c r="J27" i="34"/>
  <c r="I27" i="34"/>
  <c r="H27" i="34"/>
  <c r="G27" i="34"/>
  <c r="F27" i="34"/>
  <c r="E27" i="34"/>
  <c r="D27" i="34"/>
  <c r="N26" i="34"/>
  <c r="L26" i="34"/>
  <c r="K26" i="34"/>
  <c r="J26" i="34"/>
  <c r="I26" i="34"/>
  <c r="H26" i="34"/>
  <c r="G26" i="34"/>
  <c r="F26" i="34"/>
  <c r="E26" i="34"/>
  <c r="D26" i="34"/>
  <c r="N25" i="34"/>
  <c r="L25" i="34"/>
  <c r="K25" i="34"/>
  <c r="J25" i="34"/>
  <c r="I25" i="34"/>
  <c r="H25" i="34"/>
  <c r="G25" i="34"/>
  <c r="F25" i="34"/>
  <c r="E25" i="34"/>
  <c r="D25" i="34"/>
  <c r="N24" i="34"/>
  <c r="L24" i="34"/>
  <c r="K24" i="34"/>
  <c r="J24" i="34"/>
  <c r="I24" i="34"/>
  <c r="H24" i="34"/>
  <c r="G24" i="34"/>
  <c r="F24" i="34"/>
  <c r="E24" i="34"/>
  <c r="D24" i="34"/>
  <c r="N23" i="34"/>
  <c r="L23" i="34"/>
  <c r="K23" i="34"/>
  <c r="J23" i="34"/>
  <c r="I23" i="34"/>
  <c r="H23" i="34"/>
  <c r="G23" i="34"/>
  <c r="F23" i="34"/>
  <c r="E23" i="34"/>
  <c r="M23" i="34" s="1"/>
  <c r="O23" i="34" s="1"/>
  <c r="D23" i="34"/>
  <c r="N22" i="34"/>
  <c r="L22" i="34"/>
  <c r="K22" i="34"/>
  <c r="J22" i="34"/>
  <c r="I22" i="34"/>
  <c r="H22" i="34"/>
  <c r="G22" i="34"/>
  <c r="F22" i="34"/>
  <c r="E22" i="34"/>
  <c r="D22" i="34"/>
  <c r="N21" i="34"/>
  <c r="L21" i="34"/>
  <c r="K21" i="34"/>
  <c r="J21" i="34"/>
  <c r="I21" i="34"/>
  <c r="H21" i="34"/>
  <c r="G21" i="34"/>
  <c r="F21" i="34"/>
  <c r="E21" i="34"/>
  <c r="D21" i="34"/>
  <c r="N20" i="34"/>
  <c r="L20" i="34"/>
  <c r="K20" i="34"/>
  <c r="J20" i="34"/>
  <c r="I20" i="34"/>
  <c r="H20" i="34"/>
  <c r="G20" i="34"/>
  <c r="F20" i="34"/>
  <c r="E20" i="34"/>
  <c r="D20" i="34"/>
  <c r="N19" i="34"/>
  <c r="L19" i="34"/>
  <c r="K19" i="34"/>
  <c r="J19" i="34"/>
  <c r="I19" i="34"/>
  <c r="H19" i="34"/>
  <c r="G19" i="34"/>
  <c r="F19" i="34"/>
  <c r="E19" i="34"/>
  <c r="D19" i="34"/>
  <c r="N18" i="34"/>
  <c r="L18" i="34"/>
  <c r="K18" i="34"/>
  <c r="J18" i="34"/>
  <c r="I18" i="34"/>
  <c r="H18" i="34"/>
  <c r="G18" i="34"/>
  <c r="F18" i="34"/>
  <c r="E18" i="34"/>
  <c r="D18" i="34"/>
  <c r="N17" i="34"/>
  <c r="L17" i="34"/>
  <c r="K17" i="34"/>
  <c r="J17" i="34"/>
  <c r="I17" i="34"/>
  <c r="H17" i="34"/>
  <c r="G17" i="34"/>
  <c r="F17" i="34"/>
  <c r="E17" i="34"/>
  <c r="D17" i="34"/>
  <c r="N16" i="34"/>
  <c r="L16" i="34"/>
  <c r="K16" i="34"/>
  <c r="J16" i="34"/>
  <c r="I16" i="34"/>
  <c r="H16" i="34"/>
  <c r="G16" i="34"/>
  <c r="F16" i="34"/>
  <c r="E16" i="34"/>
  <c r="D16" i="34"/>
  <c r="N15" i="34"/>
  <c r="L15" i="34"/>
  <c r="K15" i="34"/>
  <c r="J15" i="34"/>
  <c r="I15" i="34"/>
  <c r="H15" i="34"/>
  <c r="G15" i="34"/>
  <c r="F15" i="34"/>
  <c r="E15" i="34"/>
  <c r="D15" i="34"/>
  <c r="N14" i="34"/>
  <c r="L14" i="34"/>
  <c r="K14" i="34"/>
  <c r="J14" i="34"/>
  <c r="I14" i="34"/>
  <c r="H14" i="34"/>
  <c r="G14" i="34"/>
  <c r="F14" i="34"/>
  <c r="E14" i="34"/>
  <c r="D14" i="34"/>
  <c r="N13" i="34"/>
  <c r="L13" i="34"/>
  <c r="K13" i="34"/>
  <c r="J13" i="34"/>
  <c r="I13" i="34"/>
  <c r="H13" i="34"/>
  <c r="G13" i="34"/>
  <c r="F13" i="34"/>
  <c r="E13" i="34"/>
  <c r="D13" i="34"/>
  <c r="N12" i="34"/>
  <c r="L12" i="34"/>
  <c r="K12" i="34"/>
  <c r="J12" i="34"/>
  <c r="I12" i="34"/>
  <c r="H12" i="34"/>
  <c r="G12" i="34"/>
  <c r="F12" i="34"/>
  <c r="E12" i="34"/>
  <c r="D12" i="34"/>
  <c r="N11" i="34"/>
  <c r="L11" i="34"/>
  <c r="K11" i="34"/>
  <c r="J11" i="34"/>
  <c r="I11" i="34"/>
  <c r="H11" i="34"/>
  <c r="G11" i="34"/>
  <c r="F11" i="34"/>
  <c r="E11" i="34"/>
  <c r="M11" i="34" s="1"/>
  <c r="O11" i="34" s="1"/>
  <c r="D11" i="34"/>
  <c r="N10" i="34"/>
  <c r="L10" i="34"/>
  <c r="K10" i="34"/>
  <c r="J10" i="34"/>
  <c r="I10" i="34"/>
  <c r="H10" i="34"/>
  <c r="G10" i="34"/>
  <c r="F10" i="34"/>
  <c r="E10" i="34"/>
  <c r="D10" i="34"/>
  <c r="N9" i="34"/>
  <c r="L9" i="34"/>
  <c r="K9" i="34"/>
  <c r="J9" i="34"/>
  <c r="I9" i="34"/>
  <c r="H9" i="34"/>
  <c r="G9" i="34"/>
  <c r="F9" i="34"/>
  <c r="E9" i="34"/>
  <c r="D9" i="34"/>
  <c r="N8" i="34"/>
  <c r="L8" i="34"/>
  <c r="K8" i="34"/>
  <c r="K86" i="34" s="1"/>
  <c r="J8" i="34"/>
  <c r="I8" i="34"/>
  <c r="H8" i="34"/>
  <c r="G8" i="34"/>
  <c r="F8" i="34"/>
  <c r="E8" i="34"/>
  <c r="D8" i="34"/>
  <c r="M72" i="34" l="1"/>
  <c r="M78" i="34"/>
  <c r="O78" i="34" s="1"/>
  <c r="M84" i="34"/>
  <c r="O84" i="34" s="1"/>
  <c r="M95" i="34"/>
  <c r="O95" i="34" s="1"/>
  <c r="M101" i="34"/>
  <c r="O101" i="34" s="1"/>
  <c r="M107" i="34"/>
  <c r="O107" i="34" s="1"/>
  <c r="M113" i="34"/>
  <c r="O113" i="34" s="1"/>
  <c r="M160" i="34"/>
  <c r="O160" i="34" s="1"/>
  <c r="M166" i="34"/>
  <c r="O166" i="34" s="1"/>
  <c r="M183" i="34"/>
  <c r="O183" i="34" s="1"/>
  <c r="M189" i="34"/>
  <c r="O189" i="34" s="1"/>
  <c r="M199" i="34"/>
  <c r="O199" i="34" s="1"/>
  <c r="M205" i="34"/>
  <c r="O205" i="34" s="1"/>
  <c r="M211" i="34"/>
  <c r="O211" i="34" s="1"/>
  <c r="M217" i="34"/>
  <c r="O217" i="34" s="1"/>
  <c r="M223" i="34"/>
  <c r="O223" i="34" s="1"/>
  <c r="M242" i="34"/>
  <c r="O242" i="34" s="1"/>
  <c r="M253" i="34"/>
  <c r="O253" i="34" s="1"/>
  <c r="M259" i="34"/>
  <c r="O259" i="34" s="1"/>
  <c r="M265" i="34"/>
  <c r="O265" i="34" s="1"/>
  <c r="M271" i="34"/>
  <c r="O271" i="34" s="1"/>
  <c r="M277" i="34"/>
  <c r="O277" i="34" s="1"/>
  <c r="M288" i="34"/>
  <c r="O288" i="34" s="1"/>
  <c r="M299" i="34"/>
  <c r="O299" i="34" s="1"/>
  <c r="M316" i="34"/>
  <c r="O316" i="34" s="1"/>
  <c r="M341" i="34"/>
  <c r="M353" i="34"/>
  <c r="O353" i="34" s="1"/>
  <c r="M372" i="34"/>
  <c r="O372" i="34" s="1"/>
  <c r="M384" i="34"/>
  <c r="O384" i="34" s="1"/>
  <c r="M390" i="34"/>
  <c r="O390" i="34" s="1"/>
  <c r="M396" i="34"/>
  <c r="O396" i="34" s="1"/>
  <c r="M402" i="34"/>
  <c r="O402" i="34" s="1"/>
  <c r="M408" i="34"/>
  <c r="O408" i="34" s="1"/>
  <c r="M414" i="34"/>
  <c r="O414" i="34" s="1"/>
  <c r="M425" i="34"/>
  <c r="O425" i="34" s="1"/>
  <c r="M443" i="34"/>
  <c r="O443" i="34" s="1"/>
  <c r="M449" i="34"/>
  <c r="O449" i="34" s="1"/>
  <c r="M455" i="34"/>
  <c r="O455" i="34" s="1"/>
  <c r="M520" i="34"/>
  <c r="O520" i="34" s="1"/>
  <c r="M526" i="34"/>
  <c r="O526" i="34" s="1"/>
  <c r="G86" i="34"/>
  <c r="G557" i="34" s="1"/>
  <c r="G563" i="34" s="1"/>
  <c r="M13" i="34"/>
  <c r="O13" i="34" s="1"/>
  <c r="M19" i="34"/>
  <c r="O19" i="34" s="1"/>
  <c r="M25" i="34"/>
  <c r="O25" i="34" s="1"/>
  <c r="M31" i="34"/>
  <c r="O31" i="34" s="1"/>
  <c r="M37" i="34"/>
  <c r="O37" i="34" s="1"/>
  <c r="M43" i="34"/>
  <c r="O43" i="34" s="1"/>
  <c r="M49" i="34"/>
  <c r="O49" i="34" s="1"/>
  <c r="M55" i="34"/>
  <c r="O55" i="34" s="1"/>
  <c r="H145" i="34"/>
  <c r="H559" i="34" s="1"/>
  <c r="H170" i="34"/>
  <c r="F191" i="34"/>
  <c r="F232" i="34" s="1"/>
  <c r="L191" i="34"/>
  <c r="H230" i="34"/>
  <c r="F249" i="34"/>
  <c r="L249" i="34"/>
  <c r="F282" i="34"/>
  <c r="L282" i="34"/>
  <c r="H294" i="34"/>
  <c r="D306" i="34"/>
  <c r="J306" i="34"/>
  <c r="K362" i="34"/>
  <c r="I485" i="34"/>
  <c r="I507" i="34"/>
  <c r="G529" i="34"/>
  <c r="G531" i="34" s="1"/>
  <c r="G561" i="34" s="1"/>
  <c r="N529" i="34"/>
  <c r="N531" i="34" s="1"/>
  <c r="N561" i="34" s="1"/>
  <c r="M74" i="34"/>
  <c r="O74" i="34" s="1"/>
  <c r="M80" i="34"/>
  <c r="O80" i="34" s="1"/>
  <c r="M91" i="34"/>
  <c r="O91" i="34" s="1"/>
  <c r="M97" i="34"/>
  <c r="O97" i="34" s="1"/>
  <c r="M103" i="34"/>
  <c r="O103" i="34" s="1"/>
  <c r="M109" i="34"/>
  <c r="O109" i="34" s="1"/>
  <c r="M115" i="34"/>
  <c r="O115" i="34" s="1"/>
  <c r="M162" i="34"/>
  <c r="O162" i="34" s="1"/>
  <c r="M168" i="34"/>
  <c r="O168" i="34" s="1"/>
  <c r="M179" i="34"/>
  <c r="O179" i="34" s="1"/>
  <c r="M185" i="34"/>
  <c r="O185" i="34" s="1"/>
  <c r="M195" i="34"/>
  <c r="O195" i="34" s="1"/>
  <c r="M201" i="34"/>
  <c r="O201" i="34" s="1"/>
  <c r="M213" i="34"/>
  <c r="O213" i="34" s="1"/>
  <c r="M219" i="34"/>
  <c r="O219" i="34" s="1"/>
  <c r="M225" i="34"/>
  <c r="O225" i="34" s="1"/>
  <c r="M238" i="34"/>
  <c r="O238" i="34" s="1"/>
  <c r="M255" i="34"/>
  <c r="O255" i="34" s="1"/>
  <c r="M261" i="34"/>
  <c r="O261" i="34" s="1"/>
  <c r="M267" i="34"/>
  <c r="O267" i="34" s="1"/>
  <c r="M273" i="34"/>
  <c r="O273" i="34" s="1"/>
  <c r="M279" i="34"/>
  <c r="O279" i="34" s="1"/>
  <c r="M290" i="34"/>
  <c r="O290" i="34" s="1"/>
  <c r="M301" i="34"/>
  <c r="O301" i="34" s="1"/>
  <c r="M312" i="34"/>
  <c r="O312" i="34" s="1"/>
  <c r="M318" i="34"/>
  <c r="O318" i="34" s="1"/>
  <c r="M349" i="34"/>
  <c r="O349" i="34" s="1"/>
  <c r="M380" i="34"/>
  <c r="O380" i="34" s="1"/>
  <c r="M392" i="34"/>
  <c r="O392" i="34" s="1"/>
  <c r="M398" i="34"/>
  <c r="O398" i="34" s="1"/>
  <c r="M404" i="34"/>
  <c r="O404" i="34" s="1"/>
  <c r="M410" i="34"/>
  <c r="O410" i="34" s="1"/>
  <c r="M421" i="34"/>
  <c r="M427" i="34"/>
  <c r="O427" i="34" s="1"/>
  <c r="M439" i="34"/>
  <c r="O439" i="34" s="1"/>
  <c r="M445" i="34"/>
  <c r="O445" i="34" s="1"/>
  <c r="M451" i="34"/>
  <c r="O451" i="34" s="1"/>
  <c r="M457" i="34"/>
  <c r="O457" i="34" s="1"/>
  <c r="M504" i="34"/>
  <c r="O504" i="34" s="1"/>
  <c r="M522" i="34"/>
  <c r="O522" i="34" s="1"/>
  <c r="M528" i="34"/>
  <c r="O528" i="34" s="1"/>
  <c r="M9" i="34"/>
  <c r="O9" i="34" s="1"/>
  <c r="M15" i="34"/>
  <c r="O15" i="34" s="1"/>
  <c r="M21" i="34"/>
  <c r="O21" i="34" s="1"/>
  <c r="M27" i="34"/>
  <c r="O27" i="34" s="1"/>
  <c r="M33" i="34"/>
  <c r="O33" i="34" s="1"/>
  <c r="M39" i="34"/>
  <c r="O39" i="34" s="1"/>
  <c r="M45" i="34"/>
  <c r="O45" i="34" s="1"/>
  <c r="M51" i="34"/>
  <c r="O51" i="34" s="1"/>
  <c r="D145" i="34"/>
  <c r="D559" i="34" s="1"/>
  <c r="J145" i="34"/>
  <c r="J559" i="34" s="1"/>
  <c r="J170" i="34"/>
  <c r="H191" i="34"/>
  <c r="H232" i="34" s="1"/>
  <c r="D230" i="34"/>
  <c r="J230" i="34"/>
  <c r="J232" i="34" s="1"/>
  <c r="H249" i="34"/>
  <c r="H282" i="34"/>
  <c r="D294" i="34"/>
  <c r="J294" i="34"/>
  <c r="F306" i="34"/>
  <c r="L306" i="34"/>
  <c r="G362" i="34"/>
  <c r="N362" i="34"/>
  <c r="K417" i="34"/>
  <c r="K509" i="34" s="1"/>
  <c r="E485" i="34"/>
  <c r="K485" i="34"/>
  <c r="E507" i="34"/>
  <c r="K507" i="34"/>
  <c r="I529" i="34"/>
  <c r="I531" i="34" s="1"/>
  <c r="I561" i="34" s="1"/>
  <c r="M70" i="34"/>
  <c r="O70" i="34" s="1"/>
  <c r="M82" i="34"/>
  <c r="O82" i="34" s="1"/>
  <c r="M93" i="34"/>
  <c r="O93" i="34" s="1"/>
  <c r="M99" i="34"/>
  <c r="O99" i="34" s="1"/>
  <c r="M105" i="34"/>
  <c r="O105" i="34" s="1"/>
  <c r="M111" i="34"/>
  <c r="O111" i="34" s="1"/>
  <c r="M164" i="34"/>
  <c r="O164" i="34" s="1"/>
  <c r="M175" i="34"/>
  <c r="O175" i="34" s="1"/>
  <c r="M181" i="34"/>
  <c r="O181" i="34" s="1"/>
  <c r="M187" i="34"/>
  <c r="O187" i="34" s="1"/>
  <c r="M197" i="34"/>
  <c r="O197" i="34" s="1"/>
  <c r="M203" i="34"/>
  <c r="O203" i="34" s="1"/>
  <c r="M209" i="34"/>
  <c r="O209" i="34" s="1"/>
  <c r="M215" i="34"/>
  <c r="O215" i="34" s="1"/>
  <c r="M221" i="34"/>
  <c r="O221" i="34" s="1"/>
  <c r="M240" i="34"/>
  <c r="O240" i="34" s="1"/>
  <c r="M246" i="34"/>
  <c r="O246" i="34" s="1"/>
  <c r="M257" i="34"/>
  <c r="O257" i="34" s="1"/>
  <c r="M263" i="34"/>
  <c r="O263" i="34" s="1"/>
  <c r="M269" i="34"/>
  <c r="O269" i="34" s="1"/>
  <c r="M275" i="34"/>
  <c r="O275" i="34" s="1"/>
  <c r="M292" i="34"/>
  <c r="O292" i="34" s="1"/>
  <c r="M303" i="34"/>
  <c r="O303" i="34" s="1"/>
  <c r="M314" i="34"/>
  <c r="O314" i="34" s="1"/>
  <c r="M320" i="34"/>
  <c r="O320" i="34" s="1"/>
  <c r="M345" i="34"/>
  <c r="O345" i="34" s="1"/>
  <c r="M357" i="34"/>
  <c r="O357" i="34" s="1"/>
  <c r="M376" i="34"/>
  <c r="O376" i="34" s="1"/>
  <c r="M388" i="34"/>
  <c r="O388" i="34" s="1"/>
  <c r="M394" i="34"/>
  <c r="O394" i="34" s="1"/>
  <c r="M400" i="34"/>
  <c r="O400" i="34" s="1"/>
  <c r="M406" i="34"/>
  <c r="O406" i="34" s="1"/>
  <c r="M412" i="34"/>
  <c r="O412" i="34" s="1"/>
  <c r="M423" i="34"/>
  <c r="O423" i="34" s="1"/>
  <c r="M441" i="34"/>
  <c r="O441" i="34" s="1"/>
  <c r="M447" i="34"/>
  <c r="O447" i="34" s="1"/>
  <c r="M453" i="34"/>
  <c r="O453" i="34" s="1"/>
  <c r="M518" i="34"/>
  <c r="M529" i="34" s="1"/>
  <c r="M524" i="34"/>
  <c r="O524" i="34" s="1"/>
  <c r="M244" i="34"/>
  <c r="O244" i="34" s="1"/>
  <c r="L86" i="34"/>
  <c r="M8" i="34"/>
  <c r="I86" i="34"/>
  <c r="I557" i="34" s="1"/>
  <c r="I563" i="34" s="1"/>
  <c r="N86" i="34"/>
  <c r="N557" i="34" s="1"/>
  <c r="M10" i="34"/>
  <c r="O10" i="34" s="1"/>
  <c r="M12" i="34"/>
  <c r="O12" i="34" s="1"/>
  <c r="M14" i="34"/>
  <c r="O14" i="34" s="1"/>
  <c r="M16" i="34"/>
  <c r="O16" i="34" s="1"/>
  <c r="M18" i="34"/>
  <c r="O18" i="34" s="1"/>
  <c r="M20" i="34"/>
  <c r="O20" i="34" s="1"/>
  <c r="M22" i="34"/>
  <c r="O22" i="34" s="1"/>
  <c r="M24" i="34"/>
  <c r="O24" i="34" s="1"/>
  <c r="M26" i="34"/>
  <c r="O26" i="34" s="1"/>
  <c r="M28" i="34"/>
  <c r="O28" i="34" s="1"/>
  <c r="M30" i="34"/>
  <c r="O30" i="34" s="1"/>
  <c r="M32" i="34"/>
  <c r="O32" i="34" s="1"/>
  <c r="M34" i="34"/>
  <c r="O34" i="34" s="1"/>
  <c r="M36" i="34"/>
  <c r="O36" i="34" s="1"/>
  <c r="M38" i="34"/>
  <c r="O38" i="34" s="1"/>
  <c r="M40" i="34"/>
  <c r="O40" i="34" s="1"/>
  <c r="M42" i="34"/>
  <c r="O42" i="34" s="1"/>
  <c r="M44" i="34"/>
  <c r="O44" i="34" s="1"/>
  <c r="M46" i="34"/>
  <c r="O46" i="34" s="1"/>
  <c r="M48" i="34"/>
  <c r="O48" i="34" s="1"/>
  <c r="M50" i="34"/>
  <c r="O50" i="34" s="1"/>
  <c r="M52" i="34"/>
  <c r="O52" i="34" s="1"/>
  <c r="M54" i="34"/>
  <c r="O54" i="34" s="1"/>
  <c r="M56" i="34"/>
  <c r="O56" i="34" s="1"/>
  <c r="M69" i="34"/>
  <c r="O69" i="34" s="1"/>
  <c r="M71" i="34"/>
  <c r="O71" i="34" s="1"/>
  <c r="M73" i="34"/>
  <c r="O73" i="34" s="1"/>
  <c r="M75" i="34"/>
  <c r="O75" i="34" s="1"/>
  <c r="M77" i="34"/>
  <c r="O77" i="34" s="1"/>
  <c r="M79" i="34"/>
  <c r="O79" i="34" s="1"/>
  <c r="M81" i="34"/>
  <c r="O81" i="34" s="1"/>
  <c r="M83" i="34"/>
  <c r="O83" i="34" s="1"/>
  <c r="E145" i="34"/>
  <c r="E559" i="34" s="1"/>
  <c r="I145" i="34"/>
  <c r="I559" i="34" s="1"/>
  <c r="M92" i="34"/>
  <c r="O92" i="34" s="1"/>
  <c r="M94" i="34"/>
  <c r="O94" i="34" s="1"/>
  <c r="M96" i="34"/>
  <c r="O96" i="34" s="1"/>
  <c r="M98" i="34"/>
  <c r="O98" i="34" s="1"/>
  <c r="M100" i="34"/>
  <c r="O100" i="34" s="1"/>
  <c r="M102" i="34"/>
  <c r="O102" i="34" s="1"/>
  <c r="M104" i="34"/>
  <c r="O104" i="34" s="1"/>
  <c r="M106" i="34"/>
  <c r="O106" i="34" s="1"/>
  <c r="M108" i="34"/>
  <c r="O108" i="34" s="1"/>
  <c r="M110" i="34"/>
  <c r="O110" i="34" s="1"/>
  <c r="M112" i="34"/>
  <c r="O112" i="34" s="1"/>
  <c r="M114" i="34"/>
  <c r="O114" i="34" s="1"/>
  <c r="M116" i="34"/>
  <c r="O116" i="34" s="1"/>
  <c r="N170" i="34"/>
  <c r="M167" i="34"/>
  <c r="O167" i="34" s="1"/>
  <c r="N191" i="34"/>
  <c r="M176" i="34"/>
  <c r="O176" i="34" s="1"/>
  <c r="M178" i="34"/>
  <c r="O178" i="34" s="1"/>
  <c r="M180" i="34"/>
  <c r="O180" i="34" s="1"/>
  <c r="M182" i="34"/>
  <c r="O182" i="34" s="1"/>
  <c r="M184" i="34"/>
  <c r="O184" i="34" s="1"/>
  <c r="M186" i="34"/>
  <c r="O186" i="34" s="1"/>
  <c r="M188" i="34"/>
  <c r="O188" i="34" s="1"/>
  <c r="N230" i="34"/>
  <c r="M196" i="34"/>
  <c r="O196" i="34" s="1"/>
  <c r="M198" i="34"/>
  <c r="O198" i="34" s="1"/>
  <c r="M200" i="34"/>
  <c r="O200" i="34" s="1"/>
  <c r="M202" i="34"/>
  <c r="O202" i="34" s="1"/>
  <c r="M204" i="34"/>
  <c r="O204" i="34" s="1"/>
  <c r="M206" i="34"/>
  <c r="O206" i="34" s="1"/>
  <c r="M208" i="34"/>
  <c r="O208" i="34" s="1"/>
  <c r="M210" i="34"/>
  <c r="O210" i="34" s="1"/>
  <c r="M212" i="34"/>
  <c r="O212" i="34" s="1"/>
  <c r="M214" i="34"/>
  <c r="O214" i="34" s="1"/>
  <c r="M216" i="34"/>
  <c r="O216" i="34" s="1"/>
  <c r="M218" i="34"/>
  <c r="O218" i="34" s="1"/>
  <c r="M220" i="34"/>
  <c r="O220" i="34" s="1"/>
  <c r="M222" i="34"/>
  <c r="O222" i="34" s="1"/>
  <c r="M224" i="34"/>
  <c r="O224" i="34" s="1"/>
  <c r="M226" i="34"/>
  <c r="O226" i="34" s="1"/>
  <c r="M17" i="34"/>
  <c r="O17" i="34" s="1"/>
  <c r="O72" i="34"/>
  <c r="M207" i="34"/>
  <c r="O207" i="34" s="1"/>
  <c r="D86" i="34"/>
  <c r="D557" i="34" s="1"/>
  <c r="F86" i="34"/>
  <c r="J86" i="34"/>
  <c r="M58" i="34"/>
  <c r="O58" i="34" s="1"/>
  <c r="M60" i="34"/>
  <c r="O60" i="34" s="1"/>
  <c r="M62" i="34"/>
  <c r="O62" i="34" s="1"/>
  <c r="M64" i="34"/>
  <c r="O64" i="34" s="1"/>
  <c r="M66" i="34"/>
  <c r="O66" i="34" s="1"/>
  <c r="M119" i="34"/>
  <c r="O119" i="34" s="1"/>
  <c r="M121" i="34"/>
  <c r="O121" i="34" s="1"/>
  <c r="M123" i="34"/>
  <c r="O123" i="34" s="1"/>
  <c r="M125" i="34"/>
  <c r="O125" i="34" s="1"/>
  <c r="M127" i="34"/>
  <c r="O127" i="34" s="1"/>
  <c r="M129" i="34"/>
  <c r="O129" i="34" s="1"/>
  <c r="M131" i="34"/>
  <c r="O131" i="34" s="1"/>
  <c r="M133" i="34"/>
  <c r="O133" i="34" s="1"/>
  <c r="M135" i="34"/>
  <c r="O135" i="34" s="1"/>
  <c r="M137" i="34"/>
  <c r="O137" i="34" s="1"/>
  <c r="M139" i="34"/>
  <c r="O139" i="34" s="1"/>
  <c r="M141" i="34"/>
  <c r="O141" i="34" s="1"/>
  <c r="M143" i="34"/>
  <c r="O143" i="34" s="1"/>
  <c r="M150" i="34"/>
  <c r="O150" i="34" s="1"/>
  <c r="M152" i="34"/>
  <c r="O152" i="34" s="1"/>
  <c r="M154" i="34"/>
  <c r="O154" i="34" s="1"/>
  <c r="M156" i="34"/>
  <c r="O156" i="34" s="1"/>
  <c r="M158" i="34"/>
  <c r="O158" i="34" s="1"/>
  <c r="M76" i="34"/>
  <c r="O76" i="34" s="1"/>
  <c r="K145" i="34"/>
  <c r="K559" i="34" s="1"/>
  <c r="M227" i="34"/>
  <c r="O227" i="34" s="1"/>
  <c r="F417" i="34"/>
  <c r="M177" i="34"/>
  <c r="O177" i="34" s="1"/>
  <c r="H86" i="34"/>
  <c r="M59" i="34"/>
  <c r="O59" i="34" s="1"/>
  <c r="M61" i="34"/>
  <c r="O61" i="34" s="1"/>
  <c r="M63" i="34"/>
  <c r="O63" i="34" s="1"/>
  <c r="M65" i="34"/>
  <c r="O65" i="34" s="1"/>
  <c r="M67" i="34"/>
  <c r="O67" i="34" s="1"/>
  <c r="M118" i="34"/>
  <c r="O118" i="34" s="1"/>
  <c r="M120" i="34"/>
  <c r="O120" i="34" s="1"/>
  <c r="M122" i="34"/>
  <c r="O122" i="34" s="1"/>
  <c r="M124" i="34"/>
  <c r="O124" i="34" s="1"/>
  <c r="M126" i="34"/>
  <c r="O126" i="34" s="1"/>
  <c r="M128" i="34"/>
  <c r="O128" i="34" s="1"/>
  <c r="M130" i="34"/>
  <c r="O130" i="34" s="1"/>
  <c r="M132" i="34"/>
  <c r="O132" i="34" s="1"/>
  <c r="M134" i="34"/>
  <c r="O134" i="34" s="1"/>
  <c r="M136" i="34"/>
  <c r="O136" i="34" s="1"/>
  <c r="M138" i="34"/>
  <c r="O138" i="34" s="1"/>
  <c r="M140" i="34"/>
  <c r="O140" i="34" s="1"/>
  <c r="M142" i="34"/>
  <c r="O142" i="34" s="1"/>
  <c r="M151" i="34"/>
  <c r="O151" i="34" s="1"/>
  <c r="M153" i="34"/>
  <c r="O153" i="34" s="1"/>
  <c r="M155" i="34"/>
  <c r="O155" i="34" s="1"/>
  <c r="M157" i="34"/>
  <c r="O157" i="34" s="1"/>
  <c r="M159" i="34"/>
  <c r="O159" i="34" s="1"/>
  <c r="M161" i="34"/>
  <c r="O161" i="34" s="1"/>
  <c r="M163" i="34"/>
  <c r="O163" i="34" s="1"/>
  <c r="M165" i="34"/>
  <c r="O165" i="34" s="1"/>
  <c r="M228" i="34"/>
  <c r="O228" i="34" s="1"/>
  <c r="G249" i="34"/>
  <c r="G364" i="34" s="1"/>
  <c r="G510" i="34" s="1"/>
  <c r="K249" i="34"/>
  <c r="K364" i="34" s="1"/>
  <c r="K510" i="34" s="1"/>
  <c r="M237" i="34"/>
  <c r="O237" i="34" s="1"/>
  <c r="M239" i="34"/>
  <c r="O239" i="34" s="1"/>
  <c r="M241" i="34"/>
  <c r="O241" i="34" s="1"/>
  <c r="M243" i="34"/>
  <c r="O243" i="34" s="1"/>
  <c r="M245" i="34"/>
  <c r="O245" i="34" s="1"/>
  <c r="M247" i="34"/>
  <c r="O247" i="34" s="1"/>
  <c r="G282" i="34"/>
  <c r="K282" i="34"/>
  <c r="M254" i="34"/>
  <c r="O254" i="34" s="1"/>
  <c r="M256" i="34"/>
  <c r="O256" i="34" s="1"/>
  <c r="M258" i="34"/>
  <c r="O258" i="34" s="1"/>
  <c r="M260" i="34"/>
  <c r="O260" i="34" s="1"/>
  <c r="M262" i="34"/>
  <c r="O262" i="34" s="1"/>
  <c r="M264" i="34"/>
  <c r="O264" i="34" s="1"/>
  <c r="M266" i="34"/>
  <c r="O266" i="34" s="1"/>
  <c r="M268" i="34"/>
  <c r="O268" i="34" s="1"/>
  <c r="M270" i="34"/>
  <c r="O270" i="34" s="1"/>
  <c r="M272" i="34"/>
  <c r="O272" i="34" s="1"/>
  <c r="M274" i="34"/>
  <c r="O274" i="34" s="1"/>
  <c r="M276" i="34"/>
  <c r="O276" i="34" s="1"/>
  <c r="M278" i="34"/>
  <c r="O278" i="34" s="1"/>
  <c r="M280" i="34"/>
  <c r="O280" i="34" s="1"/>
  <c r="G294" i="34"/>
  <c r="K294" i="34"/>
  <c r="M287" i="34"/>
  <c r="O287" i="34" s="1"/>
  <c r="M289" i="34"/>
  <c r="O289" i="34" s="1"/>
  <c r="M291" i="34"/>
  <c r="O291" i="34" s="1"/>
  <c r="N306" i="34"/>
  <c r="M300" i="34"/>
  <c r="O300" i="34" s="1"/>
  <c r="M302" i="34"/>
  <c r="O302" i="34" s="1"/>
  <c r="M304" i="34"/>
  <c r="O304" i="34" s="1"/>
  <c r="G324" i="34"/>
  <c r="K324" i="34"/>
  <c r="M311" i="34"/>
  <c r="O311" i="34" s="1"/>
  <c r="M313" i="34"/>
  <c r="O313" i="34" s="1"/>
  <c r="M315" i="34"/>
  <c r="O315" i="34" s="1"/>
  <c r="M317" i="34"/>
  <c r="O317" i="34" s="1"/>
  <c r="M319" i="34"/>
  <c r="O319" i="34" s="1"/>
  <c r="G337" i="34"/>
  <c r="K337" i="34"/>
  <c r="M335" i="34"/>
  <c r="O335" i="34" s="1"/>
  <c r="F362" i="34"/>
  <c r="J362" i="34"/>
  <c r="M344" i="34"/>
  <c r="O344" i="34" s="1"/>
  <c r="M348" i="34"/>
  <c r="O348" i="34" s="1"/>
  <c r="M352" i="34"/>
  <c r="O352" i="34" s="1"/>
  <c r="M356" i="34"/>
  <c r="O356" i="34" s="1"/>
  <c r="M360" i="34"/>
  <c r="O360" i="34" s="1"/>
  <c r="M371" i="34"/>
  <c r="O371" i="34" s="1"/>
  <c r="M375" i="34"/>
  <c r="O375" i="34" s="1"/>
  <c r="M379" i="34"/>
  <c r="O379" i="34" s="1"/>
  <c r="M383" i="34"/>
  <c r="O383" i="34" s="1"/>
  <c r="M464" i="34"/>
  <c r="O464" i="34" s="1"/>
  <c r="M466" i="34"/>
  <c r="O466" i="34" s="1"/>
  <c r="M468" i="34"/>
  <c r="O468" i="34" s="1"/>
  <c r="M470" i="34"/>
  <c r="O470" i="34" s="1"/>
  <c r="M472" i="34"/>
  <c r="O472" i="34" s="1"/>
  <c r="M474" i="34"/>
  <c r="O474" i="34" s="1"/>
  <c r="M476" i="34"/>
  <c r="O476" i="34" s="1"/>
  <c r="M478" i="34"/>
  <c r="O478" i="34" s="1"/>
  <c r="M480" i="34"/>
  <c r="O480" i="34" s="1"/>
  <c r="M482" i="34"/>
  <c r="O482" i="34" s="1"/>
  <c r="M489" i="34"/>
  <c r="H507" i="34"/>
  <c r="L507" i="34"/>
  <c r="M491" i="34"/>
  <c r="O491" i="34" s="1"/>
  <c r="M493" i="34"/>
  <c r="M495" i="34"/>
  <c r="M497" i="34"/>
  <c r="M499" i="34"/>
  <c r="M501" i="34"/>
  <c r="O501" i="34" s="1"/>
  <c r="M503" i="34"/>
  <c r="O503" i="34" s="1"/>
  <c r="M505" i="34"/>
  <c r="O505" i="34" s="1"/>
  <c r="F529" i="34"/>
  <c r="F531" i="34" s="1"/>
  <c r="F561" i="34" s="1"/>
  <c r="J529" i="34"/>
  <c r="J531" i="34" s="1"/>
  <c r="J561" i="34" s="1"/>
  <c r="M519" i="34"/>
  <c r="O519" i="34" s="1"/>
  <c r="M521" i="34"/>
  <c r="O521" i="34" s="1"/>
  <c r="M523" i="34"/>
  <c r="O523" i="34" s="1"/>
  <c r="M525" i="34"/>
  <c r="O525" i="34" s="1"/>
  <c r="M527" i="34"/>
  <c r="O527" i="34" s="1"/>
  <c r="M530" i="34"/>
  <c r="O530" i="34" s="1"/>
  <c r="M322" i="34"/>
  <c r="O322" i="34" s="1"/>
  <c r="M334" i="34"/>
  <c r="O334" i="34" s="1"/>
  <c r="M342" i="34"/>
  <c r="O342" i="34" s="1"/>
  <c r="M346" i="34"/>
  <c r="O346" i="34" s="1"/>
  <c r="M350" i="34"/>
  <c r="O350" i="34" s="1"/>
  <c r="M354" i="34"/>
  <c r="O354" i="34" s="1"/>
  <c r="M358" i="34"/>
  <c r="O358" i="34" s="1"/>
  <c r="M369" i="34"/>
  <c r="O369" i="34" s="1"/>
  <c r="M373" i="34"/>
  <c r="O373" i="34" s="1"/>
  <c r="M377" i="34"/>
  <c r="O377" i="34" s="1"/>
  <c r="M381" i="34"/>
  <c r="O381" i="34" s="1"/>
  <c r="M385" i="34"/>
  <c r="O385" i="34" s="1"/>
  <c r="M321" i="34"/>
  <c r="O321" i="34" s="1"/>
  <c r="M326" i="34"/>
  <c r="O326" i="34" s="1"/>
  <c r="O328" i="34" s="1"/>
  <c r="M333" i="34"/>
  <c r="O333" i="34" s="1"/>
  <c r="M343" i="34"/>
  <c r="O343" i="34" s="1"/>
  <c r="M347" i="34"/>
  <c r="O347" i="34" s="1"/>
  <c r="M351" i="34"/>
  <c r="O351" i="34" s="1"/>
  <c r="M355" i="34"/>
  <c r="O355" i="34" s="1"/>
  <c r="M359" i="34"/>
  <c r="O359" i="34" s="1"/>
  <c r="M370" i="34"/>
  <c r="O370" i="34" s="1"/>
  <c r="M374" i="34"/>
  <c r="O374" i="34" s="1"/>
  <c r="M378" i="34"/>
  <c r="O378" i="34" s="1"/>
  <c r="M382" i="34"/>
  <c r="O382" i="34" s="1"/>
  <c r="M386" i="34"/>
  <c r="O386" i="34" s="1"/>
  <c r="M429" i="34"/>
  <c r="O429" i="34" s="1"/>
  <c r="M431" i="34"/>
  <c r="O431" i="34" s="1"/>
  <c r="M433" i="34"/>
  <c r="O433" i="34" s="1"/>
  <c r="M435" i="34"/>
  <c r="O435" i="34" s="1"/>
  <c r="M437" i="34"/>
  <c r="O437" i="34" s="1"/>
  <c r="M459" i="34"/>
  <c r="O459" i="34" s="1"/>
  <c r="M461" i="34"/>
  <c r="O461" i="34" s="1"/>
  <c r="K557" i="34"/>
  <c r="K563" i="34" s="1"/>
  <c r="O8" i="34"/>
  <c r="F557" i="34"/>
  <c r="F563" i="34" s="1"/>
  <c r="J557" i="34"/>
  <c r="J563" i="34" s="1"/>
  <c r="H557" i="34"/>
  <c r="H563" i="34" s="1"/>
  <c r="L557" i="34"/>
  <c r="L563" i="34" s="1"/>
  <c r="E86" i="34"/>
  <c r="D170" i="34"/>
  <c r="M149" i="34"/>
  <c r="M117" i="34"/>
  <c r="O117" i="34" s="1"/>
  <c r="E324" i="34"/>
  <c r="E362" i="34"/>
  <c r="D362" i="34"/>
  <c r="M90" i="34"/>
  <c r="N145" i="34"/>
  <c r="N559" i="34" s="1"/>
  <c r="E170" i="34"/>
  <c r="I170" i="34"/>
  <c r="E191" i="34"/>
  <c r="I191" i="34"/>
  <c r="E230" i="34"/>
  <c r="I230" i="34"/>
  <c r="M236" i="34"/>
  <c r="I282" i="34"/>
  <c r="O421" i="34"/>
  <c r="E306" i="34"/>
  <c r="I306" i="34"/>
  <c r="M174" i="34"/>
  <c r="E282" i="34"/>
  <c r="M286" i="34"/>
  <c r="M298" i="34"/>
  <c r="I324" i="34"/>
  <c r="M310" i="34"/>
  <c r="E337" i="34"/>
  <c r="I337" i="34"/>
  <c r="I362" i="34"/>
  <c r="O341" i="34"/>
  <c r="H362" i="34"/>
  <c r="D417" i="34"/>
  <c r="M368" i="34"/>
  <c r="H417" i="34"/>
  <c r="L417" i="34"/>
  <c r="D232" i="34"/>
  <c r="L232" i="34"/>
  <c r="M194" i="34"/>
  <c r="D324" i="34"/>
  <c r="H324" i="34"/>
  <c r="L324" i="34"/>
  <c r="J417" i="34"/>
  <c r="N509" i="34"/>
  <c r="F485" i="34"/>
  <c r="M332" i="34"/>
  <c r="F324" i="34"/>
  <c r="J324" i="34"/>
  <c r="N324" i="34"/>
  <c r="E417" i="34"/>
  <c r="E509" i="34" s="1"/>
  <c r="I417" i="34"/>
  <c r="M387" i="34"/>
  <c r="O387" i="34" s="1"/>
  <c r="M389" i="34"/>
  <c r="O389" i="34" s="1"/>
  <c r="M391" i="34"/>
  <c r="O391" i="34" s="1"/>
  <c r="M393" i="34"/>
  <c r="O393" i="34" s="1"/>
  <c r="M395" i="34"/>
  <c r="O395" i="34" s="1"/>
  <c r="M397" i="34"/>
  <c r="O397" i="34" s="1"/>
  <c r="M399" i="34"/>
  <c r="O399" i="34" s="1"/>
  <c r="M401" i="34"/>
  <c r="O401" i="34" s="1"/>
  <c r="M403" i="34"/>
  <c r="O403" i="34" s="1"/>
  <c r="M405" i="34"/>
  <c r="O405" i="34" s="1"/>
  <c r="M407" i="34"/>
  <c r="O407" i="34" s="1"/>
  <c r="M409" i="34"/>
  <c r="O409" i="34" s="1"/>
  <c r="M411" i="34"/>
  <c r="O411" i="34" s="1"/>
  <c r="M413" i="34"/>
  <c r="O413" i="34" s="1"/>
  <c r="M415" i="34"/>
  <c r="O415" i="34" s="1"/>
  <c r="M430" i="34"/>
  <c r="O430" i="34" s="1"/>
  <c r="M432" i="34"/>
  <c r="O432" i="34" s="1"/>
  <c r="M434" i="34"/>
  <c r="O434" i="34" s="1"/>
  <c r="M436" i="34"/>
  <c r="O436" i="34" s="1"/>
  <c r="M438" i="34"/>
  <c r="O438" i="34" s="1"/>
  <c r="M460" i="34"/>
  <c r="O460" i="34" s="1"/>
  <c r="M462" i="34"/>
  <c r="O462" i="34" s="1"/>
  <c r="J485" i="34"/>
  <c r="M422" i="34"/>
  <c r="O422" i="34" s="1"/>
  <c r="M424" i="34"/>
  <c r="O424" i="34" s="1"/>
  <c r="M426" i="34"/>
  <c r="O426" i="34" s="1"/>
  <c r="M428" i="34"/>
  <c r="O428" i="34" s="1"/>
  <c r="M440" i="34"/>
  <c r="O440" i="34" s="1"/>
  <c r="M442" i="34"/>
  <c r="O442" i="34" s="1"/>
  <c r="M444" i="34"/>
  <c r="O444" i="34" s="1"/>
  <c r="M446" i="34"/>
  <c r="O446" i="34" s="1"/>
  <c r="M448" i="34"/>
  <c r="O448" i="34" s="1"/>
  <c r="M450" i="34"/>
  <c r="O450" i="34" s="1"/>
  <c r="M452" i="34"/>
  <c r="O452" i="34" s="1"/>
  <c r="M454" i="34"/>
  <c r="O454" i="34" s="1"/>
  <c r="M456" i="34"/>
  <c r="O456" i="34" s="1"/>
  <c r="M458" i="34"/>
  <c r="O458" i="34" s="1"/>
  <c r="O489" i="34"/>
  <c r="O493" i="34"/>
  <c r="O495" i="34"/>
  <c r="O497" i="34"/>
  <c r="O499" i="34"/>
  <c r="F507" i="34"/>
  <c r="J507" i="34"/>
  <c r="M490" i="34"/>
  <c r="O490" i="34" s="1"/>
  <c r="M492" i="34"/>
  <c r="O492" i="34" s="1"/>
  <c r="M494" i="34"/>
  <c r="O494" i="34" s="1"/>
  <c r="M496" i="34"/>
  <c r="O496" i="34" s="1"/>
  <c r="M498" i="34"/>
  <c r="O498" i="34" s="1"/>
  <c r="M500" i="34"/>
  <c r="O500" i="34" s="1"/>
  <c r="M502" i="34"/>
  <c r="O502" i="34" s="1"/>
  <c r="D485" i="34"/>
  <c r="H485" i="34"/>
  <c r="L485" i="34"/>
  <c r="M463" i="34"/>
  <c r="O463" i="34" s="1"/>
  <c r="M465" i="34"/>
  <c r="O465" i="34" s="1"/>
  <c r="M467" i="34"/>
  <c r="O467" i="34" s="1"/>
  <c r="M469" i="34"/>
  <c r="O469" i="34" s="1"/>
  <c r="M471" i="34"/>
  <c r="O471" i="34" s="1"/>
  <c r="M473" i="34"/>
  <c r="O473" i="34" s="1"/>
  <c r="M475" i="34"/>
  <c r="O475" i="34" s="1"/>
  <c r="M477" i="34"/>
  <c r="O477" i="34" s="1"/>
  <c r="M479" i="34"/>
  <c r="O479" i="34" s="1"/>
  <c r="M481" i="34"/>
  <c r="O481" i="34" s="1"/>
  <c r="M483" i="34"/>
  <c r="O483" i="34" s="1"/>
  <c r="D507" i="34"/>
  <c r="D529" i="34"/>
  <c r="D531" i="34" s="1"/>
  <c r="D561" i="34" s="1"/>
  <c r="M282" i="34" l="1"/>
  <c r="O282" i="34" s="1"/>
  <c r="F364" i="34"/>
  <c r="M86" i="34"/>
  <c r="M557" i="34" s="1"/>
  <c r="O518" i="34"/>
  <c r="M328" i="34"/>
  <c r="J364" i="34"/>
  <c r="M362" i="34"/>
  <c r="O362" i="34" s="1"/>
  <c r="I509" i="34"/>
  <c r="N232" i="34"/>
  <c r="N364" i="34" s="1"/>
  <c r="E232" i="34"/>
  <c r="F509" i="34"/>
  <c r="F510" i="34" s="1"/>
  <c r="M507" i="34"/>
  <c r="O507" i="34" s="1"/>
  <c r="H364" i="34"/>
  <c r="M417" i="34"/>
  <c r="O368" i="34"/>
  <c r="O286" i="34"/>
  <c r="M294" i="34"/>
  <c r="O294" i="34" s="1"/>
  <c r="I232" i="34"/>
  <c r="I364" i="34" s="1"/>
  <c r="D563" i="34"/>
  <c r="N563" i="34"/>
  <c r="D364" i="34"/>
  <c r="D509" i="34"/>
  <c r="O310" i="34"/>
  <c r="M324" i="34"/>
  <c r="O324" i="34" s="1"/>
  <c r="O236" i="34"/>
  <c r="M249" i="34"/>
  <c r="O249" i="34" s="1"/>
  <c r="E364" i="34"/>
  <c r="E510" i="34" s="1"/>
  <c r="M145" i="34"/>
  <c r="O90" i="34"/>
  <c r="O149" i="34"/>
  <c r="M170" i="34"/>
  <c r="O170" i="34" s="1"/>
  <c r="J509" i="34"/>
  <c r="J565" i="34" s="1"/>
  <c r="O194" i="34"/>
  <c r="M230" i="34"/>
  <c r="O230" i="34" s="1"/>
  <c r="L509" i="34"/>
  <c r="O174" i="34"/>
  <c r="M191" i="34"/>
  <c r="M485" i="34"/>
  <c r="O485" i="34" s="1"/>
  <c r="D534" i="34"/>
  <c r="D537" i="34" s="1"/>
  <c r="D548" i="34"/>
  <c r="M531" i="34"/>
  <c r="O529" i="34"/>
  <c r="O332" i="34"/>
  <c r="M337" i="34"/>
  <c r="O337" i="34" s="1"/>
  <c r="L364" i="34"/>
  <c r="H509" i="34"/>
  <c r="O298" i="34"/>
  <c r="M306" i="34"/>
  <c r="O306" i="34" s="1"/>
  <c r="E557" i="34"/>
  <c r="E563" i="34" s="1"/>
  <c r="G565" i="34"/>
  <c r="F565" i="34"/>
  <c r="K565" i="34"/>
  <c r="O86" i="34" l="1"/>
  <c r="N510" i="34"/>
  <c r="N565" i="34"/>
  <c r="J510" i="34"/>
  <c r="O191" i="34"/>
  <c r="M232" i="34"/>
  <c r="I510" i="34"/>
  <c r="I565" i="34"/>
  <c r="M509" i="34"/>
  <c r="O509" i="34" s="1"/>
  <c r="O417" i="34"/>
  <c r="E565" i="34"/>
  <c r="L510" i="34"/>
  <c r="L565" i="34"/>
  <c r="M561" i="34"/>
  <c r="O531" i="34"/>
  <c r="O561" i="34" s="1"/>
  <c r="D552" i="34"/>
  <c r="D550" i="34"/>
  <c r="M559" i="34"/>
  <c r="O145" i="34"/>
  <c r="O559" i="34" s="1"/>
  <c r="D538" i="34"/>
  <c r="D539" i="34" s="1"/>
  <c r="D541" i="34" s="1"/>
  <c r="D510" i="34"/>
  <c r="D565" i="34"/>
  <c r="H510" i="34"/>
  <c r="H565" i="34"/>
  <c r="O557" i="34"/>
  <c r="M563" i="34" l="1"/>
  <c r="O563" i="34"/>
  <c r="M364" i="34"/>
  <c r="O232" i="34"/>
  <c r="O364" i="34" s="1"/>
  <c r="O510" i="34" s="1"/>
  <c r="O565" i="34" l="1"/>
  <c r="M510" i="34"/>
  <c r="M565" i="34"/>
  <c r="D23" i="2" l="1"/>
  <c r="C23" i="2"/>
  <c r="B23" i="2"/>
  <c r="D23" i="28" l="1"/>
  <c r="C23" i="28"/>
  <c r="B23" i="28"/>
  <c r="D22" i="28" a="1"/>
  <c r="D22" i="28" s="1"/>
  <c r="C22" i="28" a="1"/>
  <c r="C22" i="28" s="1"/>
  <c r="E20" i="28" a="1"/>
  <c r="E20" i="28" s="1"/>
  <c r="E19" i="28" a="1"/>
  <c r="E19" i="28" s="1"/>
  <c r="B18" i="28"/>
  <c r="E18" i="28" s="1" a="1"/>
  <c r="E18" i="28" s="1"/>
  <c r="B17" i="28"/>
  <c r="E17" i="28" s="1" a="1"/>
  <c r="E17" i="28" s="1"/>
  <c r="B16" i="28"/>
  <c r="E16" i="28" s="1" a="1"/>
  <c r="E16" i="28" s="1"/>
  <c r="E15" i="28" a="1"/>
  <c r="E15" i="28" s="1"/>
  <c r="E14" i="28" a="1"/>
  <c r="E14" i="28" s="1"/>
  <c r="B14" i="28"/>
  <c r="E12" i="28" a="1"/>
  <c r="E12" i="28" s="1"/>
  <c r="E11" i="28" a="1"/>
  <c r="E11" i="28" s="1"/>
  <c r="B10" i="28"/>
  <c r="F6" i="28"/>
  <c r="A1" i="28"/>
  <c r="B22" i="28" l="1" a="1"/>
  <c r="B22" i="28" s="1"/>
  <c r="B25" i="28" s="1"/>
  <c r="E10" i="28" a="1"/>
  <c r="E10" i="28" s="1"/>
  <c r="E22" i="28" l="1" a="1"/>
  <c r="E22" i="28" s="1"/>
  <c r="F11" i="28" l="1"/>
  <c r="F19" i="28"/>
  <c r="F18" i="28"/>
  <c r="F16" i="28"/>
  <c r="F14" i="28"/>
  <c r="F12" i="28"/>
  <c r="F20" i="28"/>
  <c r="F17" i="28"/>
  <c r="F15" i="28"/>
  <c r="F10" i="28"/>
  <c r="F22" i="28" l="1"/>
  <c r="D23" i="27"/>
  <c r="C23" i="27"/>
  <c r="B23" i="27"/>
  <c r="D22" i="27" a="1"/>
  <c r="D22" i="27" s="1"/>
  <c r="E20" i="27" a="1"/>
  <c r="E20" i="27" s="1"/>
  <c r="E19" i="27" a="1"/>
  <c r="E19" i="27" s="1"/>
  <c r="C18" i="27"/>
  <c r="E18" i="27" s="1" a="1"/>
  <c r="E18" i="27" s="1"/>
  <c r="B18" i="27"/>
  <c r="C17" i="27"/>
  <c r="B17" i="27"/>
  <c r="E17" i="27" s="1" a="1"/>
  <c r="E17" i="27" s="1"/>
  <c r="B16" i="27"/>
  <c r="E15" i="27" a="1"/>
  <c r="E15" i="27" s="1"/>
  <c r="B14" i="27"/>
  <c r="E14" i="27" s="1" a="1"/>
  <c r="E14" i="27" s="1"/>
  <c r="B12" i="27"/>
  <c r="E12" i="27" s="1" a="1"/>
  <c r="E12" i="27" s="1"/>
  <c r="E11" i="27" a="1"/>
  <c r="E11" i="27" s="1"/>
  <c r="B10" i="27"/>
  <c r="E10" i="27" s="1" a="1"/>
  <c r="E10" i="27" s="1"/>
  <c r="F6" i="27"/>
  <c r="A1" i="27"/>
  <c r="C22" i="27" l="1" a="1"/>
  <c r="C22" i="27" s="1"/>
  <c r="B22" i="27" a="1"/>
  <c r="B22" i="27" s="1"/>
  <c r="E16" i="27" a="1"/>
  <c r="E16" i="27" s="1"/>
  <c r="E22" i="27" s="1" a="1"/>
  <c r="E22" i="27" s="1"/>
  <c r="F15" i="27" l="1"/>
  <c r="F14" i="27"/>
  <c r="F12" i="27"/>
  <c r="F17" i="27"/>
  <c r="F10" i="27"/>
  <c r="F16" i="27"/>
  <c r="F11" i="27"/>
  <c r="F20" i="27"/>
  <c r="F19" i="27"/>
  <c r="F18" i="27"/>
  <c r="F22" i="27" l="1"/>
  <c r="D23" i="26"/>
  <c r="C23" i="26"/>
  <c r="B23" i="26"/>
  <c r="D22" i="26" a="1"/>
  <c r="D22" i="26" s="1"/>
  <c r="E20" i="26" a="1"/>
  <c r="E20" i="26" s="1"/>
  <c r="E19" i="26" a="1"/>
  <c r="E19" i="26" s="1"/>
  <c r="E18" i="26" a="1"/>
  <c r="E18" i="26" s="1"/>
  <c r="C17" i="26"/>
  <c r="E17" i="26" s="1" a="1"/>
  <c r="E17" i="26" s="1"/>
  <c r="C16" i="26"/>
  <c r="E16" i="26" s="1" a="1"/>
  <c r="E16" i="26" s="1"/>
  <c r="E15" i="26" a="1"/>
  <c r="E15" i="26" s="1"/>
  <c r="B14" i="26"/>
  <c r="B22" i="26" s="1" a="1"/>
  <c r="B22" i="26" s="1"/>
  <c r="E12" i="26"/>
  <c r="E12" i="26" a="1"/>
  <c r="E11" i="26" a="1"/>
  <c r="E11" i="26" s="1"/>
  <c r="E10" i="26" a="1"/>
  <c r="E10" i="26" s="1"/>
  <c r="F6" i="26"/>
  <c r="A1" i="26"/>
  <c r="E14" i="26" l="1" a="1"/>
  <c r="E14" i="26" s="1"/>
  <c r="E22" i="26" s="1" a="1"/>
  <c r="E22" i="26" s="1"/>
  <c r="F15" i="26" s="1"/>
  <c r="C22" i="26" a="1"/>
  <c r="C22" i="26" s="1"/>
  <c r="F16" i="26" l="1"/>
  <c r="F20" i="26"/>
  <c r="F19" i="26"/>
  <c r="F11" i="26"/>
  <c r="F17" i="26"/>
  <c r="F10" i="26"/>
  <c r="F18" i="26"/>
  <c r="F14" i="26"/>
  <c r="F12" i="26"/>
  <c r="F22" i="26" l="1"/>
  <c r="D23" i="25" l="1"/>
  <c r="C23" i="25"/>
  <c r="B23" i="25"/>
  <c r="D22" i="25" a="1"/>
  <c r="D22" i="25" s="1"/>
  <c r="C22" i="25" a="1"/>
  <c r="C22" i="25" s="1"/>
  <c r="E20" i="25" a="1"/>
  <c r="E20" i="25" s="1"/>
  <c r="E19" i="25" a="1"/>
  <c r="E19" i="25" s="1"/>
  <c r="B18" i="25"/>
  <c r="E18" i="25" s="1" a="1"/>
  <c r="E18" i="25" s="1"/>
  <c r="B17" i="25"/>
  <c r="E17" i="25" s="1" a="1"/>
  <c r="E17" i="25" s="1"/>
  <c r="B16" i="25"/>
  <c r="E16" i="25" s="1" a="1"/>
  <c r="E16" i="25" s="1"/>
  <c r="B15" i="25"/>
  <c r="E15" i="25" s="1" a="1"/>
  <c r="E15" i="25" s="1"/>
  <c r="B14" i="25"/>
  <c r="E14" i="25" s="1" a="1"/>
  <c r="E14" i="25" s="1"/>
  <c r="E12" i="25" a="1"/>
  <c r="E12" i="25" s="1"/>
  <c r="E11" i="25" a="1"/>
  <c r="E11" i="25" s="1"/>
  <c r="B10" i="25"/>
  <c r="E10" i="25" s="1" a="1"/>
  <c r="E10" i="25" s="1"/>
  <c r="F6" i="25"/>
  <c r="A1" i="25"/>
  <c r="E22" i="25" l="1" a="1"/>
  <c r="E22" i="25" s="1"/>
  <c r="F14" i="25" s="1"/>
  <c r="B22" i="25" a="1"/>
  <c r="B22" i="25" s="1"/>
  <c r="F17" i="25" l="1"/>
  <c r="F11" i="25"/>
  <c r="F19" i="25"/>
  <c r="F20" i="25"/>
  <c r="F12" i="25"/>
  <c r="F15" i="25"/>
  <c r="F18" i="25"/>
  <c r="F16" i="25"/>
  <c r="F10" i="25"/>
  <c r="F22" i="25" l="1"/>
  <c r="D23" i="24" l="1"/>
  <c r="C23" i="24"/>
  <c r="B23" i="24"/>
  <c r="D22" i="24" a="1"/>
  <c r="D22" i="24" s="1"/>
  <c r="C22" i="24" a="1"/>
  <c r="C22" i="24" s="1"/>
  <c r="B22" i="24" a="1"/>
  <c r="B22" i="24" s="1"/>
  <c r="E20" i="24" a="1"/>
  <c r="E20" i="24" s="1"/>
  <c r="E19" i="24" a="1"/>
  <c r="E19" i="24" s="1"/>
  <c r="E18" i="24" a="1"/>
  <c r="E18" i="24" s="1"/>
  <c r="E17" i="24" a="1"/>
  <c r="E17" i="24" s="1"/>
  <c r="E16" i="24" a="1"/>
  <c r="E16" i="24" s="1"/>
  <c r="E15" i="24" a="1"/>
  <c r="E15" i="24" s="1"/>
  <c r="E14" i="24" a="1"/>
  <c r="E14" i="24" s="1"/>
  <c r="E12" i="24" a="1"/>
  <c r="E12" i="24" s="1"/>
  <c r="E11" i="24" a="1"/>
  <c r="E11" i="24" s="1"/>
  <c r="E10" i="24" a="1"/>
  <c r="E10" i="24" s="1"/>
  <c r="F6" i="24"/>
  <c r="A1" i="24"/>
  <c r="E22" i="24" l="1" a="1"/>
  <c r="E22" i="24" s="1"/>
  <c r="F18" i="24" s="1"/>
  <c r="F15" i="24" l="1"/>
  <c r="F16" i="24"/>
  <c r="F12" i="24"/>
  <c r="F11" i="24"/>
  <c r="F10" i="24"/>
  <c r="F17" i="24"/>
  <c r="F14" i="24"/>
  <c r="F20" i="24"/>
  <c r="F19" i="24"/>
  <c r="F22" i="24" l="1"/>
  <c r="D23" i="23" l="1"/>
  <c r="C23" i="23"/>
  <c r="B23" i="23"/>
  <c r="E20" i="23" a="1"/>
  <c r="E20" i="23" s="1"/>
  <c r="E19" i="23" a="1"/>
  <c r="E19" i="23" s="1"/>
  <c r="E18" i="23"/>
  <c r="E18" i="23" a="1"/>
  <c r="E17" i="23" a="1"/>
  <c r="E17" i="23" s="1"/>
  <c r="E16" i="23" a="1"/>
  <c r="E16" i="23" s="1"/>
  <c r="E15" i="23" a="1"/>
  <c r="E15" i="23" s="1"/>
  <c r="D14" i="23"/>
  <c r="D22" i="23" s="1" a="1"/>
  <c r="D22" i="23" s="1"/>
  <c r="C14" i="23"/>
  <c r="C22" i="23" s="1" a="1"/>
  <c r="C22" i="23" s="1"/>
  <c r="B14" i="23"/>
  <c r="E12" i="23" a="1"/>
  <c r="E12" i="23" s="1"/>
  <c r="E11" i="23" a="1"/>
  <c r="E11" i="23" s="1"/>
  <c r="E10" i="23" a="1"/>
  <c r="E10" i="23" s="1"/>
  <c r="F6" i="23"/>
  <c r="A1" i="23"/>
  <c r="E14" i="23" l="1" a="1"/>
  <c r="E14" i="23" s="1"/>
  <c r="E22" i="23" s="1" a="1"/>
  <c r="E22" i="23" s="1"/>
  <c r="F14" i="23" s="1"/>
  <c r="B22" i="23" a="1"/>
  <c r="B22" i="23" s="1"/>
  <c r="F20" i="23" l="1"/>
  <c r="F12" i="23"/>
  <c r="F10" i="23"/>
  <c r="F16" i="23"/>
  <c r="F17" i="23"/>
  <c r="F11" i="23"/>
  <c r="F18" i="23"/>
  <c r="F15" i="23"/>
  <c r="F19" i="23"/>
  <c r="F22" i="23" l="1"/>
  <c r="D23" i="22"/>
  <c r="C23" i="22"/>
  <c r="B23" i="22"/>
  <c r="D22" i="22" a="1"/>
  <c r="D22" i="22" s="1"/>
  <c r="C22" i="22" a="1"/>
  <c r="C22" i="22" s="1"/>
  <c r="B22" i="22" a="1"/>
  <c r="B22" i="22" s="1"/>
  <c r="E20" i="22" a="1"/>
  <c r="E20" i="22" s="1"/>
  <c r="E19" i="22" a="1"/>
  <c r="E19" i="22" s="1"/>
  <c r="E18" i="22" a="1"/>
  <c r="E18" i="22" s="1"/>
  <c r="E17" i="22" a="1"/>
  <c r="E17" i="22" s="1"/>
  <c r="E16" i="22" a="1"/>
  <c r="E16" i="22" s="1"/>
  <c r="E15" i="22" a="1"/>
  <c r="E15" i="22" s="1"/>
  <c r="E14" i="22"/>
  <c r="E14" i="22" a="1"/>
  <c r="E12" i="22" a="1"/>
  <c r="E12" i="22" s="1"/>
  <c r="E11" i="22" a="1"/>
  <c r="E11" i="22" s="1"/>
  <c r="E10" i="22" a="1"/>
  <c r="E10" i="22" s="1"/>
  <c r="F6" i="22"/>
  <c r="A1" i="22"/>
  <c r="E22" i="22" l="1" a="1"/>
  <c r="E22" i="22" s="1"/>
  <c r="F14" i="22" l="1"/>
  <c r="F18" i="22"/>
  <c r="F12" i="22"/>
  <c r="F11" i="22"/>
  <c r="F15" i="22"/>
  <c r="F19" i="22"/>
  <c r="F20" i="22"/>
  <c r="F10" i="22"/>
  <c r="F16" i="22"/>
  <c r="F17" i="22"/>
  <c r="F22" i="22" l="1"/>
  <c r="D23" i="21" l="1"/>
  <c r="C23" i="21"/>
  <c r="B23" i="21"/>
  <c r="D22" i="21" a="1"/>
  <c r="D22" i="21" s="1"/>
  <c r="C22" i="21" a="1"/>
  <c r="C22" i="21" s="1"/>
  <c r="E20" i="21" a="1"/>
  <c r="E20" i="21" s="1"/>
  <c r="E19" i="21" a="1"/>
  <c r="E19" i="21" s="1"/>
  <c r="B18" i="21"/>
  <c r="E18" i="21" s="1" a="1"/>
  <c r="E18" i="21" s="1"/>
  <c r="B17" i="21"/>
  <c r="E17" i="21" s="1" a="1"/>
  <c r="E17" i="21" s="1"/>
  <c r="B16" i="21"/>
  <c r="E16" i="21" s="1" a="1"/>
  <c r="E16" i="21" s="1"/>
  <c r="E15" i="21" a="1"/>
  <c r="E15" i="21" s="1"/>
  <c r="B14" i="21"/>
  <c r="E14" i="21" s="1" a="1"/>
  <c r="E14" i="21" s="1"/>
  <c r="B12" i="21"/>
  <c r="E12" i="21" s="1" a="1"/>
  <c r="E12" i="21" s="1"/>
  <c r="E11" i="21" a="1"/>
  <c r="E11" i="21" s="1"/>
  <c r="B10" i="21"/>
  <c r="F6" i="21"/>
  <c r="A1" i="21"/>
  <c r="B22" i="21" l="1" a="1"/>
  <c r="B22" i="21" s="1"/>
  <c r="E10" i="21" a="1"/>
  <c r="E10" i="21" s="1"/>
  <c r="E22" i="21" s="1" a="1"/>
  <c r="E22" i="21" s="1"/>
  <c r="F15" i="21" s="1"/>
  <c r="F18" i="21" l="1"/>
  <c r="F10" i="21"/>
  <c r="F11" i="21"/>
  <c r="F14" i="21"/>
  <c r="F12" i="21"/>
  <c r="F20" i="21"/>
  <c r="F19" i="21"/>
  <c r="F17" i="21"/>
  <c r="F16" i="21"/>
  <c r="F22" i="21" l="1"/>
  <c r="D23" i="20" l="1"/>
  <c r="C23" i="20"/>
  <c r="B23" i="20"/>
  <c r="D22" i="20" a="1"/>
  <c r="D22" i="20" s="1"/>
  <c r="E20" i="20" a="1"/>
  <c r="E20" i="20" s="1"/>
  <c r="E19" i="20" a="1"/>
  <c r="E19" i="20" s="1"/>
  <c r="B18" i="20"/>
  <c r="E18" i="20" s="1" a="1"/>
  <c r="E18" i="20" s="1"/>
  <c r="B17" i="20"/>
  <c r="E17" i="20" s="1" a="1"/>
  <c r="E17" i="20" s="1"/>
  <c r="B16" i="20"/>
  <c r="E16" i="20" s="1" a="1"/>
  <c r="E16" i="20" s="1"/>
  <c r="E15" i="20" a="1"/>
  <c r="E15" i="20" s="1"/>
  <c r="C14" i="20"/>
  <c r="C22" i="20" s="1" a="1"/>
  <c r="C22" i="20" s="1"/>
  <c r="B14" i="20"/>
  <c r="B12" i="20"/>
  <c r="E12" i="20" s="1" a="1"/>
  <c r="E12" i="20" s="1"/>
  <c r="E11" i="20" a="1"/>
  <c r="E11" i="20" s="1"/>
  <c r="B10" i="20"/>
  <c r="B22" i="20" s="1" a="1"/>
  <c r="B22" i="20" s="1"/>
  <c r="F6" i="20"/>
  <c r="A1" i="20"/>
  <c r="E14" i="20" l="1" a="1"/>
  <c r="E14" i="20" s="1"/>
  <c r="E10" i="20" a="1"/>
  <c r="E10" i="20" s="1"/>
  <c r="E22" i="20" s="1" a="1"/>
  <c r="E22" i="20" s="1"/>
  <c r="F11" i="20" l="1"/>
  <c r="F17" i="20"/>
  <c r="F20" i="20"/>
  <c r="F14" i="20"/>
  <c r="F15" i="20"/>
  <c r="F16" i="20"/>
  <c r="F19" i="20"/>
  <c r="F12" i="20"/>
  <c r="F18" i="20"/>
  <c r="F10" i="20"/>
  <c r="F22" i="20" l="1"/>
  <c r="D23" i="19" l="1"/>
  <c r="C23" i="19"/>
  <c r="B23" i="19"/>
  <c r="D22" i="19" a="1"/>
  <c r="D22" i="19" s="1"/>
  <c r="E20" i="19" a="1"/>
  <c r="E20" i="19" s="1"/>
  <c r="E19" i="19" a="1"/>
  <c r="E19" i="19" s="1"/>
  <c r="E18" i="19" a="1"/>
  <c r="E18" i="19" s="1"/>
  <c r="E17" i="19" a="1"/>
  <c r="E17" i="19" s="1"/>
  <c r="E16" i="19" a="1"/>
  <c r="E16" i="19" s="1"/>
  <c r="B15" i="19"/>
  <c r="E15" i="19" s="1" a="1"/>
  <c r="E15" i="19" s="1"/>
  <c r="C14" i="19"/>
  <c r="C22" i="19" s="1" a="1"/>
  <c r="C22" i="19" s="1"/>
  <c r="B14" i="19"/>
  <c r="E14" i="19" s="1" a="1"/>
  <c r="E14" i="19" s="1"/>
  <c r="E12" i="19" a="1"/>
  <c r="E12" i="19" s="1"/>
  <c r="E11" i="19" a="1"/>
  <c r="E11" i="19" s="1"/>
  <c r="E10" i="19" a="1"/>
  <c r="E10" i="19" s="1"/>
  <c r="F6" i="19"/>
  <c r="A1" i="19"/>
  <c r="E22" i="19" l="1" a="1"/>
  <c r="E22" i="19" s="1"/>
  <c r="F19" i="19" s="1"/>
  <c r="B22" i="19" a="1"/>
  <c r="B22" i="19" s="1"/>
  <c r="F11" i="19" l="1"/>
  <c r="F17" i="19"/>
  <c r="F15" i="19"/>
  <c r="F16" i="19"/>
  <c r="F10" i="19"/>
  <c r="F18" i="19"/>
  <c r="F20" i="19"/>
  <c r="F12" i="19"/>
  <c r="F14" i="19"/>
  <c r="F22" i="19" l="1"/>
  <c r="D23" i="18" l="1"/>
  <c r="C23" i="18"/>
  <c r="B23" i="18"/>
  <c r="D22" i="18" a="1"/>
  <c r="D22" i="18" s="1"/>
  <c r="C22" i="18" a="1"/>
  <c r="C22" i="18" s="1"/>
  <c r="B22" i="18" a="1"/>
  <c r="B22" i="18" s="1"/>
  <c r="E20" i="18" a="1"/>
  <c r="E20" i="18" s="1"/>
  <c r="E19" i="18" a="1"/>
  <c r="E19" i="18" s="1"/>
  <c r="E18" i="18" a="1"/>
  <c r="E18" i="18" s="1"/>
  <c r="E17" i="18" a="1"/>
  <c r="E17" i="18" s="1"/>
  <c r="E16" i="18" a="1"/>
  <c r="E16" i="18" s="1"/>
  <c r="E15" i="18" a="1"/>
  <c r="E15" i="18" s="1"/>
  <c r="E14" i="18" a="1"/>
  <c r="E14" i="18" s="1"/>
  <c r="E12" i="18" a="1"/>
  <c r="E12" i="18" s="1"/>
  <c r="E11" i="18" a="1"/>
  <c r="E11" i="18" s="1"/>
  <c r="E10" i="18" a="1"/>
  <c r="E10" i="18" s="1"/>
  <c r="F6" i="18"/>
  <c r="A1" i="18"/>
  <c r="E22" i="18" l="1" a="1"/>
  <c r="E22" i="18" s="1"/>
  <c r="F18" i="18" s="1"/>
  <c r="F20" i="18" l="1"/>
  <c r="F16" i="18"/>
  <c r="F12" i="18"/>
  <c r="F14" i="18"/>
  <c r="F17" i="18"/>
  <c r="F15" i="18"/>
  <c r="F10" i="18"/>
  <c r="F19" i="18"/>
  <c r="F11" i="18"/>
  <c r="F22" i="18" l="1"/>
  <c r="D23" i="17"/>
  <c r="C23" i="17"/>
  <c r="B23" i="17"/>
  <c r="D22" i="17" a="1"/>
  <c r="D22" i="17" s="1"/>
  <c r="B20" i="17"/>
  <c r="E20" i="17" s="1" a="1"/>
  <c r="E20" i="17" s="1"/>
  <c r="E19" i="17" a="1"/>
  <c r="E19" i="17" s="1"/>
  <c r="B18" i="17"/>
  <c r="E18" i="17" s="1" a="1"/>
  <c r="E18" i="17" s="1"/>
  <c r="C17" i="17"/>
  <c r="C22" i="17" s="1" a="1"/>
  <c r="C22" i="17" s="1"/>
  <c r="C25" i="17" s="1"/>
  <c r="B17" i="17"/>
  <c r="B16" i="17"/>
  <c r="E16" i="17" s="1" a="1"/>
  <c r="E16" i="17" s="1"/>
  <c r="B15" i="17"/>
  <c r="E15" i="17" s="1" a="1"/>
  <c r="E15" i="17" s="1"/>
  <c r="B14" i="17"/>
  <c r="E14" i="17" s="1" a="1"/>
  <c r="E14" i="17" s="1"/>
  <c r="B12" i="17"/>
  <c r="E12" i="17" s="1" a="1"/>
  <c r="E12" i="17" s="1"/>
  <c r="E11" i="17" a="1"/>
  <c r="E11" i="17" s="1"/>
  <c r="B10" i="17"/>
  <c r="F6" i="17"/>
  <c r="A1" i="17"/>
  <c r="B22" i="17" l="1" a="1"/>
  <c r="B22" i="17" s="1"/>
  <c r="E17" i="17" a="1"/>
  <c r="E17" i="17" s="1"/>
  <c r="E10" i="17" a="1"/>
  <c r="E10" i="17" s="1"/>
  <c r="E22" i="17" l="1" a="1"/>
  <c r="E22" i="17" s="1"/>
  <c r="F16" i="17" l="1"/>
  <c r="F11" i="17"/>
  <c r="F19" i="17"/>
  <c r="F14" i="17"/>
  <c r="F12" i="17"/>
  <c r="F17" i="17"/>
  <c r="F18" i="17"/>
  <c r="F15" i="17"/>
  <c r="F20" i="17"/>
  <c r="F10" i="17"/>
  <c r="F22" i="17" l="1"/>
  <c r="D23" i="16"/>
  <c r="C23" i="16"/>
  <c r="B23" i="16"/>
  <c r="E20" i="16" a="1"/>
  <c r="E20" i="16" s="1"/>
  <c r="E19" i="16" a="1"/>
  <c r="E19" i="16" s="1"/>
  <c r="D18" i="16"/>
  <c r="C18" i="16"/>
  <c r="B18" i="16"/>
  <c r="E18" i="16" s="1" a="1"/>
  <c r="E18" i="16" s="1"/>
  <c r="D17" i="16"/>
  <c r="C17" i="16"/>
  <c r="B17" i="16"/>
  <c r="E17" i="16" s="1" a="1"/>
  <c r="E17" i="16" s="1"/>
  <c r="C16" i="16"/>
  <c r="B16" i="16"/>
  <c r="E15" i="16" a="1"/>
  <c r="E15" i="16" s="1"/>
  <c r="D14" i="16"/>
  <c r="C14" i="16"/>
  <c r="B14" i="16"/>
  <c r="C12" i="16"/>
  <c r="B12" i="16"/>
  <c r="E11" i="16" a="1"/>
  <c r="E11" i="16" s="1"/>
  <c r="D10" i="16"/>
  <c r="C10" i="16"/>
  <c r="B10" i="16"/>
  <c r="E10" i="16" s="1" a="1"/>
  <c r="E10" i="16" s="1"/>
  <c r="F6" i="16"/>
  <c r="A1" i="16"/>
  <c r="B22" i="16" l="1" a="1"/>
  <c r="B22" i="16" s="1"/>
  <c r="C22" i="16" a="1"/>
  <c r="C22" i="16" s="1"/>
  <c r="E12" i="16" a="1"/>
  <c r="E12" i="16" s="1"/>
  <c r="E22" i="16" s="1" a="1"/>
  <c r="E22" i="16" s="1"/>
  <c r="F11" i="16" s="1"/>
  <c r="E14" i="16" a="1"/>
  <c r="E14" i="16" s="1"/>
  <c r="E16" i="16" a="1"/>
  <c r="E16" i="16" s="1"/>
  <c r="D22" i="16" a="1"/>
  <c r="D22" i="16" s="1"/>
  <c r="F16" i="16" l="1"/>
  <c r="F15" i="16"/>
  <c r="F19" i="16"/>
  <c r="F12" i="16"/>
  <c r="F10" i="16"/>
  <c r="F17" i="16"/>
  <c r="F20" i="16"/>
  <c r="F14" i="16"/>
  <c r="F18" i="16"/>
  <c r="D23" i="15"/>
  <c r="C23" i="15"/>
  <c r="B23" i="15"/>
  <c r="D22" i="15" a="1"/>
  <c r="D22" i="15" s="1"/>
  <c r="C22" i="15" a="1"/>
  <c r="C22" i="15" s="1"/>
  <c r="B22" i="15" a="1"/>
  <c r="B22" i="15" s="1"/>
  <c r="E20" i="15" a="1"/>
  <c r="E20" i="15" s="1"/>
  <c r="E19" i="15" a="1"/>
  <c r="E19" i="15" s="1"/>
  <c r="E18" i="15" a="1"/>
  <c r="E18" i="15" s="1"/>
  <c r="E17" i="15" a="1"/>
  <c r="E17" i="15" s="1"/>
  <c r="E16" i="15" a="1"/>
  <c r="E16" i="15" s="1"/>
  <c r="E15" i="15" a="1"/>
  <c r="E15" i="15" s="1"/>
  <c r="E14" i="15" a="1"/>
  <c r="E14" i="15" s="1"/>
  <c r="E12" i="15" a="1"/>
  <c r="E12" i="15" s="1"/>
  <c r="E11" i="15" a="1"/>
  <c r="E11" i="15" s="1"/>
  <c r="E10" i="15" a="1"/>
  <c r="E10" i="15" s="1"/>
  <c r="F6" i="15"/>
  <c r="A1" i="15"/>
  <c r="F22" i="16" l="1"/>
  <c r="E22" i="15" a="1"/>
  <c r="E22" i="15" s="1"/>
  <c r="F10" i="15" s="1"/>
  <c r="D23" i="14"/>
  <c r="C23" i="14"/>
  <c r="B23" i="14"/>
  <c r="E20" i="14" a="1"/>
  <c r="E20" i="14" s="1"/>
  <c r="E19" i="14" a="1"/>
  <c r="E19" i="14" s="1"/>
  <c r="B18" i="14"/>
  <c r="E18" i="14" s="1" a="1"/>
  <c r="E18" i="14" s="1"/>
  <c r="C17" i="14"/>
  <c r="B17" i="14"/>
  <c r="B16" i="14"/>
  <c r="E16" i="14" s="1" a="1"/>
  <c r="E16" i="14" s="1"/>
  <c r="C15" i="14"/>
  <c r="E15" i="14" s="1" a="1"/>
  <c r="E15" i="14" s="1"/>
  <c r="D14" i="14"/>
  <c r="D22" i="14" s="1" a="1"/>
  <c r="D22" i="14" s="1"/>
  <c r="C14" i="14"/>
  <c r="B14" i="14"/>
  <c r="E12" i="14" a="1"/>
  <c r="E12" i="14" s="1"/>
  <c r="E11" i="14" a="1"/>
  <c r="E11" i="14" s="1"/>
  <c r="C10" i="14"/>
  <c r="B10" i="14"/>
  <c r="B22" i="14" s="1" a="1"/>
  <c r="B22" i="14" s="1"/>
  <c r="F6" i="14"/>
  <c r="A1" i="14"/>
  <c r="E17" i="14" l="1" a="1"/>
  <c r="E17" i="14" s="1"/>
  <c r="E14" i="14" a="1"/>
  <c r="E14" i="14" s="1"/>
  <c r="F16" i="15"/>
  <c r="E10" i="14" a="1"/>
  <c r="E10" i="14" s="1"/>
  <c r="E22" i="14" s="1" a="1"/>
  <c r="E22" i="14" s="1"/>
  <c r="F11" i="14" s="1"/>
  <c r="F17" i="15"/>
  <c r="C22" i="14" a="1"/>
  <c r="C22" i="14" s="1"/>
  <c r="F11" i="15"/>
  <c r="F12" i="15"/>
  <c r="F15" i="15"/>
  <c r="F19" i="15"/>
  <c r="F20" i="15"/>
  <c r="F18" i="15"/>
  <c r="F14" i="15"/>
  <c r="F22" i="15" l="1"/>
  <c r="F12" i="14"/>
  <c r="F10" i="14"/>
  <c r="F20" i="14"/>
  <c r="F15" i="14"/>
  <c r="F19" i="14"/>
  <c r="F18" i="14"/>
  <c r="F14" i="14"/>
  <c r="F17" i="14"/>
  <c r="F16" i="14"/>
  <c r="F22" i="14" l="1"/>
  <c r="D23" i="13" l="1"/>
  <c r="C23" i="13"/>
  <c r="B23" i="13"/>
  <c r="D22" i="13" a="1"/>
  <c r="D22" i="13" s="1"/>
  <c r="C22" i="13" a="1"/>
  <c r="C22" i="13" s="1"/>
  <c r="E20" i="13" a="1"/>
  <c r="E20" i="13" s="1"/>
  <c r="E19" i="13" a="1"/>
  <c r="E19" i="13" s="1"/>
  <c r="B18" i="13"/>
  <c r="E18" i="13" s="1" a="1"/>
  <c r="E18" i="13" s="1"/>
  <c r="B17" i="13"/>
  <c r="E17" i="13" s="1" a="1"/>
  <c r="E17" i="13" s="1"/>
  <c r="B16" i="13"/>
  <c r="E16" i="13" s="1" a="1"/>
  <c r="E16" i="13" s="1"/>
  <c r="E15" i="13" a="1"/>
  <c r="E15" i="13" s="1"/>
  <c r="B14" i="13"/>
  <c r="E14" i="13" s="1" a="1"/>
  <c r="E14" i="13" s="1"/>
  <c r="E12" i="13" a="1"/>
  <c r="E12" i="13" s="1"/>
  <c r="E11" i="13" a="1"/>
  <c r="E11" i="13" s="1"/>
  <c r="B10" i="13"/>
  <c r="E10" i="13" s="1" a="1"/>
  <c r="E10" i="13" s="1"/>
  <c r="F6" i="13"/>
  <c r="A1" i="13"/>
  <c r="E22" i="13" l="1" a="1"/>
  <c r="E22" i="13" s="1"/>
  <c r="F14" i="13" s="1"/>
  <c r="B22" i="13" a="1"/>
  <c r="B22" i="13" s="1"/>
  <c r="F15" i="13" l="1"/>
  <c r="F17" i="13"/>
  <c r="F20" i="13"/>
  <c r="F11" i="13"/>
  <c r="F12" i="13"/>
  <c r="F16" i="13"/>
  <c r="F18" i="13"/>
  <c r="F10" i="13"/>
  <c r="F19" i="13"/>
  <c r="F22" i="13" l="1"/>
  <c r="D23" i="29" l="1"/>
  <c r="C23" i="29"/>
  <c r="B23" i="29"/>
  <c r="D22" i="29" a="1"/>
  <c r="D22" i="29" s="1"/>
  <c r="C22" i="29" a="1"/>
  <c r="C22" i="29" s="1"/>
  <c r="B22" i="29" a="1"/>
  <c r="B22" i="29" s="1"/>
  <c r="E20" i="29" a="1"/>
  <c r="E20" i="29" s="1"/>
  <c r="E19" i="29" a="1"/>
  <c r="E19" i="29" s="1"/>
  <c r="E18" i="29" a="1"/>
  <c r="E18" i="29" s="1"/>
  <c r="E17" i="29" a="1"/>
  <c r="E17" i="29" s="1"/>
  <c r="E16" i="29" a="1"/>
  <c r="E16" i="29" s="1"/>
  <c r="E15" i="29" a="1"/>
  <c r="E15" i="29" s="1"/>
  <c r="E14" i="29" a="1"/>
  <c r="E14" i="29" s="1"/>
  <c r="E12" i="29" a="1"/>
  <c r="E12" i="29" s="1"/>
  <c r="E11" i="29" a="1"/>
  <c r="E11" i="29" s="1"/>
  <c r="E10" i="29" a="1"/>
  <c r="E10" i="29" s="1"/>
  <c r="F6" i="29"/>
  <c r="A1" i="29"/>
  <c r="E22" i="29" l="1" a="1"/>
  <c r="E22" i="29" s="1"/>
  <c r="F18" i="29" l="1"/>
  <c r="F14" i="29"/>
  <c r="F15" i="29"/>
  <c r="F19" i="29"/>
  <c r="F12" i="29"/>
  <c r="F20" i="29"/>
  <c r="F10" i="29"/>
  <c r="F17" i="29"/>
  <c r="F11" i="29"/>
  <c r="F16" i="29"/>
  <c r="F22" i="29" l="1"/>
  <c r="D23" i="12" l="1"/>
  <c r="C23" i="12"/>
  <c r="B23" i="12"/>
  <c r="D22" i="12" a="1"/>
  <c r="D22" i="12" s="1"/>
  <c r="C22" i="12" a="1"/>
  <c r="C22" i="12" s="1"/>
  <c r="B22" i="12"/>
  <c r="B22" i="12" a="1"/>
  <c r="E20" i="12" a="1"/>
  <c r="E20" i="12" s="1"/>
  <c r="E19" i="12" a="1"/>
  <c r="E19" i="12" s="1"/>
  <c r="E18" i="12" a="1"/>
  <c r="E18" i="12" s="1"/>
  <c r="E17" i="12"/>
  <c r="E17" i="12" a="1"/>
  <c r="E16" i="12" a="1"/>
  <c r="E16" i="12" s="1"/>
  <c r="E15" i="12" a="1"/>
  <c r="E15" i="12" s="1"/>
  <c r="E14" i="12" a="1"/>
  <c r="E14" i="12" s="1"/>
  <c r="E12" i="12"/>
  <c r="E12" i="12" a="1"/>
  <c r="E11" i="12" a="1"/>
  <c r="E11" i="12" s="1"/>
  <c r="E10" i="12" a="1"/>
  <c r="E10" i="12" s="1"/>
  <c r="F6" i="12"/>
  <c r="A1" i="12"/>
  <c r="E22" i="12" l="1" a="1"/>
  <c r="E22" i="12" s="1"/>
  <c r="F17" i="12" s="1"/>
  <c r="F14" i="12" l="1"/>
  <c r="F18" i="12"/>
  <c r="F11" i="12"/>
  <c r="F16" i="12"/>
  <c r="F15" i="12"/>
  <c r="F19" i="12"/>
  <c r="F12" i="12"/>
  <c r="F20" i="12"/>
  <c r="F10" i="12"/>
  <c r="F22" i="12" l="1"/>
  <c r="D23" i="11" l="1"/>
  <c r="C23" i="11"/>
  <c r="B23" i="11"/>
  <c r="D22" i="11" a="1"/>
  <c r="D22" i="11" s="1"/>
  <c r="C22" i="11" a="1"/>
  <c r="C22" i="11" s="1"/>
  <c r="B22" i="11" a="1"/>
  <c r="B22" i="11" s="1"/>
  <c r="E20" i="11" a="1"/>
  <c r="E20" i="11" s="1"/>
  <c r="E19" i="11" a="1"/>
  <c r="E19" i="11" s="1"/>
  <c r="E18" i="11" a="1"/>
  <c r="E18" i="11" s="1"/>
  <c r="E17" i="11" a="1"/>
  <c r="E17" i="11" s="1"/>
  <c r="E16" i="11"/>
  <c r="E16" i="11" a="1"/>
  <c r="E15" i="11" a="1"/>
  <c r="E15" i="11" s="1"/>
  <c r="E14" i="11" a="1"/>
  <c r="E14" i="11" s="1"/>
  <c r="E12" i="11" a="1"/>
  <c r="E12" i="11" s="1"/>
  <c r="E11" i="11" a="1"/>
  <c r="E11" i="11" s="1"/>
  <c r="E10" i="11" a="1"/>
  <c r="E10" i="11" s="1"/>
  <c r="F6" i="11"/>
  <c r="A1" i="11"/>
  <c r="E22" i="11" l="1" a="1"/>
  <c r="E22" i="11" s="1"/>
  <c r="F10" i="11" s="1"/>
  <c r="F11" i="11" l="1"/>
  <c r="F19" i="11"/>
  <c r="F12" i="11"/>
  <c r="F15" i="11"/>
  <c r="F16" i="11"/>
  <c r="F17" i="11"/>
  <c r="F18" i="11"/>
  <c r="F20" i="11"/>
  <c r="F14" i="11"/>
  <c r="F22" i="11" l="1"/>
  <c r="D23" i="10"/>
  <c r="C23" i="10"/>
  <c r="B23" i="10"/>
  <c r="D22" i="10" a="1"/>
  <c r="D22" i="10" s="1"/>
  <c r="C22" i="10" a="1"/>
  <c r="C22" i="10" s="1"/>
  <c r="B22" i="10" a="1"/>
  <c r="B22" i="10" s="1"/>
  <c r="E20" i="10" a="1"/>
  <c r="E20" i="10" s="1"/>
  <c r="E19" i="10" a="1"/>
  <c r="E19" i="10" s="1"/>
  <c r="E18" i="10" a="1"/>
  <c r="E18" i="10" s="1"/>
  <c r="E17" i="10" a="1"/>
  <c r="E17" i="10" s="1"/>
  <c r="E16" i="10" a="1"/>
  <c r="E16" i="10" s="1"/>
  <c r="E15" i="10" a="1"/>
  <c r="E15" i="10" s="1"/>
  <c r="E14" i="10" a="1"/>
  <c r="E14" i="10" s="1"/>
  <c r="E12" i="10" a="1"/>
  <c r="E12" i="10" s="1"/>
  <c r="E11" i="10" a="1"/>
  <c r="E11" i="10" s="1"/>
  <c r="E10" i="10" a="1"/>
  <c r="E10" i="10" s="1"/>
  <c r="F6" i="10"/>
  <c r="A1" i="10"/>
  <c r="E22" i="10" l="1" a="1"/>
  <c r="E22" i="10" s="1"/>
  <c r="F11" i="10" s="1"/>
  <c r="F10" i="10" l="1"/>
  <c r="F19" i="10"/>
  <c r="F20" i="10"/>
  <c r="F17" i="10"/>
  <c r="F16" i="10"/>
  <c r="F15" i="10"/>
  <c r="F14" i="10"/>
  <c r="F12" i="10"/>
  <c r="F18" i="10"/>
  <c r="F22" i="10" l="1"/>
  <c r="D23" i="9"/>
  <c r="C23" i="9"/>
  <c r="B23" i="9"/>
  <c r="D22" i="9" a="1"/>
  <c r="D22" i="9" s="1"/>
  <c r="C22" i="9"/>
  <c r="C22" i="9" a="1"/>
  <c r="B22" i="9" a="1"/>
  <c r="B22" i="9" s="1"/>
  <c r="B25" i="9" s="1"/>
  <c r="E20" i="9" a="1"/>
  <c r="E20" i="9" s="1"/>
  <c r="E19" i="9" a="1"/>
  <c r="E19" i="9" s="1"/>
  <c r="E18" i="9" a="1"/>
  <c r="E18" i="9" s="1"/>
  <c r="E17" i="9" a="1"/>
  <c r="E17" i="9" s="1"/>
  <c r="E16" i="9" a="1"/>
  <c r="E16" i="9" s="1"/>
  <c r="E15" i="9" a="1"/>
  <c r="E15" i="9" s="1"/>
  <c r="E14" i="9" a="1"/>
  <c r="E14" i="9" s="1"/>
  <c r="E12" i="9" a="1"/>
  <c r="E12" i="9" s="1"/>
  <c r="E11" i="9" a="1"/>
  <c r="E11" i="9" s="1"/>
  <c r="E10" i="9" a="1"/>
  <c r="E10" i="9" s="1"/>
  <c r="F6" i="9"/>
  <c r="A1" i="9"/>
  <c r="E22" i="9" l="1" a="1"/>
  <c r="E22" i="9" s="1"/>
  <c r="F20" i="9" l="1"/>
  <c r="F11" i="9"/>
  <c r="F19" i="9"/>
  <c r="F16" i="9"/>
  <c r="F15" i="9"/>
  <c r="F12" i="9"/>
  <c r="F14" i="9"/>
  <c r="F18" i="9"/>
  <c r="F10" i="9"/>
  <c r="F17" i="9"/>
  <c r="F22" i="9" l="1"/>
  <c r="D23" i="8" l="1"/>
  <c r="C23" i="8"/>
  <c r="B23" i="8"/>
  <c r="D22" i="8" a="1"/>
  <c r="D22" i="8" s="1"/>
  <c r="C22" i="8" a="1"/>
  <c r="C22" i="8" s="1"/>
  <c r="B22" i="8" a="1"/>
  <c r="B22" i="8" s="1"/>
  <c r="E20" i="8" a="1"/>
  <c r="E20" i="8" s="1"/>
  <c r="E19" i="8" a="1"/>
  <c r="E19" i="8" s="1"/>
  <c r="E18" i="8" a="1"/>
  <c r="E18" i="8" s="1"/>
  <c r="E17" i="8" a="1"/>
  <c r="E17" i="8" s="1"/>
  <c r="E16" i="8" a="1"/>
  <c r="E16" i="8" s="1"/>
  <c r="E15" i="8" a="1"/>
  <c r="E15" i="8" s="1"/>
  <c r="E14" i="8"/>
  <c r="E14" i="8" a="1"/>
  <c r="E12" i="8" a="1"/>
  <c r="E12" i="8" s="1"/>
  <c r="E11" i="8" a="1"/>
  <c r="E11" i="8" s="1"/>
  <c r="E10" i="8" a="1"/>
  <c r="E10" i="8" s="1"/>
  <c r="F6" i="8"/>
  <c r="A1" i="8"/>
  <c r="E22" i="8" l="1" a="1"/>
  <c r="E22" i="8" s="1"/>
  <c r="F11" i="8" s="1"/>
  <c r="F12" i="8" l="1"/>
  <c r="F16" i="8"/>
  <c r="F20" i="8"/>
  <c r="F10" i="8"/>
  <c r="F14" i="8"/>
  <c r="F17" i="8"/>
  <c r="F15" i="8"/>
  <c r="F19" i="8"/>
  <c r="F18" i="8"/>
  <c r="F22" i="8" l="1"/>
  <c r="D23" i="7"/>
  <c r="C23" i="7"/>
  <c r="B23" i="7"/>
  <c r="D22" i="7" a="1"/>
  <c r="D22" i="7" s="1"/>
  <c r="C22" i="7" a="1"/>
  <c r="C22" i="7" s="1"/>
  <c r="B22" i="7" a="1"/>
  <c r="B22" i="7" s="1"/>
  <c r="E20" i="7" a="1"/>
  <c r="E20" i="7" s="1"/>
  <c r="E19" i="7" a="1"/>
  <c r="E19" i="7" s="1"/>
  <c r="E18" i="7" a="1"/>
  <c r="E18" i="7" s="1"/>
  <c r="E17" i="7" a="1"/>
  <c r="E17" i="7" s="1"/>
  <c r="E16" i="7" a="1"/>
  <c r="E16" i="7" s="1"/>
  <c r="E15" i="7" a="1"/>
  <c r="E15" i="7" s="1"/>
  <c r="E14" i="7" a="1"/>
  <c r="E14" i="7" s="1"/>
  <c r="E12" i="7" a="1"/>
  <c r="E12" i="7" s="1"/>
  <c r="E11" i="7" a="1"/>
  <c r="E11" i="7" s="1"/>
  <c r="E10" i="7" a="1"/>
  <c r="E10" i="7" s="1"/>
  <c r="F6" i="7"/>
  <c r="A1" i="7"/>
  <c r="E22" i="7" l="1" a="1"/>
  <c r="E22" i="7" s="1"/>
  <c r="F18" i="7" s="1"/>
  <c r="F17" i="7" l="1"/>
  <c r="F14" i="7"/>
  <c r="F12" i="7"/>
  <c r="F20" i="7"/>
  <c r="F16" i="7"/>
  <c r="F11" i="7"/>
  <c r="F10" i="7"/>
  <c r="F15" i="7"/>
  <c r="F19" i="7"/>
  <c r="F22" i="7" l="1"/>
  <c r="D23" i="6"/>
  <c r="C23" i="6"/>
  <c r="B23" i="6"/>
  <c r="D22" i="6" a="1"/>
  <c r="D22" i="6" s="1"/>
  <c r="C22" i="6" a="1"/>
  <c r="C22" i="6" s="1"/>
  <c r="B22" i="6" a="1"/>
  <c r="B22" i="6" s="1"/>
  <c r="E20" i="6" a="1"/>
  <c r="E20" i="6" s="1"/>
  <c r="E19" i="6" a="1"/>
  <c r="E19" i="6" s="1"/>
  <c r="E18" i="6" a="1"/>
  <c r="E18" i="6" s="1"/>
  <c r="E17" i="6" a="1"/>
  <c r="E17" i="6" s="1"/>
  <c r="E16" i="6" a="1"/>
  <c r="E16" i="6" s="1"/>
  <c r="E15" i="6" a="1"/>
  <c r="E15" i="6" s="1"/>
  <c r="E14" i="6" a="1"/>
  <c r="E14" i="6" s="1"/>
  <c r="E12" i="6" a="1"/>
  <c r="E12" i="6" s="1"/>
  <c r="E11" i="6" a="1"/>
  <c r="E11" i="6" s="1"/>
  <c r="E10" i="6" a="1"/>
  <c r="E10" i="6" s="1"/>
  <c r="F6" i="6"/>
  <c r="A1" i="6"/>
  <c r="E22" i="6" l="1" a="1"/>
  <c r="E22" i="6" s="1"/>
  <c r="F14" i="6" s="1"/>
  <c r="F17" i="6" l="1"/>
  <c r="F10" i="6"/>
  <c r="F15" i="6"/>
  <c r="F19" i="6"/>
  <c r="F18" i="6"/>
  <c r="F11" i="6"/>
  <c r="F16" i="6"/>
  <c r="F12" i="6"/>
  <c r="F20" i="6"/>
  <c r="F22" i="6" l="1"/>
  <c r="D23" i="5"/>
  <c r="C23" i="5"/>
  <c r="B23" i="5"/>
  <c r="D22" i="5" a="1"/>
  <c r="D22" i="5" s="1"/>
  <c r="C22" i="5" a="1"/>
  <c r="C22" i="5" s="1"/>
  <c r="E20" i="5" a="1"/>
  <c r="E20" i="5" s="1"/>
  <c r="E19" i="5" a="1"/>
  <c r="E19" i="5" s="1"/>
  <c r="B18" i="5"/>
  <c r="E18" i="5" s="1" a="1"/>
  <c r="E18" i="5" s="1"/>
  <c r="B17" i="5"/>
  <c r="E17" i="5" s="1" a="1"/>
  <c r="E17" i="5" s="1"/>
  <c r="B16" i="5"/>
  <c r="E16" i="5" s="1" a="1"/>
  <c r="E16" i="5" s="1"/>
  <c r="E15" i="5" a="1"/>
  <c r="E15" i="5" s="1"/>
  <c r="B14" i="5"/>
  <c r="E14" i="5" s="1" a="1"/>
  <c r="E14" i="5" s="1"/>
  <c r="B12" i="5"/>
  <c r="E12" i="5" s="1" a="1"/>
  <c r="E12" i="5" s="1"/>
  <c r="E11" i="5" a="1"/>
  <c r="E11" i="5" s="1"/>
  <c r="B10" i="5"/>
  <c r="E10" i="5" s="1" a="1"/>
  <c r="E10" i="5" s="1"/>
  <c r="F6" i="5"/>
  <c r="A1" i="5"/>
  <c r="E22" i="5" l="1" a="1"/>
  <c r="E22" i="5" s="1"/>
  <c r="F20" i="5" s="1"/>
  <c r="B22" i="5" a="1"/>
  <c r="B22" i="5" s="1"/>
  <c r="F14" i="5" l="1"/>
  <c r="F19" i="5"/>
  <c r="F12" i="5"/>
  <c r="F15" i="5"/>
  <c r="F11" i="5"/>
  <c r="F17" i="5"/>
  <c r="F10" i="5"/>
  <c r="F18" i="5"/>
  <c r="F16" i="5"/>
  <c r="F22" i="5" l="1"/>
  <c r="D23" i="4" l="1"/>
  <c r="C23" i="4"/>
  <c r="B23" i="4"/>
  <c r="D22" i="4" a="1"/>
  <c r="D22" i="4" s="1"/>
  <c r="E20" i="4" a="1"/>
  <c r="E20" i="4" s="1"/>
  <c r="E19" i="4" a="1"/>
  <c r="E19" i="4" s="1"/>
  <c r="E18" i="4" a="1"/>
  <c r="E18" i="4" s="1"/>
  <c r="B17" i="4"/>
  <c r="E17" i="4" s="1" a="1"/>
  <c r="E17" i="4" s="1"/>
  <c r="C16" i="4"/>
  <c r="E16" i="4" s="1" a="1"/>
  <c r="E16" i="4" s="1"/>
  <c r="E15" i="4" a="1"/>
  <c r="E15" i="4" s="1"/>
  <c r="C14" i="4"/>
  <c r="B14" i="4"/>
  <c r="E12" i="4" a="1"/>
  <c r="E12" i="4" s="1"/>
  <c r="E11" i="4" a="1"/>
  <c r="E11" i="4" s="1"/>
  <c r="C10" i="4"/>
  <c r="F6" i="4"/>
  <c r="A1" i="4"/>
  <c r="C22" i="4" l="1" a="1"/>
  <c r="C22" i="4" s="1"/>
  <c r="E10" i="4" a="1"/>
  <c r="E10" i="4" s="1"/>
  <c r="E22" i="4" s="1" a="1"/>
  <c r="E22" i="4" s="1"/>
  <c r="E14" i="4" a="1"/>
  <c r="E14" i="4" s="1"/>
  <c r="B22" i="4" a="1"/>
  <c r="B22" i="4" s="1"/>
  <c r="F20" i="4" l="1"/>
  <c r="F11" i="4"/>
  <c r="F19" i="4"/>
  <c r="F12" i="4"/>
  <c r="F18" i="4"/>
  <c r="F15" i="4"/>
  <c r="F17" i="4"/>
  <c r="F14" i="4"/>
  <c r="F10" i="4"/>
  <c r="F16" i="4"/>
  <c r="F22" i="4" l="1"/>
  <c r="D23" i="1" l="1"/>
  <c r="C23" i="1"/>
  <c r="B23" i="1"/>
  <c r="D22" i="1" a="1"/>
  <c r="D22" i="1" s="1"/>
  <c r="C22" i="1" a="1"/>
  <c r="C22" i="1" s="1"/>
  <c r="C25" i="1" s="1"/>
  <c r="B22" i="1" a="1"/>
  <c r="B22" i="1" s="1"/>
  <c r="E20" i="1" a="1"/>
  <c r="E20" i="1" s="1"/>
  <c r="E19" i="1" a="1"/>
  <c r="E19" i="1" s="1"/>
  <c r="E18" i="1" a="1"/>
  <c r="E18" i="1" s="1"/>
  <c r="E17" i="1" a="1"/>
  <c r="E17" i="1" s="1"/>
  <c r="E16" i="1"/>
  <c r="E16" i="1" a="1"/>
  <c r="E15" i="1" a="1"/>
  <c r="E15" i="1" s="1"/>
  <c r="E14" i="1" a="1"/>
  <c r="E14" i="1" s="1"/>
  <c r="E12" i="1" a="1"/>
  <c r="E12" i="1" s="1"/>
  <c r="E11" i="1" a="1"/>
  <c r="E11" i="1" s="1"/>
  <c r="E10" i="1" a="1"/>
  <c r="E10" i="1" s="1"/>
  <c r="F6" i="1"/>
  <c r="A1" i="1"/>
  <c r="B25" i="1" l="1"/>
  <c r="E22" i="1" a="1"/>
  <c r="E22" i="1" s="1"/>
  <c r="F17" i="1" s="1"/>
  <c r="F20" i="1" l="1"/>
  <c r="F14" i="1"/>
  <c r="F10" i="1"/>
  <c r="F15" i="1"/>
  <c r="F19" i="1"/>
  <c r="F18" i="1"/>
  <c r="F11" i="1"/>
  <c r="F16" i="1"/>
  <c r="F12" i="1"/>
  <c r="F22" i="1" l="1"/>
  <c r="D23" i="3" l="1"/>
  <c r="C23" i="3"/>
  <c r="B23" i="3"/>
  <c r="E20" i="3" a="1"/>
  <c r="E20" i="3" s="1"/>
  <c r="E19" i="3" a="1"/>
  <c r="E19" i="3" s="1"/>
  <c r="E18" i="3" a="1"/>
  <c r="E18" i="3" s="1"/>
  <c r="E17" i="3" a="1"/>
  <c r="E17" i="3" s="1"/>
  <c r="E16" i="3" a="1"/>
  <c r="E16" i="3" s="1"/>
  <c r="E15" i="3" a="1"/>
  <c r="E15" i="3" s="1"/>
  <c r="D14" i="3"/>
  <c r="D22" i="3" s="1" a="1"/>
  <c r="D22" i="3" s="1"/>
  <c r="C14" i="3"/>
  <c r="C22" i="3" s="1" a="1"/>
  <c r="C22" i="3" s="1"/>
  <c r="B14" i="3"/>
  <c r="E12" i="3"/>
  <c r="E12" i="3" a="1"/>
  <c r="E11" i="3" a="1"/>
  <c r="E11" i="3" s="1"/>
  <c r="E10" i="3" a="1"/>
  <c r="E10" i="3" s="1"/>
  <c r="F6" i="3"/>
  <c r="A1" i="3"/>
  <c r="E14" i="3" l="1" a="1"/>
  <c r="E14" i="3" s="1"/>
  <c r="E22" i="3" a="1"/>
  <c r="E22" i="3" s="1"/>
  <c r="F17" i="3" s="1"/>
  <c r="B22" i="3" a="1"/>
  <c r="B22" i="3" s="1"/>
  <c r="F14" i="3" l="1"/>
  <c r="F19" i="3"/>
  <c r="F20" i="3"/>
  <c r="F16" i="3"/>
  <c r="F15" i="3"/>
  <c r="F11" i="3"/>
  <c r="F18" i="3"/>
  <c r="F10" i="3"/>
  <c r="F12" i="3"/>
  <c r="F22" i="3" l="1"/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C14" i="2"/>
  <c r="D14" i="2"/>
  <c r="B14" i="2"/>
  <c r="B11" i="2"/>
  <c r="C11" i="2"/>
  <c r="D11" i="2"/>
  <c r="B12" i="2"/>
  <c r="C12" i="2"/>
  <c r="D12" i="2"/>
  <c r="C10" i="2"/>
  <c r="D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roger.strickland</author>
    <author>claire.cotton-watkins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Q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1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<sst xmlns="http://schemas.openxmlformats.org/spreadsheetml/2006/main" count="2210" uniqueCount="1337">
  <si>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</si>
  <si>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</si>
  <si>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</si>
  <si>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</si>
  <si>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</si>
  <si>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</si>
  <si>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</si>
  <si>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</si>
  <si>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</si>
  <si>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</si>
  <si>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</si>
  <si>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</si>
  <si>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</si>
  <si>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</si>
  <si>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</si>
  <si>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</si>
  <si>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</si>
  <si>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</si>
  <si>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</si>
  <si>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</si>
  <si>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</si>
  <si>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</si>
  <si>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</si>
  <si>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</si>
  <si>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</si>
  <si>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</si>
  <si>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</si>
  <si>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</si>
  <si>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For the 2014-15 Fiscal Year</t>
  </si>
  <si>
    <t>2015.v01</t>
  </si>
  <si>
    <t xml:space="preserve">Pension expense credit of $2,351,773 due to the reclassification of </t>
  </si>
  <si>
    <t>subsequent pension contributions to deferred outflow.  Portion of credit</t>
  </si>
  <si>
    <t xml:space="preserve">related to Auxiliary (Bookstore) of $35,410 reported in Academic Support, </t>
  </si>
  <si>
    <t>since liability and related outflows all reported in Fund 1.</t>
  </si>
  <si>
    <t xml:space="preserve">See GASB 68 Pension Expense distribution, Note Functional Expense tab on </t>
  </si>
  <si>
    <t>Valencia incl GASB 68 Info Statements workbook.</t>
  </si>
  <si>
    <t>Instructions Regarding Conditional Formatting in Data Entry Cells</t>
  </si>
  <si>
    <t>SEE INSTRUCTIONS IN COLUMN Q BEFORE ENTERING DATA</t>
  </si>
  <si>
    <t>NOTE: AS AN ANALYTICAL TOOL FOR AFR PREPARERS, cells are formatted to change color (to pink with red text) if any of the following conditions occur:</t>
  </si>
  <si>
    <t>GL Code</t>
  </si>
  <si>
    <t>(1) Current Funds - Unrestricted</t>
  </si>
  <si>
    <t>(2) Current Funds - Restricted</t>
  </si>
  <si>
    <t>(3) Auxiliary Funds</t>
  </si>
  <si>
    <t>(4) Loan &amp; Endowment Funds</t>
  </si>
  <si>
    <t>(5) Scholarship Funds</t>
  </si>
  <si>
    <t>(6) Agency Funds</t>
  </si>
  <si>
    <t>(7) Unexpended Plant Funds</t>
  </si>
  <si>
    <t>(8) Debt Service Funds</t>
  </si>
  <si>
    <t>(9) Invested in Plant Funds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</si>
  <si>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</si>
  <si>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</si>
  <si>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</si>
  <si>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</si>
  <si>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</si>
  <si>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</si>
  <si>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</si>
  <si>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</si>
  <si>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</si>
  <si>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</si>
  <si>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</si>
  <si>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</si>
  <si>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</si>
  <si>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</si>
  <si>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</si>
  <si>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</si>
  <si>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</si>
  <si>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</si>
  <si>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</si>
  <si>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</si>
  <si>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</si>
  <si>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</si>
  <si>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</si>
  <si>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</si>
  <si>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</si>
  <si>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</si>
  <si>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</si>
  <si>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</si>
  <si>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</si>
  <si>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</si>
  <si>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r>
      <t xml:space="preserve">If a material balance is highlighted in pink and is appropriately recorded due to unique circumstances at your college, </t>
    </r>
    <r>
      <rPr>
        <b/>
        <u/>
        <sz val="9"/>
        <color rgb="FF002060"/>
        <rFont val="Arial"/>
        <family val="2"/>
      </rPr>
      <t>use the notes column to provide a brief explanation.</t>
    </r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</si>
  <si>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</si>
  <si>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</si>
  <si>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</si>
  <si>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</si>
  <si>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</si>
  <si>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</si>
  <si>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</si>
  <si>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</si>
  <si>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</si>
  <si>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 xml:space="preserve">, contact the College Budget Office at (850) 245-9140 or </t>
    </r>
    <r>
      <rPr>
        <u/>
        <sz val="9"/>
        <color rgb="FF0070C0"/>
        <rFont val="Arial"/>
        <family val="2"/>
      </rPr>
      <t>Jamaal.Dickens@fldoe.org</t>
    </r>
    <r>
      <rPr>
        <sz val="9"/>
        <rFont val="Arial"/>
        <family val="2"/>
      </rPr>
      <t xml:space="preserve"> if you have any questions. </t>
    </r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</si>
  <si>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</si>
  <si>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</si>
  <si>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</si>
  <si>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</si>
  <si>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</si>
  <si>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</si>
  <si>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</si>
  <si>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</si>
  <si>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</si>
  <si>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</si>
  <si>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</si>
  <si>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</si>
  <si>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</si>
  <si>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</si>
  <si>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</si>
  <si>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</si>
  <si>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</si>
  <si>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</si>
  <si>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</si>
  <si>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</si>
  <si>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</si>
  <si>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</si>
  <si>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</si>
  <si>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</si>
  <si>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</si>
  <si>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A170</t>
  </si>
  <si>
    <t>Other Assets</t>
  </si>
  <si>
    <t>14600</t>
  </si>
  <si>
    <t>A180</t>
  </si>
  <si>
    <t>Deposits Receivable - Other</t>
  </si>
  <si>
    <t>15000</t>
  </si>
  <si>
    <t>A190</t>
  </si>
  <si>
    <t>Deposits Receivable - Energy Consortium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</si>
  <si>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</si>
  <si>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</si>
  <si>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</si>
  <si>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</si>
  <si>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</si>
  <si>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</si>
  <si>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</si>
  <si>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</si>
  <si>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Investments Current - SBA Debt Service</t>
  </si>
  <si>
    <t>16110</t>
  </si>
  <si>
    <t>Investments - Non-current</t>
  </si>
  <si>
    <t>16200</t>
  </si>
  <si>
    <t>Investments - Non-current SBA Fund B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</si>
  <si>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</si>
  <si>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</si>
  <si>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</si>
  <si>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</si>
  <si>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</si>
  <si>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</si>
  <si>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</si>
  <si>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</si>
  <si>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</si>
  <si>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</si>
  <si>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</si>
  <si>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</si>
  <si>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</si>
  <si>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</si>
  <si>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</si>
  <si>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</si>
  <si>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</si>
  <si>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</si>
  <si>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</si>
  <si>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</si>
  <si>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</si>
  <si>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</si>
  <si>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</si>
  <si>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</si>
  <si>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</si>
  <si>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</si>
  <si>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</si>
  <si>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</si>
  <si>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</si>
  <si>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</si>
  <si>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</si>
  <si>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</si>
  <si>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</si>
  <si>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</si>
  <si>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</si>
  <si>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</si>
  <si>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</si>
  <si>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</si>
  <si>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</si>
  <si>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</si>
  <si>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</si>
  <si>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</si>
  <si>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</si>
  <si>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</si>
  <si>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</si>
  <si>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</si>
  <si>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</si>
  <si>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</si>
  <si>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</si>
  <si>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</si>
  <si>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</si>
  <si>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</si>
  <si>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</si>
  <si>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</si>
  <si>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</si>
  <si>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</si>
  <si>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</si>
  <si>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</si>
  <si>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</si>
  <si>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</si>
  <si>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</si>
  <si>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</si>
  <si>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</si>
  <si>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</si>
  <si>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</si>
  <si>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</si>
  <si>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</si>
  <si>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</si>
  <si>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</si>
  <si>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</si>
  <si>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</si>
  <si>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</si>
  <si>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</si>
  <si>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</si>
  <si>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</si>
  <si>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</si>
  <si>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</si>
  <si>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</si>
  <si>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</si>
  <si>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</si>
  <si>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</si>
  <si>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</si>
  <si>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</si>
  <si>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</si>
  <si>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</si>
  <si>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</si>
  <si>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</si>
  <si>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</si>
  <si>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</si>
  <si>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</si>
  <si>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</si>
  <si>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</si>
  <si>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</si>
  <si>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</si>
  <si>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</si>
  <si>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</si>
  <si>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</si>
  <si>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</si>
  <si>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</si>
  <si>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</si>
  <si>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</si>
  <si>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</si>
  <si>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</si>
  <si>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</si>
  <si>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</si>
  <si>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</si>
  <si>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</si>
  <si>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</si>
  <si>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</si>
  <si>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</si>
  <si>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</si>
  <si>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</si>
  <si>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</si>
  <si>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</si>
  <si>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</si>
  <si>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</si>
  <si>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</si>
  <si>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</si>
  <si>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</si>
  <si>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</si>
  <si>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</si>
  <si>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</si>
  <si>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</si>
  <si>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</si>
  <si>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</si>
  <si>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</si>
  <si>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</si>
  <si>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</si>
  <si>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</si>
  <si>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</si>
  <si>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</si>
  <si>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</si>
  <si>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</si>
  <si>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</si>
  <si>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</si>
  <si>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</t>
  </si>
  <si>
    <t>19900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</si>
  <si>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</si>
  <si>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</si>
  <si>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</si>
  <si>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</si>
  <si>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</si>
  <si>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</si>
  <si>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</si>
  <si>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</t>
  </si>
  <si>
    <t>21100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</si>
  <si>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</si>
  <si>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</si>
  <si>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</si>
  <si>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</si>
  <si>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</si>
  <si>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</si>
  <si>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</si>
  <si>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</si>
  <si>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</si>
  <si>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</si>
  <si>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</si>
  <si>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</si>
  <si>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</si>
  <si>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</si>
  <si>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</si>
  <si>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</si>
  <si>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</si>
  <si>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</si>
  <si>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</si>
  <si>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</si>
  <si>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</si>
  <si>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</si>
  <si>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</si>
  <si>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</si>
  <si>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</si>
  <si>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</si>
  <si>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</si>
  <si>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</si>
  <si>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</si>
  <si>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</si>
  <si>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</si>
  <si>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</si>
  <si>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</si>
  <si>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</si>
  <si>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</si>
  <si>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Liability for OPEB - Non-current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</si>
  <si>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</si>
  <si>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</si>
  <si>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</si>
  <si>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</si>
  <si>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</si>
  <si>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</si>
  <si>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</si>
  <si>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</si>
  <si>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</si>
  <si>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</si>
  <si>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</si>
  <si>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</si>
  <si>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</si>
  <si>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</si>
  <si>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</si>
  <si>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</si>
  <si>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</si>
  <si>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</si>
  <si>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</si>
  <si>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</si>
  <si>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</si>
  <si>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</si>
  <si>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</si>
  <si>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</si>
  <si>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</si>
  <si>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</si>
  <si>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</si>
  <si>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</si>
  <si>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</si>
  <si>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</si>
  <si>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</si>
  <si>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</si>
  <si>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</si>
  <si>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</si>
  <si>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</si>
  <si>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</si>
  <si>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</si>
  <si>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</si>
  <si>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</si>
  <si>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</si>
  <si>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</si>
  <si>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</si>
  <si>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</si>
  <si>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</si>
  <si>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</si>
  <si>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</si>
  <si>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</si>
  <si>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</si>
  <si>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</si>
  <si>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</si>
  <si>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</si>
  <si>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</si>
  <si>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</si>
  <si>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</si>
  <si>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</si>
  <si>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</si>
  <si>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</si>
  <si>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</si>
  <si>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</si>
  <si>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</si>
  <si>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</si>
  <si>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</si>
  <si>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</si>
  <si>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</si>
  <si>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</si>
  <si>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</si>
  <si>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</si>
  <si>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</si>
  <si>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</si>
  <si>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</si>
  <si>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</si>
  <si>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</si>
  <si>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</si>
  <si>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</si>
  <si>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</si>
  <si>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</si>
  <si>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</si>
  <si>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</si>
  <si>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</si>
  <si>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</si>
  <si>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</si>
  <si>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</si>
  <si>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</si>
  <si>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</si>
  <si>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</si>
  <si>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</si>
  <si>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</si>
  <si>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</si>
  <si>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</si>
  <si>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</si>
  <si>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</si>
  <si>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</si>
  <si>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</si>
  <si>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</si>
  <si>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</si>
  <si>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</si>
  <si>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</si>
  <si>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</si>
  <si>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</si>
  <si>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</si>
  <si>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</si>
  <si>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</si>
  <si>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</si>
  <si>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</si>
  <si>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</si>
  <si>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</si>
  <si>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</si>
  <si>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</si>
  <si>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</si>
  <si>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</si>
  <si>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</si>
  <si>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</si>
  <si>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</si>
  <si>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</si>
  <si>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</si>
  <si>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</si>
  <si>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</si>
  <si>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</si>
  <si>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</si>
  <si>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</si>
  <si>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</si>
  <si>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</si>
  <si>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</si>
  <si>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</si>
  <si>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</si>
  <si>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</si>
  <si>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</si>
  <si>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</si>
  <si>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</si>
  <si>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</si>
  <si>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</si>
  <si>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</si>
  <si>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</si>
  <si>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</si>
  <si>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</si>
  <si>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</si>
  <si>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</si>
  <si>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</si>
  <si>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</si>
  <si>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</si>
  <si>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</si>
  <si>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</si>
  <si>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</si>
  <si>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</si>
  <si>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</si>
  <si>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</si>
  <si>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</si>
  <si>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</si>
  <si>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</si>
  <si>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</si>
  <si>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</si>
  <si>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</si>
  <si>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</si>
  <si>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</si>
  <si>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</si>
  <si>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</si>
  <si>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</si>
  <si>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</si>
  <si>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</si>
  <si>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</si>
  <si>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</si>
  <si>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</si>
  <si>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</si>
  <si>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</si>
  <si>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</si>
  <si>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</si>
  <si>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</si>
  <si>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</si>
  <si>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</si>
  <si>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</si>
  <si>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</si>
  <si>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</si>
  <si>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</si>
  <si>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</si>
  <si>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</si>
  <si>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</si>
  <si>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</si>
  <si>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</si>
  <si>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</si>
  <si>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</si>
  <si>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</si>
  <si>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</si>
  <si>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</si>
  <si>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</si>
  <si>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</si>
  <si>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</si>
  <si>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Tuition-Postsecondary Adult Vocational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</si>
  <si>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</si>
  <si>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</si>
  <si>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</si>
  <si>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</si>
  <si>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</si>
  <si>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</si>
  <si>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</si>
  <si>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</si>
  <si>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</si>
  <si>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</si>
  <si>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</si>
  <si>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</si>
  <si>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</si>
  <si>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</si>
  <si>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</si>
  <si>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</si>
  <si>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</si>
  <si>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</si>
  <si>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</si>
  <si>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</si>
  <si>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</si>
  <si>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</si>
  <si>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</si>
  <si>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Out-of-state Fees-Postsecondary. Adult Vocational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</si>
  <si>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</si>
  <si>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</si>
  <si>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</si>
  <si>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</si>
  <si>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</si>
  <si>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</si>
  <si>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</si>
  <si>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</si>
  <si>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</si>
  <si>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</si>
  <si>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</si>
  <si>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</si>
  <si>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</si>
  <si>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</si>
  <si>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</si>
  <si>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</si>
  <si>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</si>
  <si>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</si>
  <si>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</si>
  <si>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</si>
  <si>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</si>
  <si>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</si>
  <si>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</si>
  <si>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</si>
  <si>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</si>
  <si>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</si>
  <si>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</si>
  <si>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</si>
  <si>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</si>
  <si>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</si>
  <si>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</si>
  <si>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</si>
  <si>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</si>
  <si>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</si>
  <si>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</si>
  <si>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</si>
  <si>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</si>
  <si>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</si>
  <si>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</si>
  <si>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</si>
  <si>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</si>
  <si>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</si>
  <si>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</si>
  <si>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</si>
  <si>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</si>
  <si>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</si>
  <si>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</si>
  <si>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</si>
  <si>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</si>
  <si>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</si>
  <si>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</si>
  <si>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</si>
  <si>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</si>
  <si>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</si>
  <si>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</si>
  <si>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</si>
  <si>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</si>
  <si>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</si>
  <si>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</si>
  <si>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</si>
  <si>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</si>
  <si>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</si>
  <si>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</si>
  <si>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</si>
  <si>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</si>
  <si>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</si>
  <si>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</si>
  <si>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</si>
  <si>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</si>
  <si>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</si>
  <si>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</si>
  <si>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</si>
  <si>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</si>
  <si>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</si>
  <si>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</si>
  <si>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</si>
  <si>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</si>
  <si>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</si>
  <si>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</si>
  <si>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</si>
  <si>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</si>
  <si>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</si>
  <si>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</si>
  <si>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</si>
  <si>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</si>
  <si>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</si>
  <si>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</si>
  <si>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</si>
  <si>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</si>
  <si>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</si>
  <si>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</si>
  <si>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</si>
  <si>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</si>
  <si>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</si>
  <si>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</si>
  <si>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</si>
  <si>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</si>
  <si>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</si>
  <si>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</si>
  <si>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</si>
  <si>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</si>
  <si>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</si>
  <si>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</si>
  <si>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</si>
  <si>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</si>
  <si>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</si>
  <si>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</si>
  <si>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</si>
  <si>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</si>
  <si>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</si>
  <si>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</si>
  <si>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</si>
  <si>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</si>
  <si>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</si>
  <si>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</si>
  <si>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</si>
  <si>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</si>
  <si>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</si>
  <si>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</si>
  <si>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</si>
  <si>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</si>
  <si>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</si>
  <si>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</si>
  <si>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</si>
  <si>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</si>
  <si>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</si>
  <si>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</si>
  <si>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</si>
  <si>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</si>
  <si>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</si>
  <si>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</si>
  <si>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</si>
  <si>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</si>
  <si>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</si>
  <si>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</si>
  <si>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</si>
  <si>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</si>
  <si>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</si>
  <si>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</si>
  <si>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</si>
  <si>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</si>
  <si>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</si>
  <si>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</si>
  <si>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</si>
  <si>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</si>
  <si>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</si>
  <si>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</si>
  <si>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</si>
  <si>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</si>
  <si>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</si>
  <si>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</si>
  <si>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</si>
  <si>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</si>
  <si>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</si>
  <si>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</si>
  <si>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</si>
  <si>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</si>
  <si>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</si>
  <si>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</si>
  <si>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</si>
  <si>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</si>
  <si>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</si>
  <si>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</si>
  <si>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</si>
  <si>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</si>
  <si>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</si>
  <si>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</si>
  <si>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</si>
  <si>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</si>
  <si>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</si>
  <si>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</si>
  <si>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</si>
  <si>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</si>
  <si>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</si>
  <si>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</si>
  <si>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</si>
  <si>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</si>
  <si>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</si>
  <si>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</si>
  <si>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</si>
  <si>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</si>
  <si>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</si>
  <si>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</si>
  <si>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</si>
  <si>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</si>
  <si>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</si>
  <si>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</si>
  <si>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</si>
  <si>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</si>
  <si>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</si>
  <si>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</si>
  <si>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</si>
  <si>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</si>
  <si>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</si>
  <si>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</si>
  <si>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</si>
  <si>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</si>
  <si>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</si>
  <si>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</si>
  <si>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</si>
  <si>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</si>
  <si>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</si>
  <si>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</si>
  <si>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</si>
  <si>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</si>
  <si>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</si>
  <si>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</si>
  <si>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</si>
  <si>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</si>
  <si>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</si>
  <si>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</si>
  <si>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</si>
  <si>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</si>
  <si>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</si>
  <si>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</si>
  <si>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</si>
  <si>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</si>
  <si>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</si>
  <si>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</si>
  <si>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</si>
  <si>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</si>
  <si>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</si>
  <si>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</si>
  <si>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</si>
  <si>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</si>
  <si>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</si>
  <si>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</si>
  <si>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</si>
  <si>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</si>
  <si>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</si>
  <si>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</si>
  <si>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</si>
  <si>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</si>
  <si>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</si>
  <si>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</si>
  <si>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</si>
  <si>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</si>
  <si>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</si>
  <si>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</si>
  <si>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</si>
  <si>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</si>
  <si>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</si>
  <si>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</si>
  <si>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</si>
  <si>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</si>
  <si>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</si>
  <si>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</si>
  <si>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</si>
  <si>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</si>
  <si>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</si>
  <si>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</si>
  <si>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</si>
  <si>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</si>
  <si>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</si>
  <si>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</si>
  <si>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</si>
  <si>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</si>
  <si>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</si>
  <si>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</si>
  <si>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</si>
  <si>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</si>
  <si>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</si>
  <si>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</si>
  <si>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</si>
  <si>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</si>
  <si>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</t>
  </si>
  <si>
    <t>44400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</si>
  <si>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</si>
  <si>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</si>
  <si>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</si>
  <si>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</si>
  <si>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</si>
  <si>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</si>
  <si>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</si>
  <si>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</si>
  <si>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</si>
  <si>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</si>
  <si>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</si>
  <si>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</si>
  <si>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</si>
  <si>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</si>
  <si>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</si>
  <si>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</si>
  <si>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</si>
  <si>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</si>
  <si>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</si>
  <si>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</si>
  <si>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</si>
  <si>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</si>
  <si>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</si>
  <si>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</si>
  <si>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</si>
  <si>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</si>
  <si>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</si>
  <si>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</si>
  <si>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</si>
  <si>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Use of College Facilities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</si>
  <si>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</si>
  <si>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</si>
  <si>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</si>
  <si>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</si>
  <si>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</si>
  <si>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</si>
  <si>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</si>
  <si>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</si>
  <si>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</si>
  <si>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</si>
  <si>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</si>
  <si>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</si>
  <si>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</si>
  <si>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</si>
  <si>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</si>
  <si>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</si>
  <si>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</si>
  <si>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</si>
  <si>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</si>
  <si>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</si>
  <si>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</si>
  <si>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</si>
  <si>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</si>
  <si>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</si>
  <si>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</si>
  <si>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</si>
  <si>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</si>
  <si>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</si>
  <si>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</si>
  <si>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</si>
  <si>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</si>
  <si>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</si>
  <si>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</si>
  <si>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</si>
  <si>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</si>
  <si>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</si>
  <si>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</si>
  <si>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</si>
  <si>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</si>
  <si>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</si>
  <si>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</si>
  <si>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</si>
  <si>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</si>
  <si>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</si>
  <si>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</si>
  <si>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</si>
  <si>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</si>
  <si>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</si>
  <si>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</si>
  <si>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</si>
  <si>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</si>
  <si>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</si>
  <si>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</si>
  <si>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</si>
  <si>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</si>
  <si>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</si>
  <si>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</si>
  <si>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</si>
  <si>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</si>
  <si>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</si>
  <si>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</si>
  <si>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</si>
  <si>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</si>
  <si>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</si>
  <si>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</si>
  <si>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</si>
  <si>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</si>
  <si>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</si>
  <si>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</si>
  <si>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</si>
  <si>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</si>
  <si>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</si>
  <si>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</si>
  <si>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</si>
  <si>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</si>
  <si>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</si>
  <si>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</si>
  <si>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</si>
  <si>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</si>
  <si>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</si>
  <si>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</si>
  <si>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</si>
  <si>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</si>
  <si>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</si>
  <si>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</si>
  <si>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</si>
  <si>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</si>
  <si>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</si>
  <si>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</si>
  <si>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</si>
  <si>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</si>
  <si>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</si>
  <si>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</si>
  <si>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</si>
  <si>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</si>
  <si>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</si>
  <si>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</si>
  <si>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</si>
  <si>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</si>
  <si>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</si>
  <si>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</si>
  <si>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</si>
  <si>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</si>
  <si>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</si>
  <si>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</si>
  <si>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</si>
  <si>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</si>
  <si>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</si>
  <si>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</si>
  <si>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</si>
  <si>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</si>
  <si>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</si>
  <si>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</si>
  <si>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</si>
  <si>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</si>
  <si>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</si>
  <si>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</si>
  <si>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</si>
  <si>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</si>
  <si>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</si>
  <si>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</si>
  <si>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</si>
  <si>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</si>
  <si>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</si>
  <si>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</si>
  <si>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</si>
  <si>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</si>
  <si>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</si>
  <si>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</si>
  <si>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</si>
  <si>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</si>
  <si>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</si>
  <si>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</si>
  <si>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</si>
  <si>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</si>
  <si>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</si>
  <si>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</si>
  <si>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</si>
  <si>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</si>
  <si>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</si>
  <si>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</si>
  <si>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</si>
  <si>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</si>
  <si>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</si>
  <si>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</si>
  <si>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</si>
  <si>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</si>
  <si>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</si>
  <si>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</si>
  <si>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</si>
  <si>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</si>
  <si>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</si>
  <si>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</si>
  <si>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</si>
  <si>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</si>
  <si>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</si>
  <si>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</si>
  <si>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</si>
  <si>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</si>
  <si>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</si>
  <si>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</si>
  <si>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</si>
  <si>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</si>
  <si>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</si>
  <si>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</si>
  <si>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</si>
  <si>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</si>
  <si>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</si>
  <si>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</si>
  <si>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</si>
  <si>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</si>
  <si>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</si>
  <si>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</si>
  <si>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</si>
  <si>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</si>
  <si>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</si>
  <si>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</si>
  <si>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</si>
  <si>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</si>
  <si>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</si>
  <si>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</si>
  <si>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</si>
  <si>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</si>
  <si>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</si>
  <si>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</si>
  <si>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</si>
  <si>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</si>
  <si>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</si>
  <si>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</si>
  <si>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</si>
  <si>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</si>
  <si>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</si>
  <si>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</si>
  <si>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</si>
  <si>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</si>
  <si>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</si>
  <si>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</si>
  <si>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</si>
  <si>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</si>
  <si>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</si>
  <si>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</si>
  <si>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</si>
  <si>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</si>
  <si>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</si>
  <si>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</si>
  <si>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</si>
  <si>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</si>
  <si>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</si>
  <si>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</si>
  <si>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</si>
  <si>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</si>
  <si>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</si>
  <si>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</si>
  <si>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</si>
  <si>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</si>
  <si>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</si>
  <si>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</si>
  <si>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</si>
  <si>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</si>
  <si>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</si>
  <si>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</si>
  <si>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</si>
  <si>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</si>
  <si>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</si>
  <si>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</si>
  <si>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</si>
  <si>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</si>
  <si>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</si>
  <si>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</si>
  <si>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</si>
  <si>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</si>
  <si>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</si>
  <si>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</si>
  <si>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</si>
  <si>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</si>
  <si>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</si>
  <si>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</si>
  <si>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</si>
  <si>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</si>
  <si>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</si>
  <si>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</si>
  <si>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</si>
  <si>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</si>
  <si>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</si>
  <si>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</si>
  <si>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</si>
  <si>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</si>
  <si>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</si>
  <si>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</si>
  <si>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</si>
  <si>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</si>
  <si>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</si>
  <si>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</si>
  <si>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</si>
  <si>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</si>
  <si>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</si>
  <si>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</si>
  <si>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</si>
  <si>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</si>
  <si>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</si>
  <si>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</si>
  <si>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</si>
  <si>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Rentals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</si>
  <si>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</si>
  <si>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</si>
  <si>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</si>
  <si>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</si>
  <si>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</si>
  <si>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</si>
  <si>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</si>
  <si>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</si>
  <si>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</si>
  <si>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</si>
  <si>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</si>
  <si>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</si>
  <si>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</si>
  <si>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</si>
  <si>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</si>
  <si>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</si>
  <si>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</si>
  <si>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</si>
  <si>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</si>
  <si>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</si>
  <si>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</si>
  <si>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</si>
  <si>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</si>
  <si>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</si>
  <si>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</si>
  <si>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</si>
  <si>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</si>
  <si>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</si>
  <si>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</si>
  <si>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</si>
  <si>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</si>
  <si>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</si>
  <si>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</si>
  <si>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</si>
  <si>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</si>
  <si>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</si>
  <si>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</si>
  <si>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</si>
  <si>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</si>
  <si>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</si>
  <si>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</si>
  <si>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</si>
  <si>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</si>
  <si>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</si>
  <si>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</si>
  <si>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</si>
  <si>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</si>
  <si>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</si>
  <si>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</si>
  <si>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</si>
  <si>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</si>
  <si>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</si>
  <si>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</si>
  <si>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</si>
  <si>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</si>
  <si>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Workforce / Wages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</si>
  <si>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</si>
  <si>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</si>
  <si>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</si>
  <si>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</si>
  <si>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</si>
  <si>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</si>
  <si>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</si>
  <si>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</si>
  <si>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</si>
  <si>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</si>
  <si>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</si>
  <si>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</si>
  <si>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</si>
  <si>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</si>
  <si>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</si>
  <si>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</si>
  <si>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</si>
  <si>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</si>
  <si>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</si>
  <si>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</si>
  <si>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</si>
  <si>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</si>
  <si>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</si>
  <si>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</si>
  <si>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</si>
  <si>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</si>
  <si>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</si>
  <si>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</si>
  <si>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</si>
  <si>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</si>
  <si>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</si>
  <si>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</si>
  <si>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</si>
  <si>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</si>
  <si>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</si>
  <si>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</si>
  <si>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</si>
  <si>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</si>
  <si>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</si>
  <si>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</si>
  <si>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</si>
  <si>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</si>
  <si>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</si>
  <si>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</si>
  <si>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</si>
  <si>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</si>
  <si>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</si>
  <si>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</si>
  <si>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</si>
  <si>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</si>
  <si>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</si>
  <si>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</si>
  <si>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</si>
  <si>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</si>
  <si>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</si>
  <si>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</si>
  <si>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</si>
  <si>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</si>
  <si>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</si>
  <si>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</si>
  <si>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</si>
  <si>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</si>
  <si>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</si>
  <si>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</si>
  <si>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</si>
  <si>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</si>
  <si>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</si>
  <si>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</si>
  <si>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</si>
  <si>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</si>
  <si>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</si>
  <si>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</si>
  <si>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</si>
  <si>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</si>
  <si>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</si>
  <si>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</si>
  <si>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</si>
  <si>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</si>
  <si>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</si>
  <si>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</si>
  <si>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</si>
  <si>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</si>
  <si>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</si>
  <si>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</si>
  <si>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</si>
  <si>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</si>
  <si>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</si>
  <si>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</si>
  <si>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</si>
  <si>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</si>
  <si>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</si>
  <si>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</si>
  <si>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</si>
  <si>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</si>
  <si>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</si>
  <si>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</si>
  <si>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</si>
  <si>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</si>
  <si>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</si>
  <si>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</si>
  <si>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</si>
  <si>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</si>
  <si>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</si>
  <si>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</si>
  <si>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</si>
  <si>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</si>
  <si>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</si>
  <si>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</si>
  <si>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</si>
  <si>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</si>
  <si>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</si>
  <si>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</si>
  <si>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</si>
  <si>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</si>
  <si>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</si>
  <si>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</si>
  <si>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</si>
  <si>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</si>
  <si>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</si>
  <si>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</si>
  <si>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</si>
  <si>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</si>
  <si>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</si>
  <si>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</si>
  <si>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</si>
  <si>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</si>
  <si>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</si>
  <si>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</si>
  <si>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</si>
  <si>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</si>
  <si>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</si>
  <si>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</si>
  <si>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</si>
  <si>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</si>
  <si>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</si>
  <si>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</si>
  <si>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</si>
  <si>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</si>
  <si>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</si>
  <si>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</si>
  <si>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</si>
  <si>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</si>
  <si>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</si>
  <si>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</si>
  <si>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</si>
  <si>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</si>
  <si>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</si>
  <si>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</si>
  <si>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</si>
  <si>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</si>
  <si>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</si>
  <si>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</si>
  <si>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</si>
  <si>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</si>
  <si>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</si>
  <si>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</si>
  <si>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</si>
  <si>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</si>
  <si>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</si>
  <si>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</si>
  <si>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</si>
  <si>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</si>
  <si>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</si>
  <si>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</si>
  <si>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</si>
  <si>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</si>
  <si>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</si>
  <si>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</si>
  <si>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</si>
  <si>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 xml:space="preserve">                                                   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</si>
  <si>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</si>
  <si>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</si>
  <si>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</si>
  <si>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</si>
  <si>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</si>
  <si>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</si>
  <si>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</si>
  <si>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</si>
  <si>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</si>
  <si>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</si>
  <si>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</si>
  <si>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</si>
  <si>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</si>
  <si>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</si>
  <si>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</si>
  <si>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</si>
  <si>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</si>
  <si>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</si>
  <si>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</si>
  <si>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</si>
  <si>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</si>
  <si>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FY 2014-15 Summary of Accounts by General Ledger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</si>
</sst>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i/>
      <sz val="9"/>
      <color indexed="10"/>
      <name val="Arial"/>
      <family val="2"/>
    </font>
    <font>
      <i/>
      <sz val="9"/>
      <color rgb="FFFF000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9" fillId="0" borderId="0" applyNumberFormat="0" applyFill="0" applyBorder="0" applyAlignment="0" applyProtection="0"/>
  </cellStyleXfs>
  <cellXfs count="263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4" fontId="5" fillId="0" borderId="0" xfId="4" applyNumberFormat="1" applyFont="1" applyAlignment="1" applyProtection="1">
      <alignment horizontal="centerContinuous"/>
    </xf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0" fontId="9" fillId="0" borderId="0" xfId="4" applyNumberFormat="1" applyFont="1" applyAlignment="1" applyProtection="1"/>
    <xf numFmtId="0" fontId="32" fillId="0" borderId="0" xfId="4" applyNumberFormat="1" applyFont="1" applyFill="1" applyAlignment="1" applyProtection="1"/>
    <xf numFmtId="0" fontId="33" fillId="0" borderId="0" xfId="0" applyFont="1" applyProtection="1"/>
    <xf numFmtId="49" fontId="9" fillId="0" borderId="0" xfId="4" applyNumberFormat="1" applyFont="1" applyAlignment="1" applyProtection="1">
      <alignment horizontal="center"/>
    </xf>
    <xf numFmtId="39" fontId="33" fillId="0" borderId="0" xfId="0" applyNumberFormat="1" applyFont="1" applyFill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44" fontId="8" fillId="16" borderId="7" xfId="72" applyFont="1" applyFill="1" applyBorder="1" applyAlignment="1" applyProtection="1">
      <protection locked="0"/>
    </xf>
    <xf numFmtId="44" fontId="8" fillId="16" borderId="0" xfId="72" applyFont="1" applyFill="1" applyBorder="1" applyAlignment="1" applyProtection="1">
      <protection locked="0"/>
    </xf>
    <xf numFmtId="44" fontId="8" fillId="16" borderId="14" xfId="72" applyFont="1" applyFill="1" applyBorder="1" applyAlignment="1" applyProtection="1">
      <protection locked="0"/>
    </xf>
    <xf numFmtId="0" fontId="9" fillId="0" borderId="0" xfId="4" applyNumberFormat="1" applyFont="1" applyFill="1" applyAlignment="1" applyProtection="1"/>
    <xf numFmtId="0" fontId="34" fillId="0" borderId="8" xfId="4" applyNumberFormat="1" applyFont="1" applyBorder="1" applyAlignment="1" applyProtection="1"/>
    <xf numFmtId="0" fontId="36" fillId="0" borderId="0" xfId="4" applyNumberFormat="1" applyFont="1" applyAlignment="1" applyProtection="1"/>
    <xf numFmtId="39" fontId="37" fillId="0" borderId="0" xfId="4" applyNumberFormat="1" applyFont="1" applyAlignment="1" applyProtection="1">
      <alignment horizontal="left"/>
    </xf>
    <xf numFmtId="0" fontId="37" fillId="0" borderId="8" xfId="4" applyNumberFormat="1" applyFont="1" applyBorder="1" applyAlignment="1" applyProtection="1"/>
    <xf numFmtId="0" fontId="9" fillId="17" borderId="6" xfId="4" applyNumberFormat="1" applyFont="1" applyFill="1" applyBorder="1" applyAlignment="1" applyProtection="1"/>
    <xf numFmtId="0" fontId="9" fillId="17" borderId="0" xfId="4" applyNumberFormat="1" applyFont="1" applyFill="1" applyBorder="1" applyAlignment="1" applyProtection="1"/>
    <xf numFmtId="0" fontId="9" fillId="17" borderId="8" xfId="4" applyNumberFormat="1" applyFont="1" applyFill="1" applyBorder="1" applyAlignment="1" applyProtection="1"/>
    <xf numFmtId="39" fontId="9" fillId="0" borderId="0" xfId="4" applyNumberFormat="1" applyFont="1" applyAlignment="1" applyProtection="1">
      <alignment horizontal="left"/>
    </xf>
    <xf numFmtId="0" fontId="34" fillId="17" borderId="6" xfId="4" applyNumberFormat="1" applyFont="1" applyFill="1" applyBorder="1" applyAlignment="1" applyProtection="1">
      <alignment horizontal="left" wrapText="1"/>
    </xf>
    <xf numFmtId="0" fontId="34" fillId="17" borderId="0" xfId="4" applyNumberFormat="1" applyFont="1" applyFill="1" applyBorder="1" applyAlignment="1" applyProtection="1">
      <alignment horizontal="left" wrapText="1"/>
    </xf>
    <xf numFmtId="0" fontId="34" fillId="17" borderId="8" xfId="4" applyNumberFormat="1" applyFont="1" applyFill="1" applyBorder="1" applyAlignment="1" applyProtection="1">
      <alignment horizontal="left" wrapText="1"/>
    </xf>
    <xf numFmtId="0" fontId="37" fillId="41" borderId="33" xfId="4" applyNumberFormat="1" applyFont="1" applyFill="1" applyBorder="1" applyAlignment="1" applyProtection="1">
      <alignment wrapText="1"/>
    </xf>
    <xf numFmtId="49" fontId="37" fillId="41" borderId="0" xfId="4" applyNumberFormat="1" applyFont="1" applyFill="1" applyBorder="1" applyAlignment="1" applyProtection="1">
      <alignment horizontal="center"/>
    </xf>
    <xf numFmtId="39" fontId="37" fillId="0" borderId="33" xfId="4" applyNumberFormat="1" applyFont="1" applyBorder="1" applyAlignment="1" applyProtection="1"/>
    <xf numFmtId="39" fontId="33" fillId="0" borderId="34" xfId="0" applyNumberFormat="1" applyFont="1" applyFill="1" applyBorder="1" applyProtection="1"/>
    <xf numFmtId="0" fontId="33" fillId="0" borderId="30" xfId="0" applyFont="1" applyBorder="1" applyProtection="1"/>
    <xf numFmtId="0" fontId="36" fillId="0" borderId="35" xfId="4" applyNumberFormat="1" applyFont="1" applyBorder="1" applyAlignment="1" applyProtection="1">
      <alignment horizontal="left" wrapText="1"/>
    </xf>
    <xf numFmtId="49" fontId="36" fillId="0" borderId="36" xfId="4" applyNumberFormat="1" applyFont="1" applyBorder="1" applyAlignment="1" applyProtection="1">
      <alignment horizontal="center"/>
    </xf>
    <xf numFmtId="39" fontId="36" fillId="16" borderId="33" xfId="4" applyNumberFormat="1" applyFont="1" applyFill="1" applyBorder="1" applyAlignment="1" applyProtection="1"/>
    <xf numFmtId="39" fontId="36" fillId="0" borderId="33" xfId="4" applyNumberFormat="1" applyFont="1" applyFill="1" applyBorder="1" applyAlignment="1" applyProtection="1"/>
    <xf numFmtId="43" fontId="33" fillId="16" borderId="30" xfId="1" applyFont="1" applyFill="1" applyBorder="1" applyProtection="1">
      <protection locked="0"/>
    </xf>
    <xf numFmtId="0" fontId="32" fillId="42" borderId="0" xfId="4" applyNumberFormat="1" applyFont="1" applyFill="1" applyAlignment="1" applyProtection="1"/>
    <xf numFmtId="0" fontId="36" fillId="0" borderId="0" xfId="4" applyNumberFormat="1" applyFont="1" applyBorder="1" applyAlignment="1" applyProtection="1">
      <alignment horizontal="left" wrapText="1"/>
    </xf>
    <xf numFmtId="49" fontId="36" fillId="0" borderId="37" xfId="4" applyNumberFormat="1" applyFont="1" applyFill="1" applyBorder="1" applyAlignment="1" applyProtection="1">
      <alignment horizontal="center"/>
    </xf>
    <xf numFmtId="0" fontId="36" fillId="0" borderId="0" xfId="4" applyNumberFormat="1" applyFont="1" applyFill="1" applyBorder="1" applyAlignment="1" applyProtection="1">
      <alignment horizontal="left" wrapText="1"/>
    </xf>
    <xf numFmtId="49" fontId="36" fillId="0" borderId="0" xfId="4" applyNumberFormat="1" applyFont="1" applyFill="1" applyBorder="1" applyAlignment="1" applyProtection="1">
      <alignment horizontal="center"/>
    </xf>
    <xf numFmtId="49" fontId="36" fillId="0" borderId="0" xfId="4" applyNumberFormat="1" applyFont="1" applyFill="1" applyAlignment="1" applyProtection="1">
      <alignment horizontal="center"/>
    </xf>
    <xf numFmtId="0" fontId="9" fillId="17" borderId="0" xfId="4" applyNumberFormat="1" applyFont="1" applyFill="1" applyBorder="1" applyAlignment="1" applyProtection="1">
      <alignment horizontal="left" indent="2"/>
    </xf>
    <xf numFmtId="0" fontId="9" fillId="17" borderId="8" xfId="4" applyNumberFormat="1" applyFont="1" applyFill="1" applyBorder="1" applyAlignment="1" applyProtection="1">
      <alignment horizontal="left" indent="2"/>
    </xf>
    <xf numFmtId="49" fontId="36" fillId="0" borderId="0" xfId="4" applyNumberFormat="1" applyFont="1" applyAlignment="1" applyProtection="1">
      <alignment horizontal="center"/>
    </xf>
    <xf numFmtId="0" fontId="37" fillId="0" borderId="0" xfId="0" applyNumberFormat="1" applyFont="1" applyFill="1" applyBorder="1" applyAlignment="1" applyProtection="1">
      <protection locked="0"/>
    </xf>
    <xf numFmtId="0" fontId="37" fillId="0" borderId="0" xfId="0" applyNumberFormat="1" applyFont="1" applyFill="1" applyBorder="1" applyAlignment="1" applyProtection="1"/>
    <xf numFmtId="165" fontId="36" fillId="0" borderId="0" xfId="0" applyNumberFormat="1" applyFont="1" applyFill="1" applyBorder="1" applyAlignment="1" applyProtection="1">
      <protection locked="0"/>
    </xf>
    <xf numFmtId="165" fontId="36" fillId="0" borderId="0" xfId="0" applyNumberFormat="1" applyFont="1" applyFill="1" applyBorder="1" applyAlignment="1" applyProtection="1"/>
    <xf numFmtId="0" fontId="44" fillId="0" borderId="0" xfId="4" applyNumberFormat="1" applyFont="1" applyFill="1" applyAlignment="1" applyProtection="1"/>
    <xf numFmtId="0" fontId="45" fillId="0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Fill="1" applyAlignment="1" applyProtection="1">
      <alignment horizontal="center"/>
    </xf>
    <xf numFmtId="0" fontId="44" fillId="43" borderId="0" xfId="4" applyNumberFormat="1" applyFont="1" applyFill="1" applyAlignment="1" applyProtection="1"/>
    <xf numFmtId="0" fontId="44" fillId="0" borderId="0" xfId="4" applyNumberFormat="1" applyFont="1" applyAlignment="1" applyProtection="1"/>
    <xf numFmtId="0" fontId="36" fillId="0" borderId="33" xfId="4" applyNumberFormat="1" applyFont="1" applyBorder="1" applyAlignment="1" applyProtection="1">
      <alignment horizontal="left" wrapText="1"/>
    </xf>
    <xf numFmtId="39" fontId="36" fillId="15" borderId="35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horizontal="left" wrapText="1"/>
    </xf>
    <xf numFmtId="39" fontId="36" fillId="15" borderId="33" xfId="4" applyNumberFormat="1" applyFont="1" applyFill="1" applyBorder="1" applyAlignment="1" applyProtection="1"/>
    <xf numFmtId="39" fontId="36" fillId="0" borderId="35" xfId="4" applyNumberFormat="1" applyFont="1" applyBorder="1" applyAlignment="1" applyProtection="1"/>
    <xf numFmtId="39" fontId="33" fillId="0" borderId="38" xfId="0" applyNumberFormat="1" applyFont="1" applyFill="1" applyBorder="1" applyProtection="1"/>
    <xf numFmtId="0" fontId="37" fillId="41" borderId="35" xfId="4" applyNumberFormat="1" applyFont="1" applyFill="1" applyBorder="1" applyAlignment="1" applyProtection="1">
      <alignment horizontal="left" wrapText="1"/>
    </xf>
    <xf numFmtId="49" fontId="36" fillId="41" borderId="36" xfId="4" applyNumberFormat="1" applyFont="1" applyFill="1" applyBorder="1" applyAlignment="1" applyProtection="1">
      <alignment horizontal="center"/>
    </xf>
    <xf numFmtId="39" fontId="36" fillId="0" borderId="33" xfId="4" applyNumberFormat="1" applyFont="1" applyBorder="1" applyAlignment="1" applyProtection="1"/>
    <xf numFmtId="0" fontId="37" fillId="0" borderId="35" xfId="4" applyNumberFormat="1" applyFont="1" applyBorder="1" applyAlignment="1" applyProtection="1">
      <alignment horizontal="left" wrapText="1"/>
    </xf>
    <xf numFmtId="165" fontId="36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Border="1" applyAlignment="1" applyProtection="1"/>
    <xf numFmtId="4" fontId="36" fillId="0" borderId="0" xfId="4" applyNumberFormat="1" applyFont="1" applyBorder="1" applyAlignment="1" applyProtection="1"/>
    <xf numFmtId="0" fontId="36" fillId="0" borderId="0" xfId="0" applyNumberFormat="1" applyFont="1" applyFill="1" applyBorder="1" applyAlignment="1" applyProtection="1">
      <alignment horizontal="right"/>
      <protection locked="0"/>
    </xf>
    <xf numFmtId="0" fontId="36" fillId="0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>
      <alignment horizontal="right"/>
      <protection locked="0"/>
    </xf>
    <xf numFmtId="0" fontId="37" fillId="0" borderId="0" xfId="0" applyNumberFormat="1" applyFont="1" applyFill="1" applyBorder="1" applyAlignment="1" applyProtection="1">
      <alignment horizontal="right"/>
    </xf>
    <xf numFmtId="0" fontId="36" fillId="0" borderId="33" xfId="4" applyNumberFormat="1" applyFont="1" applyBorder="1" applyAlignment="1" applyProtection="1">
      <alignment wrapText="1"/>
    </xf>
    <xf numFmtId="0" fontId="45" fillId="0" borderId="33" xfId="4" applyNumberFormat="1" applyFont="1" applyFill="1" applyBorder="1" applyAlignment="1" applyProtection="1">
      <alignment wrapText="1"/>
    </xf>
    <xf numFmtId="49" fontId="45" fillId="0" borderId="0" xfId="4" applyNumberFormat="1" applyFont="1" applyFill="1" applyAlignment="1" applyProtection="1">
      <alignment horizontal="center"/>
    </xf>
    <xf numFmtId="0" fontId="36" fillId="0" borderId="33" xfId="4" applyNumberFormat="1" applyFont="1" applyFill="1" applyBorder="1" applyAlignment="1" applyProtection="1">
      <alignment wrapText="1"/>
    </xf>
    <xf numFmtId="0" fontId="37" fillId="0" borderId="33" xfId="4" applyNumberFormat="1" applyFont="1" applyFill="1" applyBorder="1" applyAlignment="1" applyProtection="1">
      <alignment horizontal="left" wrapText="1"/>
    </xf>
    <xf numFmtId="39" fontId="36" fillId="15" borderId="39" xfId="4" applyNumberFormat="1" applyFont="1" applyFill="1" applyBorder="1" applyAlignment="1" applyProtection="1"/>
    <xf numFmtId="39" fontId="36" fillId="15" borderId="40" xfId="4" applyNumberFormat="1" applyFont="1" applyFill="1" applyBorder="1" applyAlignment="1" applyProtection="1"/>
    <xf numFmtId="0" fontId="37" fillId="41" borderId="35" xfId="4" applyNumberFormat="1" applyFont="1" applyFill="1" applyBorder="1" applyAlignment="1" applyProtection="1">
      <alignment wrapText="1"/>
    </xf>
    <xf numFmtId="0" fontId="37" fillId="0" borderId="35" xfId="4" applyNumberFormat="1" applyFont="1" applyBorder="1" applyAlignment="1" applyProtection="1">
      <alignment wrapText="1"/>
    </xf>
    <xf numFmtId="0" fontId="36" fillId="43" borderId="0" xfId="4" applyNumberFormat="1" applyFont="1" applyFill="1" applyAlignment="1" applyProtection="1"/>
    <xf numFmtId="49" fontId="9" fillId="0" borderId="0" xfId="4" applyNumberFormat="1" applyFont="1" applyFill="1" applyAlignment="1" applyProtection="1">
      <alignment horizontal="center"/>
    </xf>
    <xf numFmtId="0" fontId="36" fillId="0" borderId="35" xfId="4" applyNumberFormat="1" applyFont="1" applyBorder="1" applyAlignment="1" applyProtection="1">
      <alignment wrapText="1"/>
    </xf>
    <xf numFmtId="39" fontId="33" fillId="0" borderId="41" xfId="0" applyNumberFormat="1" applyFont="1" applyFill="1" applyBorder="1" applyProtection="1"/>
    <xf numFmtId="39" fontId="36" fillId="15" borderId="42" xfId="4" applyNumberFormat="1" applyFont="1" applyFill="1" applyBorder="1" applyAlignment="1" applyProtection="1">
      <alignment horizontal="right"/>
    </xf>
    <xf numFmtId="39" fontId="36" fillId="15" borderId="43" xfId="4" applyNumberFormat="1" applyFont="1" applyFill="1" applyBorder="1" applyAlignment="1" applyProtection="1">
      <alignment horizontal="right"/>
    </xf>
    <xf numFmtId="39" fontId="36" fillId="0" borderId="35" xfId="4" applyNumberFormat="1" applyFont="1" applyFill="1" applyBorder="1" applyAlignment="1" applyProtection="1"/>
    <xf numFmtId="39" fontId="36" fillId="0" borderId="42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wrapText="1"/>
    </xf>
    <xf numFmtId="39" fontId="36" fillId="0" borderId="44" xfId="4" applyNumberFormat="1" applyFont="1" applyFill="1" applyBorder="1" applyAlignment="1" applyProtection="1"/>
    <xf numFmtId="39" fontId="36" fillId="0" borderId="45" xfId="4" applyNumberFormat="1" applyFont="1" applyFill="1" applyBorder="1" applyAlignment="1" applyProtection="1"/>
    <xf numFmtId="49" fontId="36" fillId="43" borderId="0" xfId="4" applyNumberFormat="1" applyFont="1" applyFill="1" applyAlignment="1" applyProtection="1">
      <alignment horizontal="center"/>
    </xf>
    <xf numFmtId="0" fontId="45" fillId="0" borderId="0" xfId="4" applyNumberFormat="1" applyFont="1" applyBorder="1" applyAlignment="1" applyProtection="1">
      <alignment horizontal="left" wrapText="1"/>
    </xf>
    <xf numFmtId="39" fontId="33" fillId="0" borderId="38" xfId="0" applyNumberFormat="1" applyFont="1" applyFill="1" applyBorder="1" applyAlignment="1" applyProtection="1">
      <alignment horizontal="right"/>
    </xf>
    <xf numFmtId="39" fontId="33" fillId="0" borderId="34" xfId="0" applyNumberFormat="1" applyFont="1" applyFill="1" applyBorder="1" applyAlignment="1" applyProtection="1">
      <alignment horizontal="right"/>
    </xf>
    <xf numFmtId="0" fontId="36" fillId="42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Alignment="1" applyProtection="1">
      <alignment horizontal="center"/>
    </xf>
    <xf numFmtId="165" fontId="32" fillId="0" borderId="0" xfId="0" applyNumberFormat="1" applyFont="1" applyFill="1" applyBorder="1" applyAlignment="1" applyProtection="1"/>
    <xf numFmtId="165" fontId="46" fillId="0" borderId="0" xfId="0" applyNumberFormat="1" applyFont="1" applyFill="1" applyBorder="1" applyAlignment="1" applyProtection="1">
      <protection locked="0"/>
    </xf>
    <xf numFmtId="165" fontId="46" fillId="0" borderId="0" xfId="0" applyNumberFormat="1" applyFont="1" applyFill="1" applyBorder="1" applyAlignment="1" applyProtection="1"/>
    <xf numFmtId="0" fontId="36" fillId="0" borderId="0" xfId="4" applyNumberFormat="1" applyFont="1" applyFill="1" applyAlignment="1" applyProtection="1">
      <alignment horizontal="left" wrapText="1"/>
    </xf>
    <xf numFmtId="39" fontId="36" fillId="41" borderId="46" xfId="4" applyNumberFormat="1" applyFont="1" applyFill="1" applyBorder="1" applyAlignment="1" applyProtection="1"/>
    <xf numFmtId="39" fontId="36" fillId="41" borderId="33" xfId="4" applyNumberFormat="1" applyFont="1" applyFill="1" applyBorder="1" applyAlignment="1" applyProtection="1"/>
    <xf numFmtId="0" fontId="9" fillId="0" borderId="0" xfId="4" applyNumberFormat="1" applyFont="1" applyAlignment="1" applyProtection="1">
      <protection locked="0"/>
    </xf>
    <xf numFmtId="0" fontId="37" fillId="0" borderId="34" xfId="4" applyNumberFormat="1" applyFont="1" applyFill="1" applyBorder="1" applyAlignment="1" applyProtection="1">
      <alignment horizontal="left" wrapText="1"/>
    </xf>
    <xf numFmtId="49" fontId="37" fillId="0" borderId="0" xfId="4" applyNumberFormat="1" applyFont="1" applyFill="1" applyAlignment="1" applyProtection="1">
      <alignment horizontal="center"/>
    </xf>
    <xf numFmtId="39" fontId="36" fillId="44" borderId="29" xfId="4" applyNumberFormat="1" applyFont="1" applyFill="1" applyBorder="1" applyAlignment="1" applyProtection="1"/>
    <xf numFmtId="0" fontId="37" fillId="0" borderId="0" xfId="4" applyNumberFormat="1" applyFont="1" applyFill="1" applyAlignment="1" applyProtection="1">
      <alignment horizontal="left" wrapText="1"/>
    </xf>
    <xf numFmtId="39" fontId="36" fillId="0" borderId="0" xfId="4" applyNumberFormat="1" applyFont="1" applyFill="1" applyBorder="1" applyAlignment="1" applyProtection="1"/>
    <xf numFmtId="39" fontId="9" fillId="0" borderId="0" xfId="4" applyNumberFormat="1" applyFont="1" applyFill="1" applyAlignment="1" applyProtection="1"/>
    <xf numFmtId="0" fontId="37" fillId="41" borderId="38" xfId="4" applyNumberFormat="1" applyFont="1" applyFill="1" applyBorder="1" applyAlignment="1" applyProtection="1">
      <alignment wrapText="1"/>
    </xf>
    <xf numFmtId="49" fontId="37" fillId="41" borderId="39" xfId="4" applyNumberFormat="1" applyFont="1" applyFill="1" applyBorder="1" applyAlignment="1" applyProtection="1">
      <alignment horizontal="center"/>
    </xf>
    <xf numFmtId="39" fontId="36" fillId="41" borderId="39" xfId="4" applyNumberFormat="1" applyFont="1" applyFill="1" applyBorder="1" applyAlignment="1" applyProtection="1"/>
    <xf numFmtId="39" fontId="36" fillId="0" borderId="0" xfId="4" applyNumberFormat="1" applyFont="1" applyBorder="1" applyAlignment="1" applyProtection="1"/>
    <xf numFmtId="0" fontId="37" fillId="41" borderId="34" xfId="4" applyNumberFormat="1" applyFont="1" applyFill="1" applyBorder="1" applyAlignment="1" applyProtection="1">
      <alignment wrapText="1"/>
    </xf>
    <xf numFmtId="49" fontId="37" fillId="41" borderId="47" xfId="4" applyNumberFormat="1" applyFont="1" applyFill="1" applyBorder="1" applyAlignment="1" applyProtection="1">
      <alignment horizontal="center"/>
    </xf>
    <xf numFmtId="39" fontId="36" fillId="41" borderId="47" xfId="4" applyNumberFormat="1" applyFont="1" applyFill="1" applyBorder="1" applyAlignment="1" applyProtection="1">
      <alignment horizontal="center"/>
    </xf>
    <xf numFmtId="0" fontId="37" fillId="41" borderId="41" xfId="4" applyNumberFormat="1" applyFont="1" applyFill="1" applyBorder="1" applyAlignment="1" applyProtection="1">
      <alignment wrapText="1"/>
    </xf>
    <xf numFmtId="49" fontId="37" fillId="41" borderId="40" xfId="4" applyNumberFormat="1" applyFont="1" applyFill="1" applyBorder="1" applyAlignment="1" applyProtection="1">
      <alignment horizontal="center"/>
    </xf>
    <xf numFmtId="39" fontId="36" fillId="41" borderId="40" xfId="4" applyNumberFormat="1" applyFont="1" applyFill="1" applyBorder="1" applyAlignment="1" applyProtection="1">
      <alignment horizontal="center"/>
    </xf>
    <xf numFmtId="39" fontId="36" fillId="0" borderId="27" xfId="4" applyNumberFormat="1" applyFont="1" applyBorder="1" applyAlignment="1" applyProtection="1"/>
    <xf numFmtId="49" fontId="36" fillId="0" borderId="0" xfId="4" applyNumberFormat="1" applyFont="1" applyBorder="1" applyAlignment="1" applyProtection="1">
      <alignment horizontal="center"/>
    </xf>
    <xf numFmtId="39" fontId="36" fillId="0" borderId="33" xfId="4" applyNumberFormat="1" applyFont="1" applyBorder="1" applyAlignment="1" applyProtection="1">
      <protection locked="0"/>
    </xf>
    <xf numFmtId="0" fontId="9" fillId="0" borderId="0" xfId="4" applyNumberFormat="1" applyFont="1" applyFill="1" applyAlignment="1" applyProtection="1">
      <protection locked="0"/>
    </xf>
    <xf numFmtId="39" fontId="36" fillId="16" borderId="33" xfId="4" applyNumberFormat="1" applyFont="1" applyFill="1" applyBorder="1" applyAlignment="1" applyProtection="1">
      <protection locked="0"/>
    </xf>
    <xf numFmtId="39" fontId="36" fillId="15" borderId="48" xfId="4" applyNumberFormat="1" applyFont="1" applyFill="1" applyBorder="1" applyAlignment="1" applyProtection="1"/>
    <xf numFmtId="39" fontId="36" fillId="0" borderId="49" xfId="4" applyNumberFormat="1" applyFont="1" applyBorder="1" applyAlignment="1" applyProtection="1"/>
    <xf numFmtId="39" fontId="33" fillId="0" borderId="0" xfId="0" applyNumberFormat="1" applyFont="1" applyFill="1" applyBorder="1" applyProtection="1"/>
    <xf numFmtId="39" fontId="36" fillId="0" borderId="0" xfId="4" applyNumberFormat="1" applyFont="1" applyAlignment="1" applyProtection="1"/>
    <xf numFmtId="39" fontId="36" fillId="0" borderId="0" xfId="4" applyNumberFormat="1" applyFont="1" applyFill="1" applyAlignment="1" applyProtection="1"/>
    <xf numFmtId="0" fontId="36" fillId="41" borderId="33" xfId="4" applyNumberFormat="1" applyFont="1" applyFill="1" applyBorder="1" applyAlignment="1" applyProtection="1">
      <alignment horizontal="right" wrapText="1"/>
    </xf>
    <xf numFmtId="49" fontId="46" fillId="41" borderId="0" xfId="0" applyNumberFormat="1" applyFont="1" applyFill="1" applyBorder="1" applyAlignment="1" applyProtection="1">
      <alignment horizontal="center"/>
    </xf>
    <xf numFmtId="39" fontId="36" fillId="0" borderId="0" xfId="4" applyNumberFormat="1" applyFont="1" applyAlignment="1" applyProtection="1">
      <alignment horizontal="right"/>
    </xf>
    <xf numFmtId="39" fontId="47" fillId="0" borderId="0" xfId="4" applyNumberFormat="1" applyFont="1" applyAlignment="1" applyProtection="1"/>
    <xf numFmtId="39" fontId="36" fillId="16" borderId="36" xfId="4" applyNumberFormat="1" applyFont="1" applyFill="1" applyBorder="1" applyAlignment="1" applyProtection="1"/>
    <xf numFmtId="39" fontId="36" fillId="0" borderId="0" xfId="4" applyNumberFormat="1" applyFont="1" applyAlignment="1" applyProtection="1">
      <protection locked="0"/>
    </xf>
    <xf numFmtId="39" fontId="36" fillId="0" borderId="36" xfId="4" applyNumberFormat="1" applyFont="1" applyBorder="1" applyAlignment="1" applyProtection="1"/>
    <xf numFmtId="49" fontId="36" fillId="41" borderId="0" xfId="4" applyNumberFormat="1" applyFont="1" applyFill="1" applyAlignment="1" applyProtection="1">
      <alignment horizontal="center"/>
    </xf>
    <xf numFmtId="166" fontId="37" fillId="0" borderId="0" xfId="3" applyNumberFormat="1" applyFont="1" applyAlignment="1" applyProtection="1"/>
    <xf numFmtId="39" fontId="49" fillId="0" borderId="0" xfId="1375" applyNumberFormat="1" applyAlignment="1" applyProtection="1"/>
    <xf numFmtId="39" fontId="33" fillId="15" borderId="52" xfId="0" applyNumberFormat="1" applyFont="1" applyFill="1" applyBorder="1" applyProtection="1"/>
    <xf numFmtId="0" fontId="32" fillId="0" borderId="0" xfId="4" applyNumberFormat="1" applyFont="1" applyFill="1" applyBorder="1" applyAlignment="1" applyProtection="1"/>
    <xf numFmtId="39" fontId="36" fillId="0" borderId="0" xfId="0" applyNumberFormat="1" applyFont="1" applyFill="1" applyBorder="1" applyAlignment="1" applyProtection="1"/>
    <xf numFmtId="0" fontId="46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0" fontId="9" fillId="41" borderId="0" xfId="0" applyNumberFormat="1" applyFont="1" applyFill="1" applyBorder="1" applyAlignment="1" applyProtection="1">
      <alignment wrapText="1"/>
    </xf>
    <xf numFmtId="39" fontId="46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49" fontId="36" fillId="41" borderId="0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/>
    <xf numFmtId="0" fontId="36" fillId="41" borderId="0" xfId="0" applyNumberFormat="1" applyFont="1" applyFill="1" applyBorder="1" applyAlignment="1" applyProtection="1">
      <alignment wrapText="1"/>
    </xf>
    <xf numFmtId="0" fontId="36" fillId="0" borderId="0" xfId="0" applyNumberFormat="1" applyFont="1" applyBorder="1" applyAlignment="1" applyProtection="1">
      <alignment wrapText="1"/>
    </xf>
    <xf numFmtId="49" fontId="36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Border="1" applyAlignment="1" applyProtection="1"/>
    <xf numFmtId="39" fontId="9" fillId="0" borderId="0" xfId="0" applyNumberFormat="1" applyFont="1" applyFill="1" applyAlignment="1" applyProtection="1"/>
    <xf numFmtId="0" fontId="36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6" fillId="41" borderId="0" xfId="0" applyNumberFormat="1" applyFont="1" applyFill="1" applyAlignment="1" applyProtection="1">
      <alignment wrapText="1"/>
    </xf>
    <xf numFmtId="49" fontId="46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39" fontId="46" fillId="0" borderId="0" xfId="0" applyNumberFormat="1" applyFont="1" applyFill="1" applyAlignment="1" applyProtection="1"/>
    <xf numFmtId="165" fontId="46" fillId="41" borderId="27" xfId="0" applyNumberFormat="1" applyFont="1" applyFill="1" applyBorder="1" applyAlignment="1" applyProtection="1">
      <alignment wrapText="1"/>
    </xf>
    <xf numFmtId="49" fontId="46" fillId="41" borderId="27" xfId="0" applyNumberFormat="1" applyFont="1" applyFill="1" applyBorder="1" applyAlignment="1" applyProtection="1">
      <alignment horizontal="center"/>
    </xf>
    <xf numFmtId="39" fontId="9" fillId="0" borderId="27" xfId="0" applyNumberFormat="1" applyFont="1" applyFill="1" applyBorder="1" applyAlignment="1" applyProtection="1"/>
    <xf numFmtId="0" fontId="9" fillId="0" borderId="0" xfId="4" applyNumberFormat="1" applyFont="1" applyFill="1" applyAlignment="1" applyProtection="1">
      <alignment wrapText="1"/>
    </xf>
    <xf numFmtId="165" fontId="46" fillId="0" borderId="0" xfId="0" applyNumberFormat="1" applyFont="1" applyFill="1" applyAlignment="1" applyProtection="1"/>
    <xf numFmtId="165" fontId="9" fillId="0" borderId="0" xfId="0" applyNumberFormat="1" applyFont="1" applyFill="1" applyBorder="1" applyAlignment="1" applyProtection="1"/>
    <xf numFmtId="39" fontId="36" fillId="0" borderId="0" xfId="0" applyNumberFormat="1" applyFont="1" applyBorder="1" applyAlignment="1" applyProtection="1"/>
    <xf numFmtId="39" fontId="9" fillId="16" borderId="0" xfId="4" applyNumberFormat="1" applyFont="1" applyFill="1" applyAlignment="1" applyProtection="1">
      <protection locked="0"/>
    </xf>
    <xf numFmtId="39" fontId="33" fillId="16" borderId="0" xfId="0" applyNumberFormat="1" applyFont="1" applyFill="1" applyProtection="1">
      <protection locked="0"/>
    </xf>
    <xf numFmtId="43" fontId="33" fillId="16" borderId="29" xfId="1" applyFont="1" applyFill="1" applyBorder="1" applyProtection="1">
      <protection locked="0"/>
    </xf>
    <xf numFmtId="43" fontId="44" fillId="16" borderId="29" xfId="1" applyFont="1" applyFill="1" applyBorder="1" applyAlignment="1" applyProtection="1">
      <protection locked="0"/>
    </xf>
    <xf numFmtId="43" fontId="9" fillId="16" borderId="29" xfId="1" applyFont="1" applyFill="1" applyBorder="1" applyAlignment="1" applyProtection="1">
      <protection locked="0"/>
    </xf>
    <xf numFmtId="43" fontId="33" fillId="16" borderId="53" xfId="1" applyFont="1" applyFill="1" applyBorder="1" applyProtection="1">
      <protection locked="0"/>
    </xf>
    <xf numFmtId="0" fontId="4" fillId="0" borderId="0" xfId="0" applyFont="1" applyAlignment="1"/>
    <xf numFmtId="0" fontId="9" fillId="17" borderId="0" xfId="4" applyNumberFormat="1" applyFont="1" applyFill="1" applyBorder="1" applyAlignment="1" applyProtection="1">
      <alignment horizontal="left" wrapText="1" indent="2"/>
    </xf>
    <xf numFmtId="0" fontId="9" fillId="17" borderId="8" xfId="4" applyNumberFormat="1" applyFont="1" applyFill="1" applyBorder="1" applyAlignment="1" applyProtection="1">
      <alignment horizontal="left" wrapText="1" indent="2"/>
    </xf>
    <xf numFmtId="0" fontId="9" fillId="17" borderId="0" xfId="4" applyNumberFormat="1" applyFont="1" applyFill="1" applyBorder="1" applyAlignment="1" applyProtection="1">
      <alignment horizontal="left" wrapText="1"/>
    </xf>
    <xf numFmtId="0" fontId="9" fillId="17" borderId="8" xfId="4" applyNumberFormat="1" applyFont="1" applyFill="1" applyBorder="1" applyAlignment="1" applyProtection="1">
      <alignment horizontal="left" wrapText="1"/>
    </xf>
    <xf numFmtId="0" fontId="3" fillId="0" borderId="0" xfId="4" applyNumberFormat="1" applyFont="1" applyAlignment="1"/>
    <xf numFmtId="4" fontId="5" fillId="0" borderId="0" xfId="4" applyNumberFormat="1" applyFont="1" applyAlignment="1" applyProtection="1">
      <alignment horizontal="center"/>
    </xf>
    <xf numFmtId="0" fontId="34" fillId="0" borderId="0" xfId="4" applyNumberFormat="1" applyFont="1" applyAlignment="1" applyProtection="1"/>
    <xf numFmtId="0" fontId="35" fillId="17" borderId="2" xfId="4" applyNumberFormat="1" applyFont="1" applyFill="1" applyBorder="1" applyAlignment="1" applyProtection="1"/>
    <xf numFmtId="0" fontId="35" fillId="17" borderId="4" xfId="4" applyNumberFormat="1" applyFont="1" applyFill="1" applyBorder="1" applyAlignment="1" applyProtection="1"/>
    <xf numFmtId="0" fontId="35" fillId="17" borderId="5" xfId="4" applyNumberFormat="1" applyFont="1" applyFill="1" applyBorder="1" applyAlignment="1" applyProtection="1"/>
    <xf numFmtId="0" fontId="37" fillId="0" borderId="0" xfId="4" applyNumberFormat="1" applyFont="1" applyAlignment="1" applyProtection="1"/>
    <xf numFmtId="0" fontId="38" fillId="40" borderId="27" xfId="4" applyNumberFormat="1" applyFont="1" applyFill="1" applyBorder="1" applyAlignment="1" applyProtection="1"/>
    <xf numFmtId="0" fontId="34" fillId="17" borderId="6" xfId="4" applyNumberFormat="1" applyFont="1" applyFill="1" applyBorder="1" applyAlignment="1" applyProtection="1">
      <alignment wrapText="1"/>
    </xf>
    <xf numFmtId="0" fontId="34" fillId="17" borderId="0" xfId="4" applyNumberFormat="1" applyFont="1" applyFill="1" applyBorder="1" applyAlignment="1" applyProtection="1">
      <alignment wrapText="1"/>
    </xf>
    <xf numFmtId="0" fontId="34" fillId="17" borderId="8" xfId="4" applyNumberFormat="1" applyFont="1" applyFill="1" applyBorder="1" applyAlignment="1" applyProtection="1">
      <alignment wrapText="1"/>
    </xf>
    <xf numFmtId="39" fontId="36" fillId="15" borderId="28" xfId="4" applyNumberFormat="1" applyFont="1" applyFill="1" applyBorder="1" applyAlignment="1" applyProtection="1">
      <alignment wrapText="1"/>
    </xf>
    <xf numFmtId="49" fontId="36" fillId="15" borderId="28" xfId="4" applyNumberFormat="1" applyFont="1" applyFill="1" applyBorder="1" applyAlignment="1" applyProtection="1">
      <alignment wrapText="1"/>
    </xf>
    <xf numFmtId="39" fontId="33" fillId="15" borderId="29" xfId="0" applyNumberFormat="1" applyFont="1" applyFill="1" applyBorder="1" applyAlignment="1" applyProtection="1">
      <alignment wrapText="1"/>
    </xf>
    <xf numFmtId="0" fontId="33" fillId="15" borderId="30" xfId="0" applyFont="1" applyFill="1" applyBorder="1" applyAlignment="1" applyProtection="1">
      <alignment wrapText="1"/>
    </xf>
    <xf numFmtId="39" fontId="36" fillId="15" borderId="31" xfId="4" applyNumberFormat="1" applyFont="1" applyFill="1" applyBorder="1" applyAlignment="1" applyProtection="1">
      <alignment wrapText="1"/>
    </xf>
    <xf numFmtId="49" fontId="36" fillId="15" borderId="31" xfId="4" applyNumberFormat="1" applyFont="1" applyFill="1" applyBorder="1" applyAlignment="1" applyProtection="1">
      <alignment wrapText="1"/>
    </xf>
    <xf numFmtId="39" fontId="36" fillId="15" borderId="32" xfId="4" applyNumberFormat="1" applyFont="1" applyFill="1" applyBorder="1" applyAlignment="1" applyProtection="1">
      <alignment wrapText="1"/>
    </xf>
    <xf numFmtId="49" fontId="36" fillId="15" borderId="32" xfId="4" applyNumberFormat="1" applyFont="1" applyFill="1" applyBorder="1" applyAlignment="1" applyProtection="1">
      <alignment wrapText="1"/>
    </xf>
    <xf numFmtId="0" fontId="9" fillId="17" borderId="0" xfId="4" applyNumberFormat="1" applyFont="1" applyFill="1" applyBorder="1" applyAlignment="1" applyProtection="1">
      <alignment wrapText="1"/>
    </xf>
    <xf numFmtId="0" fontId="9" fillId="17" borderId="8" xfId="4" applyNumberFormat="1" applyFont="1" applyFill="1" applyBorder="1" applyAlignment="1" applyProtection="1">
      <alignment wrapText="1"/>
    </xf>
    <xf numFmtId="0" fontId="9" fillId="17" borderId="15" xfId="4" applyNumberFormat="1" applyFont="1" applyFill="1" applyBorder="1" applyAlignment="1" applyProtection="1">
      <alignment wrapText="1"/>
    </xf>
    <xf numFmtId="0" fontId="9" fillId="17" borderId="16" xfId="4" applyNumberFormat="1" applyFont="1" applyFill="1" applyBorder="1" applyAlignment="1" applyProtection="1">
      <alignment wrapText="1"/>
    </xf>
    <xf numFmtId="0" fontId="9" fillId="17" borderId="17" xfId="4" applyNumberFormat="1" applyFont="1" applyFill="1" applyBorder="1" applyAlignment="1" applyProtection="1">
      <alignment wrapText="1"/>
    </xf>
    <xf numFmtId="0" fontId="34" fillId="15" borderId="50" xfId="4" applyNumberFormat="1" applyFont="1" applyFill="1" applyBorder="1" applyAlignment="1" applyProtection="1"/>
    <xf numFmtId="0" fontId="34" fillId="15" borderId="51" xfId="4" applyNumberFormat="1" applyFont="1" applyFill="1" applyBorder="1" applyAlignment="1" applyProtection="1"/>
    <xf numFmtId="0" fontId="46" fillId="45" borderId="15" xfId="0" applyNumberFormat="1" applyFont="1" applyFill="1" applyBorder="1" applyAlignment="1" applyProtection="1"/>
    <xf numFmtId="0" fontId="46" fillId="45" borderId="17" xfId="0" applyNumberFormat="1" applyFont="1" applyFill="1" applyBorder="1" applyAlignment="1" applyProtection="1"/>
    <xf numFmtId="0" fontId="46" fillId="45" borderId="50" xfId="0" applyNumberFormat="1" applyFont="1" applyFill="1" applyBorder="1" applyAlignment="1" applyProtection="1"/>
    <xf numFmtId="0" fontId="46" fillId="45" borderId="52" xfId="0" applyNumberFormat="1" applyFont="1" applyFill="1" applyBorder="1" applyAlignment="1" applyProtection="1"/>
    <xf numFmtId="0" fontId="46" fillId="45" borderId="4" xfId="0" applyNumberFormat="1" applyFont="1" applyFill="1" applyBorder="1" applyAlignment="1" applyProtection="1">
      <alignment wrapText="1"/>
    </xf>
    <xf numFmtId="49" fontId="36" fillId="45" borderId="4" xfId="0" applyNumberFormat="1" applyFont="1" applyFill="1" applyBorder="1" applyAlignment="1" applyProtection="1">
      <alignment wrapText="1"/>
    </xf>
    <xf numFmtId="0" fontId="46" fillId="45" borderId="0" xfId="0" applyNumberFormat="1" applyFont="1" applyFill="1" applyBorder="1" applyAlignment="1" applyProtection="1">
      <alignment wrapText="1"/>
    </xf>
    <xf numFmtId="49" fontId="36" fillId="45" borderId="0" xfId="0" applyNumberFormat="1" applyFont="1" applyFill="1" applyBorder="1" applyAlignment="1" applyProtection="1">
      <alignment wrapText="1"/>
    </xf>
    <xf numFmtId="0" fontId="9" fillId="17" borderId="6" xfId="4" applyNumberFormat="1" applyFont="1" applyFill="1" applyBorder="1" applyAlignment="1" applyProtection="1">
      <alignment horizontal="left"/>
    </xf>
    <xf numFmtId="0" fontId="3" fillId="0" borderId="0" xfId="4" applyNumberFormat="1" applyFont="1" applyAlignment="1">
      <alignment horizontal="center"/>
    </xf>
    <xf numFmtId="0" fontId="4" fillId="0" borderId="0" xfId="0" applyFont="1" applyAlignment="1"/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2"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REVISED%20(did%20not%20send%20to%20DFS)%20%2011.24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REVISED%20FINAL%2011.23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sco%20Hernando%20FINAL%2011.23.15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ensacola%20FINAL%2011.23.15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olk%20FINAL%2011.23.15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Johns%20River%20FINAL%2011.23.15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Petersburg%20FINAL%2011.23.15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anta%20Fe%20FINAL%2011.24.15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eminole%20REVISED%20(did%20not%20send%20to%20DFS)%2011.24.15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outh%20Florida%20FINAL%2011.23.15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Tallahassee%20FINAL%2011.23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Valencia%20FINAL%2011.23.15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2014-15%20AFR%20Summaries/Consolidated%2014-15%20ACCOUNTS%20BY%20GL%20-%20FINAL-sent%20to%20Andy%20for%20review%2011.30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Southwestern%20FINAL%2012.2.15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 refreshError="1"/>
      <sheetData sheetId="4">
        <row r="174">
          <cell r="B174" t="str">
            <v>Tuition-Advanced &amp; Professional - Baccalaureate</v>
          </cell>
        </row>
        <row r="417">
          <cell r="D417">
            <v>6490061.75</v>
          </cell>
        </row>
        <row r="485">
          <cell r="D485">
            <v>2981563.3099999996</v>
          </cell>
        </row>
        <row r="507">
          <cell r="D507">
            <v>3000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22705242.57</v>
          </cell>
        </row>
        <row r="485">
          <cell r="D485">
            <v>6706295.8200000003</v>
          </cell>
        </row>
        <row r="507">
          <cell r="D507">
            <v>1026202.09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 refreshError="1"/>
      <sheetData sheetId="4">
        <row r="174">
          <cell r="B174" t="str">
            <v>Tuition-Advanced &amp; Professional - Baccalaureate</v>
          </cell>
        </row>
        <row r="417">
          <cell r="D417">
            <v>79437120.160000011</v>
          </cell>
        </row>
        <row r="485">
          <cell r="D485">
            <v>32369737.500000011</v>
          </cell>
        </row>
        <row r="507">
          <cell r="D507">
            <v>2362045.4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65960104.399999999</v>
          </cell>
        </row>
        <row r="485">
          <cell r="D485">
            <v>16510197.749999998</v>
          </cell>
        </row>
        <row r="507">
          <cell r="D507">
            <v>861474.90999999992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13566110.510000002</v>
          </cell>
        </row>
        <row r="485">
          <cell r="D485">
            <v>4724360.2600000007</v>
          </cell>
        </row>
        <row r="507">
          <cell r="D507">
            <v>304178.46000000002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17264900.550000004</v>
          </cell>
        </row>
        <row r="485">
          <cell r="D485">
            <v>5752843.7100000009</v>
          </cell>
        </row>
        <row r="507">
          <cell r="D507">
            <v>58042.47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30965137.419999998</v>
          </cell>
        </row>
        <row r="485">
          <cell r="D485">
            <v>10784066.730000002</v>
          </cell>
        </row>
        <row r="507">
          <cell r="D507">
            <v>226733.9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242468411.48000002</v>
          </cell>
        </row>
        <row r="485">
          <cell r="D485">
            <v>95643024.469999984</v>
          </cell>
        </row>
        <row r="507">
          <cell r="D507">
            <v>5244282.1399999987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6493264.1600000001</v>
          </cell>
        </row>
        <row r="485">
          <cell r="D485">
            <v>2460023.0700000003</v>
          </cell>
        </row>
        <row r="507">
          <cell r="D507">
            <v>323589.82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23227942.789999999</v>
          </cell>
        </row>
        <row r="485">
          <cell r="D485">
            <v>8025958.2999999989</v>
          </cell>
        </row>
        <row r="507">
          <cell r="D507">
            <v>450488.05000000005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88755542.459999979</v>
          </cell>
        </row>
        <row r="485">
          <cell r="D485">
            <v>27033370.829999998</v>
          </cell>
        </row>
        <row r="507">
          <cell r="D507">
            <v>2255759.25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PASCO-HERNANDO STATE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34009440.310000002</v>
          </cell>
        </row>
        <row r="485">
          <cell r="D485">
            <v>14354179.119999999</v>
          </cell>
        </row>
        <row r="507">
          <cell r="D507">
            <v>343413.9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PENSACOLA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36494763.36999999</v>
          </cell>
        </row>
        <row r="485">
          <cell r="D485">
            <v>20601526.520000003</v>
          </cell>
        </row>
        <row r="507">
          <cell r="D507">
            <v>1539302.8399999999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VLOOKUPS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POLK STATE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36452909.809999987</v>
          </cell>
        </row>
        <row r="485">
          <cell r="D485">
            <v>16291876.779999997</v>
          </cell>
        </row>
        <row r="507">
          <cell r="D507">
            <v>297722.09999999998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JOHNS RIVER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23782184.129999995</v>
          </cell>
        </row>
        <row r="485">
          <cell r="D485">
            <v>7695235.96</v>
          </cell>
        </row>
        <row r="507">
          <cell r="D507">
            <v>283650.69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PETERSBURG COLLEGE</v>
          </cell>
        </row>
      </sheetData>
      <sheetData sheetId="3"/>
      <sheetData sheetId="4">
        <row r="417">
          <cell r="D417">
            <v>115179952.91</v>
          </cell>
        </row>
        <row r="485">
          <cell r="D485">
            <v>30892461.259999998</v>
          </cell>
        </row>
        <row r="507">
          <cell r="D507">
            <v>520829.73000000004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SANTA FE COLLEGE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55773464.86999999</v>
          </cell>
        </row>
        <row r="485">
          <cell r="D485">
            <v>13800160.02</v>
          </cell>
        </row>
        <row r="507">
          <cell r="D507">
            <v>2898742.7099999995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SEMINOLE STATE COLLEGE OF FLORIDA</v>
          </cell>
        </row>
      </sheetData>
      <sheetData sheetId="3"/>
      <sheetData sheetId="4">
        <row r="417">
          <cell r="D417">
            <v>57389438.890000023</v>
          </cell>
        </row>
        <row r="485">
          <cell r="D485">
            <v>14694203.51</v>
          </cell>
        </row>
        <row r="507">
          <cell r="D507">
            <v>467812.7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SOUTH FLORIDA STATE COLLEGE</v>
          </cell>
        </row>
      </sheetData>
      <sheetData sheetId="3"/>
      <sheetData sheetId="4">
        <row r="417">
          <cell r="D417">
            <v>16496195.639999999</v>
          </cell>
        </row>
        <row r="485">
          <cell r="D485">
            <v>5002623.3899999997</v>
          </cell>
        </row>
        <row r="507">
          <cell r="D507">
            <v>17215.05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VLOOKUPS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TALLAHASSEE COMMUNITY COLLEGE</v>
          </cell>
        </row>
      </sheetData>
      <sheetData sheetId="3"/>
      <sheetData sheetId="4">
        <row r="417">
          <cell r="D417">
            <v>46476208.149999991</v>
          </cell>
        </row>
        <row r="485">
          <cell r="D485">
            <v>14832848.65</v>
          </cell>
        </row>
        <row r="507">
          <cell r="D507">
            <v>1001163.98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55093491.549999997</v>
          </cell>
        </row>
        <row r="485">
          <cell r="D485">
            <v>15426159.770000003</v>
          </cell>
        </row>
        <row r="507">
          <cell r="D507">
            <v>624583.54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VALENCIA COLLEGE</v>
          </cell>
        </row>
      </sheetData>
      <sheetData sheetId="3"/>
      <sheetData sheetId="4">
        <row r="417">
          <cell r="D417">
            <v>133012920.93000001</v>
          </cell>
        </row>
        <row r="485">
          <cell r="D485">
            <v>27296082.559999999</v>
          </cell>
        </row>
        <row r="507">
          <cell r="D507">
            <v>7402059.2299999995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S AGL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FL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 SOUTHFL"/>
      <sheetName val="TALLAHASSEE"/>
      <sheetName val="VALENCIA"/>
    </sheetNames>
    <sheetDataSet>
      <sheetData sheetId="0"/>
      <sheetData sheetId="1">
        <row r="8">
          <cell r="D8">
            <v>-6470993.2000000002</v>
          </cell>
          <cell r="E8">
            <v>51447.81</v>
          </cell>
          <cell r="F8">
            <v>10097939.07</v>
          </cell>
          <cell r="G8">
            <v>53601.24</v>
          </cell>
          <cell r="H8">
            <v>12594.76</v>
          </cell>
          <cell r="I8">
            <v>3261708.78</v>
          </cell>
          <cell r="J8">
            <v>1539068.98</v>
          </cell>
          <cell r="K8">
            <v>0</v>
          </cell>
          <cell r="L8">
            <v>0</v>
          </cell>
          <cell r="N8">
            <v>500121.22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3307.68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896.52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2100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2750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20592.45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22454.100000000002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2169788.0299999998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8391.9</v>
          </cell>
          <cell r="E20">
            <v>3221.2</v>
          </cell>
          <cell r="F20">
            <v>46289.27</v>
          </cell>
          <cell r="G20">
            <v>0</v>
          </cell>
          <cell r="H20">
            <v>0</v>
          </cell>
          <cell r="I20">
            <v>1050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-597817.77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151.32</v>
          </cell>
          <cell r="E27">
            <v>0</v>
          </cell>
          <cell r="F27">
            <v>50</v>
          </cell>
          <cell r="G27">
            <v>0</v>
          </cell>
          <cell r="H27">
            <v>0</v>
          </cell>
          <cell r="I27">
            <v>13064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14188.33</v>
          </cell>
          <cell r="E29">
            <v>1880</v>
          </cell>
          <cell r="F29">
            <v>0</v>
          </cell>
          <cell r="G29">
            <v>0</v>
          </cell>
          <cell r="H29">
            <v>0</v>
          </cell>
          <cell r="I29">
            <v>8827.6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15198570.310000001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472924.92</v>
          </cell>
          <cell r="K32">
            <v>0</v>
          </cell>
          <cell r="L32">
            <v>0</v>
          </cell>
          <cell r="N32">
            <v>661590.31000000006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4921.29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0.2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0.01</v>
          </cell>
          <cell r="J35">
            <v>0</v>
          </cell>
          <cell r="K35">
            <v>0</v>
          </cell>
          <cell r="L35">
            <v>0</v>
          </cell>
          <cell r="N35">
            <v>0.01</v>
          </cell>
        </row>
        <row r="36">
          <cell r="D36">
            <v>106381.06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113164.81</v>
          </cell>
          <cell r="E37">
            <v>244434.51</v>
          </cell>
          <cell r="F37">
            <v>8030.34</v>
          </cell>
          <cell r="G37">
            <v>0</v>
          </cell>
          <cell r="H37">
            <v>0</v>
          </cell>
          <cell r="I37">
            <v>1789.07</v>
          </cell>
          <cell r="J37">
            <v>3197506.38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3967197.41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-2203239.4700000002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6856465.46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167335926.61000001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-83028558.299999997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34491453.259999998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-27738350.420000002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2631737.06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-2057058.84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9111194.3599999994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-7399710.8200000003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528788.88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-492944.09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6666609.2699999996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-5898881.3499999996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139063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-53451.79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17547487.25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6554667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289789.57</v>
          </cell>
          <cell r="J90">
            <v>0</v>
          </cell>
          <cell r="K90">
            <v>0</v>
          </cell>
          <cell r="L90">
            <v>0</v>
          </cell>
          <cell r="N90">
            <v>1161711.54</v>
          </cell>
        </row>
        <row r="91">
          <cell r="D91">
            <v>58.09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431714.48000000004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287803.21999999997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293090.34999999998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472926.61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574387.21</v>
          </cell>
          <cell r="E99">
            <v>38961.21</v>
          </cell>
          <cell r="F99">
            <v>4539.3399999999992</v>
          </cell>
          <cell r="G99">
            <v>1226.3</v>
          </cell>
          <cell r="H99">
            <v>3025.2</v>
          </cell>
          <cell r="I99">
            <v>750420.37000000011</v>
          </cell>
          <cell r="J99">
            <v>432353.54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1101509.48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81312.800000000003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192374.13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9296981.5299999993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441940.02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450744.77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6850658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12976125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34677.629999999997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32344.09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2213.12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129885.55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-1500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222.38</v>
          </cell>
          <cell r="G116">
            <v>0</v>
          </cell>
          <cell r="H116">
            <v>0</v>
          </cell>
          <cell r="I116">
            <v>780.39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62000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101000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645364.39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896633.27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649947.25</v>
          </cell>
          <cell r="N128">
            <v>0</v>
          </cell>
        </row>
        <row r="129">
          <cell r="D129">
            <v>-53437.93</v>
          </cell>
          <cell r="E129">
            <v>58823.35</v>
          </cell>
          <cell r="F129">
            <v>2993.54</v>
          </cell>
          <cell r="G129">
            <v>0</v>
          </cell>
          <cell r="H129">
            <v>0</v>
          </cell>
          <cell r="I129">
            <v>34133.800000000003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11957427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297026.92</v>
          </cell>
          <cell r="E149">
            <v>153496.28</v>
          </cell>
          <cell r="F149">
            <v>1124114.99</v>
          </cell>
          <cell r="G149">
            <v>0</v>
          </cell>
          <cell r="H149">
            <v>0</v>
          </cell>
          <cell r="I149">
            <v>0</v>
          </cell>
          <cell r="J149">
            <v>9810346.4199999999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-36445740.329999998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354284.81000000006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6414723.3099999996</v>
          </cell>
          <cell r="E159">
            <v>0</v>
          </cell>
          <cell r="F159">
            <v>8812973.6799999997</v>
          </cell>
          <cell r="G159">
            <v>52374.94</v>
          </cell>
          <cell r="H159">
            <v>19776.080000000002</v>
          </cell>
          <cell r="I159">
            <v>0</v>
          </cell>
          <cell r="J159">
            <v>6994744.7599999998</v>
          </cell>
          <cell r="K159">
            <v>12151.4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108247712.78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819889.1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13464037.779999999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4547421.95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778089.4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945435.67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27507.22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1042201.76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358388.53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53706.239999999998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198109.67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352226.85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541546.72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877.92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13964.71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244017.24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596261.71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1461980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245588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89410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90145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891784.13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1934495.19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82524.639999999999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2698415.09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41629.49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169496.79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1111959.55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377480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288620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59258.75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4475.5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424311.77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2602077.92</v>
          </cell>
          <cell r="E240">
            <v>146123.04999999999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33107624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132921.91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7487.1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222085.99</v>
          </cell>
          <cell r="K260">
            <v>270039.52</v>
          </cell>
          <cell r="L260">
            <v>3645.84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3250694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9620497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1891498.97</v>
          </cell>
          <cell r="F273">
            <v>208092.64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91236.23</v>
          </cell>
          <cell r="F274">
            <v>0</v>
          </cell>
          <cell r="G274">
            <v>0</v>
          </cell>
          <cell r="H274">
            <v>2842945.94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10935.23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102318.12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51166</v>
          </cell>
          <cell r="E286">
            <v>3465401.21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314968</v>
          </cell>
          <cell r="F287">
            <v>0</v>
          </cell>
          <cell r="G287">
            <v>0</v>
          </cell>
          <cell r="H287">
            <v>26472952.559999999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262645.46999999997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371.21</v>
          </cell>
          <cell r="E298">
            <v>382883.4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49755.3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3024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797004.82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528031.72</v>
          </cell>
          <cell r="E315">
            <v>0</v>
          </cell>
          <cell r="F315">
            <v>555371.96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292502.48</v>
          </cell>
          <cell r="E316">
            <v>0</v>
          </cell>
          <cell r="F316">
            <v>475256.19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36378.99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3630.96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3393.99</v>
          </cell>
          <cell r="K332">
            <v>239.06</v>
          </cell>
          <cell r="L332">
            <v>0</v>
          </cell>
          <cell r="N332">
            <v>0</v>
          </cell>
        </row>
        <row r="333">
          <cell r="D333">
            <v>2514.0300000000002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112345.56</v>
          </cell>
          <cell r="E334">
            <v>0</v>
          </cell>
          <cell r="F334">
            <v>0</v>
          </cell>
          <cell r="G334">
            <v>0</v>
          </cell>
          <cell r="H334">
            <v>300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165740.79</v>
          </cell>
          <cell r="E335">
            <v>159125</v>
          </cell>
          <cell r="F335">
            <v>1763.59</v>
          </cell>
          <cell r="G335">
            <v>0</v>
          </cell>
          <cell r="H335">
            <v>-250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21998.15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922995.96</v>
          </cell>
          <cell r="L341">
            <v>0</v>
          </cell>
          <cell r="N341">
            <v>-944994.11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275174.42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-275174.42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398267.56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-398267.56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15686.85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14424.61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-38.25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2744036.98</v>
          </cell>
          <cell r="E369">
            <v>144858.79999999999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51032.43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14446763.27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3099170.65</v>
          </cell>
          <cell r="E375">
            <v>91864.639999999999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17806.259999999998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286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8989345.2699999996</v>
          </cell>
          <cell r="E380">
            <v>1921072.78</v>
          </cell>
          <cell r="F380">
            <v>100636.9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267360.28999999998</v>
          </cell>
          <cell r="E383">
            <v>55157.58</v>
          </cell>
          <cell r="F383">
            <v>33398.39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47914.04</v>
          </cell>
          <cell r="E384">
            <v>97660.39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7573300.5800000001</v>
          </cell>
          <cell r="E385">
            <v>683678.67</v>
          </cell>
          <cell r="F385">
            <v>250867.28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6278.09</v>
          </cell>
          <cell r="E386">
            <v>147.4</v>
          </cell>
          <cell r="F386">
            <v>51.5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795280.9800000001</v>
          </cell>
          <cell r="E387">
            <v>120934.34</v>
          </cell>
          <cell r="F387">
            <v>145440.32000000001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5323658.8999999994</v>
          </cell>
          <cell r="E389">
            <v>64230.82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37720.080000000002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93722.9</v>
          </cell>
          <cell r="E391">
            <v>9676.51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604088.78</v>
          </cell>
          <cell r="E392">
            <v>10655</v>
          </cell>
          <cell r="F392">
            <v>73888.850000000006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301619.01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228119.41</v>
          </cell>
          <cell r="E396">
            <v>68812.820000000007</v>
          </cell>
          <cell r="F396">
            <v>56058.03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2982416.5100000002</v>
          </cell>
          <cell r="E399">
            <v>232750.28999999998</v>
          </cell>
          <cell r="F399">
            <v>46735.33</v>
          </cell>
          <cell r="G399">
            <v>0</v>
          </cell>
          <cell r="H399">
            <v>0</v>
          </cell>
          <cell r="I399">
            <v>0</v>
          </cell>
          <cell r="J399">
            <v>3274.1299999999997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3181689.82</v>
          </cell>
          <cell r="E401">
            <v>249021.49</v>
          </cell>
          <cell r="F401">
            <v>40585.9</v>
          </cell>
          <cell r="G401">
            <v>0</v>
          </cell>
          <cell r="H401">
            <v>0</v>
          </cell>
          <cell r="I401">
            <v>0</v>
          </cell>
          <cell r="J401">
            <v>6266.79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-1295226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865714.28</v>
          </cell>
          <cell r="E403">
            <v>25188.11</v>
          </cell>
          <cell r="F403">
            <v>-1383.1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187260.77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468153.08</v>
          </cell>
          <cell r="E405">
            <v>15860.42</v>
          </cell>
          <cell r="F405">
            <v>1008.3</v>
          </cell>
          <cell r="G405">
            <v>0</v>
          </cell>
          <cell r="H405">
            <v>0</v>
          </cell>
          <cell r="I405">
            <v>0</v>
          </cell>
          <cell r="J405">
            <v>450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60032.02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4047456.01</v>
          </cell>
          <cell r="E409">
            <v>346525.25</v>
          </cell>
          <cell r="F409">
            <v>51664.88</v>
          </cell>
          <cell r="G409">
            <v>0</v>
          </cell>
          <cell r="H409">
            <v>0</v>
          </cell>
          <cell r="I409">
            <v>0</v>
          </cell>
          <cell r="J409">
            <v>3725.87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92727.11</v>
          </cell>
          <cell r="E410">
            <v>7393.03</v>
          </cell>
          <cell r="F410">
            <v>1177.73</v>
          </cell>
          <cell r="G410">
            <v>0</v>
          </cell>
          <cell r="H410">
            <v>0</v>
          </cell>
          <cell r="I410">
            <v>0</v>
          </cell>
          <cell r="J410">
            <v>276.38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227537.84</v>
          </cell>
          <cell r="E411">
            <v>19705.77</v>
          </cell>
          <cell r="F411">
            <v>2825.38</v>
          </cell>
          <cell r="G411">
            <v>0</v>
          </cell>
          <cell r="H411">
            <v>0</v>
          </cell>
          <cell r="I411">
            <v>0</v>
          </cell>
          <cell r="J411">
            <v>114.23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877.63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209345.66</v>
          </cell>
          <cell r="E422">
            <v>475070.05</v>
          </cell>
          <cell r="F422">
            <v>3225.05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83680.44</v>
          </cell>
          <cell r="E423">
            <v>9973.7800000000007</v>
          </cell>
          <cell r="F423">
            <v>3206.83</v>
          </cell>
          <cell r="G423">
            <v>0</v>
          </cell>
          <cell r="H423">
            <v>0</v>
          </cell>
          <cell r="I423">
            <v>0</v>
          </cell>
          <cell r="J423">
            <v>235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158364.35999999999</v>
          </cell>
          <cell r="E424">
            <v>4439.97</v>
          </cell>
          <cell r="F424">
            <v>1541.32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72369.27</v>
          </cell>
          <cell r="E425">
            <v>21934.120000000003</v>
          </cell>
          <cell r="F425">
            <v>-42900.52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1317881.1399999999</v>
          </cell>
          <cell r="E426">
            <v>34113.99</v>
          </cell>
          <cell r="F426">
            <v>86568.13</v>
          </cell>
          <cell r="G426">
            <v>0</v>
          </cell>
          <cell r="H426">
            <v>0</v>
          </cell>
          <cell r="I426">
            <v>0</v>
          </cell>
          <cell r="J426">
            <v>1221159.58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391162.59</v>
          </cell>
          <cell r="E427">
            <v>86668.3</v>
          </cell>
          <cell r="F427">
            <v>10075.85</v>
          </cell>
          <cell r="G427">
            <v>0</v>
          </cell>
          <cell r="H427">
            <v>0</v>
          </cell>
          <cell r="I427">
            <v>0</v>
          </cell>
          <cell r="J427">
            <v>12881.41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1107010.03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-12847.5</v>
          </cell>
          <cell r="E430">
            <v>23077.39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-15615.68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1216.8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12695.71</v>
          </cell>
          <cell r="E433">
            <v>124088</v>
          </cell>
          <cell r="F433">
            <v>574.88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163402.66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441653.05</v>
          </cell>
          <cell r="E439">
            <v>0</v>
          </cell>
          <cell r="F439">
            <v>3119.32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2165560.5</v>
          </cell>
          <cell r="E440">
            <v>58708.09</v>
          </cell>
          <cell r="F440">
            <v>8081.74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63044.57</v>
          </cell>
          <cell r="E441">
            <v>2813.15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147800.92000000001</v>
          </cell>
          <cell r="E442">
            <v>2850.31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19238.419999999998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4790.8999999999996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4525977.08</v>
          </cell>
          <cell r="E445">
            <v>1889767.19</v>
          </cell>
          <cell r="F445">
            <v>338994.62</v>
          </cell>
          <cell r="G445">
            <v>0</v>
          </cell>
          <cell r="H445">
            <v>0</v>
          </cell>
          <cell r="I445">
            <v>0</v>
          </cell>
          <cell r="J445">
            <v>674090.36</v>
          </cell>
          <cell r="K445">
            <v>133.69</v>
          </cell>
          <cell r="L445">
            <v>279.72000000000003</v>
          </cell>
          <cell r="N445">
            <v>0</v>
          </cell>
        </row>
        <row r="446">
          <cell r="D446">
            <v>0</v>
          </cell>
          <cell r="E446">
            <v>4740.5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3638.45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282898.77</v>
          </cell>
          <cell r="E448">
            <v>16204.15</v>
          </cell>
          <cell r="F448">
            <v>24842.61</v>
          </cell>
          <cell r="G448">
            <v>0</v>
          </cell>
          <cell r="H448">
            <v>0</v>
          </cell>
          <cell r="I448">
            <v>0</v>
          </cell>
          <cell r="J448">
            <v>512009.89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997091.9</v>
          </cell>
          <cell r="E449">
            <v>244775.63</v>
          </cell>
          <cell r="F449">
            <v>141778.46</v>
          </cell>
          <cell r="G449">
            <v>0</v>
          </cell>
          <cell r="H449">
            <v>0</v>
          </cell>
          <cell r="I449">
            <v>0</v>
          </cell>
          <cell r="J449">
            <v>40183.729999999996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397890.97000000003</v>
          </cell>
          <cell r="E450">
            <v>92076.04</v>
          </cell>
          <cell r="F450">
            <v>2575</v>
          </cell>
          <cell r="G450">
            <v>0</v>
          </cell>
          <cell r="H450">
            <v>0</v>
          </cell>
          <cell r="I450">
            <v>0</v>
          </cell>
          <cell r="J450">
            <v>288655.5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421526.77</v>
          </cell>
          <cell r="E451">
            <v>11552.59</v>
          </cell>
          <cell r="F451">
            <v>9810.59</v>
          </cell>
          <cell r="G451">
            <v>0</v>
          </cell>
          <cell r="H451">
            <v>0</v>
          </cell>
          <cell r="I451">
            <v>0</v>
          </cell>
          <cell r="J451">
            <v>409642.35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139931.56</v>
          </cell>
          <cell r="E452">
            <v>318916.71000000002</v>
          </cell>
          <cell r="F452">
            <v>10937.41</v>
          </cell>
          <cell r="G452">
            <v>0</v>
          </cell>
          <cell r="H452">
            <v>0</v>
          </cell>
          <cell r="I452">
            <v>0</v>
          </cell>
          <cell r="J452">
            <v>27200.29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33813.39</v>
          </cell>
          <cell r="E454">
            <v>183.94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1767.59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108241.96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29876.04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146207.38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185829.49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99232.260000000009</v>
          </cell>
          <cell r="E460">
            <v>2731.38</v>
          </cell>
          <cell r="F460">
            <v>9556.74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367719.42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41664.410000000003</v>
          </cell>
          <cell r="E463">
            <v>66675</v>
          </cell>
          <cell r="F463">
            <v>255</v>
          </cell>
          <cell r="G463">
            <v>0</v>
          </cell>
          <cell r="H463">
            <v>30493113.77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89790.75</v>
          </cell>
          <cell r="L464">
            <v>5790.73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1110580.21</v>
          </cell>
          <cell r="L466">
            <v>-1110580.21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21998.15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-21998.15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922995.96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-922995.96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275174.42</v>
          </cell>
          <cell r="G478">
            <v>0</v>
          </cell>
          <cell r="H478">
            <v>398267.56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-673441.98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7305857.6299999999</v>
          </cell>
          <cell r="N481">
            <v>0</v>
          </cell>
        </row>
        <row r="482">
          <cell r="D482">
            <v>744469.95</v>
          </cell>
          <cell r="E482">
            <v>65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11331.55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127535.72</v>
          </cell>
          <cell r="E490">
            <v>70135.320000000007</v>
          </cell>
          <cell r="F490">
            <v>-890664.52</v>
          </cell>
          <cell r="G490">
            <v>0</v>
          </cell>
          <cell r="H490">
            <v>0</v>
          </cell>
          <cell r="I490">
            <v>0</v>
          </cell>
          <cell r="J490">
            <v>647304.67000000004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176859.6</v>
          </cell>
          <cell r="E491">
            <v>78956.31</v>
          </cell>
          <cell r="F491">
            <v>213885.78</v>
          </cell>
          <cell r="G491">
            <v>0</v>
          </cell>
          <cell r="H491">
            <v>0</v>
          </cell>
          <cell r="I491">
            <v>0</v>
          </cell>
          <cell r="J491">
            <v>481577.1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296393.21999999997</v>
          </cell>
          <cell r="E492">
            <v>319786.52</v>
          </cell>
          <cell r="F492">
            <v>815213.25</v>
          </cell>
          <cell r="G492">
            <v>0</v>
          </cell>
          <cell r="H492">
            <v>0</v>
          </cell>
          <cell r="I492">
            <v>0</v>
          </cell>
          <cell r="J492">
            <v>271026.26</v>
          </cell>
          <cell r="K492">
            <v>0</v>
          </cell>
          <cell r="L492">
            <v>-1702419.25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23795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393895.54</v>
          </cell>
          <cell r="K494">
            <v>0</v>
          </cell>
          <cell r="L494">
            <v>-417690.54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14471178.060000001</v>
          </cell>
          <cell r="K501">
            <v>0</v>
          </cell>
          <cell r="L501">
            <v>-14471178.060000001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44289.74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322767.74</v>
          </cell>
          <cell r="E518">
            <v>69154.73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1375177.64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134044.23000000001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8040528.3099999996</v>
          </cell>
          <cell r="E527">
            <v>0</v>
          </cell>
          <cell r="F527">
            <v>10144553.42</v>
          </cell>
          <cell r="G527">
            <v>52374.94</v>
          </cell>
          <cell r="H527">
            <v>9569.56</v>
          </cell>
          <cell r="I527">
            <v>0</v>
          </cell>
          <cell r="J527">
            <v>3369625.01</v>
          </cell>
          <cell r="K527">
            <v>4921.29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118694146.95999999</v>
          </cell>
          <cell r="N528">
            <v>0</v>
          </cell>
        </row>
        <row r="530">
          <cell r="D530">
            <v>-35169643.659999996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">
        <row r="8">
          <cell r="D8">
            <v>6365632.7400000002</v>
          </cell>
          <cell r="E8">
            <v>704845.58</v>
          </cell>
          <cell r="F8">
            <v>213528.11</v>
          </cell>
          <cell r="G8">
            <v>403418.5</v>
          </cell>
          <cell r="H8">
            <v>73638.61</v>
          </cell>
          <cell r="I8">
            <v>-1068330.75</v>
          </cell>
          <cell r="J8">
            <v>4225161.7300000004</v>
          </cell>
          <cell r="K8">
            <v>-1200.8399999999999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15820.04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5880</v>
          </cell>
          <cell r="E15">
            <v>0</v>
          </cell>
          <cell r="F15">
            <v>100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-9181.44</v>
          </cell>
          <cell r="E18">
            <v>11118.72</v>
          </cell>
          <cell r="F18">
            <v>298.82</v>
          </cell>
          <cell r="G18">
            <v>0</v>
          </cell>
          <cell r="H18">
            <v>0</v>
          </cell>
          <cell r="I18">
            <v>2.08</v>
          </cell>
          <cell r="J18">
            <v>-1190.4100000000001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64928.45</v>
          </cell>
          <cell r="E19">
            <v>-630.77</v>
          </cell>
          <cell r="F19">
            <v>5321.38</v>
          </cell>
          <cell r="G19">
            <v>0</v>
          </cell>
          <cell r="H19">
            <v>492233.23</v>
          </cell>
          <cell r="I19">
            <v>2097.34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1300368.33</v>
          </cell>
          <cell r="E20">
            <v>293079.11</v>
          </cell>
          <cell r="F20">
            <v>576047.05000000005</v>
          </cell>
          <cell r="G20">
            <v>0</v>
          </cell>
          <cell r="H20">
            <v>-2309.5</v>
          </cell>
          <cell r="I20">
            <v>1827410.56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-314456.24</v>
          </cell>
          <cell r="E21">
            <v>-7188</v>
          </cell>
          <cell r="F21">
            <v>-5270.17</v>
          </cell>
          <cell r="G21">
            <v>0</v>
          </cell>
          <cell r="H21">
            <v>0</v>
          </cell>
          <cell r="I21">
            <v>-691066.92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108036.64</v>
          </cell>
          <cell r="E23">
            <v>0</v>
          </cell>
          <cell r="F23">
            <v>0</v>
          </cell>
          <cell r="G23">
            <v>5482555.1399999997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-4842753.32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-58673</v>
          </cell>
          <cell r="E27">
            <v>9527.5400000000009</v>
          </cell>
          <cell r="F27">
            <v>76032.92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463292</v>
          </cell>
          <cell r="E29">
            <v>9527.5400000000009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50111.5</v>
          </cell>
          <cell r="L33">
            <v>0</v>
          </cell>
          <cell r="N33">
            <v>0</v>
          </cell>
        </row>
        <row r="34">
          <cell r="D34">
            <v>43350072.590000004</v>
          </cell>
          <cell r="E34">
            <v>4303816.5199999996</v>
          </cell>
          <cell r="F34">
            <v>1014781.52</v>
          </cell>
          <cell r="G34">
            <v>0</v>
          </cell>
          <cell r="H34">
            <v>449704.89</v>
          </cell>
          <cell r="I34">
            <v>0</v>
          </cell>
          <cell r="J34">
            <v>25802711.27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23853.78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501956.53</v>
          </cell>
          <cell r="E37">
            <v>2226002.17</v>
          </cell>
          <cell r="F37">
            <v>0</v>
          </cell>
          <cell r="G37">
            <v>57754.77</v>
          </cell>
          <cell r="H37">
            <v>1061219.77</v>
          </cell>
          <cell r="I37">
            <v>192655.27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93392.13</v>
          </cell>
          <cell r="E38">
            <v>204253.18</v>
          </cell>
          <cell r="F38">
            <v>0</v>
          </cell>
          <cell r="G38">
            <v>0</v>
          </cell>
          <cell r="H38">
            <v>20531</v>
          </cell>
          <cell r="I38">
            <v>1387887.69</v>
          </cell>
          <cell r="J38">
            <v>7295910.2199999997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89091.38</v>
          </cell>
          <cell r="E39">
            <v>735867.44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12975538.859999999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-12975538.859999999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380595.15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-12686.48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17629704.82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303800827.81999999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-124467312.98999999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15214962.85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-14267597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3929903.94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-3464679.96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23079040.66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-19564025.039999999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257436.58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-162064.79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4044366.13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-404436.61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16341993.77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10270423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2335065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1048660.98</v>
          </cell>
          <cell r="E90">
            <v>-4245.55</v>
          </cell>
          <cell r="F90">
            <v>169129.32</v>
          </cell>
          <cell r="G90">
            <v>22479.52</v>
          </cell>
          <cell r="H90">
            <v>8000.27</v>
          </cell>
          <cell r="I90">
            <v>1637348.14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-31.76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568082.63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-3324.14</v>
          </cell>
          <cell r="E95">
            <v>-82.53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47826.41</v>
          </cell>
          <cell r="E96">
            <v>2800.44</v>
          </cell>
          <cell r="F96">
            <v>107.86</v>
          </cell>
          <cell r="G96">
            <v>0</v>
          </cell>
          <cell r="H96">
            <v>0</v>
          </cell>
          <cell r="I96">
            <v>30.41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772757.1</v>
          </cell>
          <cell r="E97">
            <v>2492.1799999999998</v>
          </cell>
          <cell r="F97">
            <v>93.87</v>
          </cell>
          <cell r="G97">
            <v>0</v>
          </cell>
          <cell r="H97">
            <v>0</v>
          </cell>
          <cell r="I97">
            <v>10.51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-85020.7</v>
          </cell>
          <cell r="E98">
            <v>411.45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1433823.07</v>
          </cell>
          <cell r="E99">
            <v>360774.1</v>
          </cell>
          <cell r="F99">
            <v>-149621.07999999999</v>
          </cell>
          <cell r="G99">
            <v>23059.08</v>
          </cell>
          <cell r="H99">
            <v>26584.5</v>
          </cell>
          <cell r="I99">
            <v>11630.83</v>
          </cell>
          <cell r="J99">
            <v>593093.35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784016.42</v>
          </cell>
          <cell r="E100">
            <v>89678.07</v>
          </cell>
          <cell r="F100">
            <v>1993.5</v>
          </cell>
          <cell r="G100">
            <v>0</v>
          </cell>
          <cell r="H100">
            <v>0</v>
          </cell>
          <cell r="I100">
            <v>1349.34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1727237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14024629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4353151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1026581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12341886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22194324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-558755.25</v>
          </cell>
          <cell r="E108">
            <v>0</v>
          </cell>
          <cell r="F108">
            <v>0</v>
          </cell>
          <cell r="G108">
            <v>0</v>
          </cell>
          <cell r="H108">
            <v>688912.15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62865.15</v>
          </cell>
          <cell r="E111">
            <v>17958.84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1233757.02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2212.94</v>
          </cell>
          <cell r="F112">
            <v>-704.03</v>
          </cell>
          <cell r="G112">
            <v>0</v>
          </cell>
          <cell r="H112">
            <v>0</v>
          </cell>
          <cell r="I112">
            <v>286.04000000000002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6238843.0999999996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76764.92</v>
          </cell>
          <cell r="E115">
            <v>6699.12</v>
          </cell>
          <cell r="F115">
            <v>17902.36</v>
          </cell>
          <cell r="G115">
            <v>0</v>
          </cell>
          <cell r="H115">
            <v>0</v>
          </cell>
          <cell r="I115">
            <v>0</v>
          </cell>
          <cell r="J115">
            <v>366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1336000</v>
          </cell>
          <cell r="N117">
            <v>0</v>
          </cell>
        </row>
        <row r="118"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14623000</v>
          </cell>
          <cell r="N118">
            <v>0</v>
          </cell>
        </row>
        <row r="119"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2142857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12857143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1502574.02</v>
          </cell>
          <cell r="E129">
            <v>1587876.75</v>
          </cell>
          <cell r="F129">
            <v>838534.75</v>
          </cell>
          <cell r="G129">
            <v>0</v>
          </cell>
          <cell r="H129">
            <v>16419.75</v>
          </cell>
          <cell r="I129">
            <v>0</v>
          </cell>
          <cell r="J129">
            <v>43520.62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5503.71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800000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21352067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18943298.5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2893646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-55667808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1030917.01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6514188.129999999</v>
          </cell>
          <cell r="E159">
            <v>6946938.2199999997</v>
          </cell>
          <cell r="F159">
            <v>11106985.689999999</v>
          </cell>
          <cell r="G159">
            <v>0</v>
          </cell>
          <cell r="H159">
            <v>783567.97</v>
          </cell>
          <cell r="I159">
            <v>0</v>
          </cell>
          <cell r="J159">
            <v>43706418.68</v>
          </cell>
          <cell r="K159">
            <v>19318.7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186422253.81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2515454.4300000002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37309267.380000003</v>
          </cell>
          <cell r="E175">
            <v>-301.60000000000002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16427440.1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1019452.66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5722193.7999999998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127803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237756.96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4920082.8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1744179.9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100771.17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1418412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1585.2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292014.27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4163162.88</v>
          </cell>
          <cell r="E207">
            <v>3543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1129815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874671.62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1150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252415.57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3623333.96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27</v>
          </cell>
          <cell r="E213">
            <v>6304516.6699999999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251672.97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9495540.3200000003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371139.53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3631204.21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1357411.9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36210.480000000003</v>
          </cell>
          <cell r="E221">
            <v>-629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73172.45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45750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2674474.2200000002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2314624.9300000002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66517926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383337.29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17460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603230.44999999995</v>
          </cell>
          <cell r="K260">
            <v>583682.51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4437264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19328947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1070206</v>
          </cell>
          <cell r="E273">
            <v>1104729.48</v>
          </cell>
          <cell r="F273">
            <v>600000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67079</v>
          </cell>
          <cell r="F276">
            <v>0</v>
          </cell>
          <cell r="G276">
            <v>0</v>
          </cell>
          <cell r="H276">
            <v>9611537.3599999994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25722.06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8085642.1699999999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93946661.989999995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783802.84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799965.87</v>
          </cell>
          <cell r="E300">
            <v>4782591.2</v>
          </cell>
          <cell r="F300">
            <v>0</v>
          </cell>
          <cell r="G300">
            <v>337021</v>
          </cell>
          <cell r="H300">
            <v>2594572.04</v>
          </cell>
          <cell r="I300">
            <v>0</v>
          </cell>
          <cell r="J300">
            <v>107819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-80.400000000000006</v>
          </cell>
          <cell r="E310">
            <v>0</v>
          </cell>
          <cell r="F310">
            <v>3231052.34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-3.97</v>
          </cell>
          <cell r="E311">
            <v>0</v>
          </cell>
          <cell r="F311">
            <v>108198.94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336397.04</v>
          </cell>
          <cell r="E315">
            <v>164507.82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410000.73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437918.31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1283154.57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-1283154.57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23557.040000000001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1075406.82</v>
          </cell>
          <cell r="E332">
            <v>82887.509999999995</v>
          </cell>
          <cell r="F332">
            <v>0</v>
          </cell>
          <cell r="G332">
            <v>962.44</v>
          </cell>
          <cell r="H332">
            <v>18447.12</v>
          </cell>
          <cell r="I332">
            <v>0</v>
          </cell>
          <cell r="J332">
            <v>505254.78</v>
          </cell>
          <cell r="K332">
            <v>481.95</v>
          </cell>
          <cell r="L332">
            <v>0</v>
          </cell>
          <cell r="N332">
            <v>0</v>
          </cell>
        </row>
        <row r="333">
          <cell r="D333">
            <v>-1545789.99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-2111.2199999999998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18692.91</v>
          </cell>
          <cell r="E334">
            <v>0</v>
          </cell>
          <cell r="F334">
            <v>185</v>
          </cell>
          <cell r="G334">
            <v>-2607.4499999999998</v>
          </cell>
          <cell r="H334">
            <v>45126.91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1430741.17</v>
          </cell>
          <cell r="E335">
            <v>37720.300000000003</v>
          </cell>
          <cell r="F335">
            <v>207084.99</v>
          </cell>
          <cell r="G335">
            <v>211.53</v>
          </cell>
          <cell r="H335">
            <v>1000</v>
          </cell>
          <cell r="I335">
            <v>0</v>
          </cell>
          <cell r="J335">
            <v>605.84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174897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-174897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1472033.75</v>
          </cell>
          <cell r="L343">
            <v>0</v>
          </cell>
          <cell r="N343">
            <v>-1472033.75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355288.99</v>
          </cell>
          <cell r="E348">
            <v>276098.8</v>
          </cell>
          <cell r="F348">
            <v>2307866.14</v>
          </cell>
          <cell r="G348">
            <v>685173.64</v>
          </cell>
          <cell r="H348">
            <v>6398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-3630825.5700000003</v>
          </cell>
        </row>
        <row r="349">
          <cell r="D349">
            <v>1639.59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-1639.59</v>
          </cell>
        </row>
        <row r="350">
          <cell r="D350">
            <v>6668603.2199999997</v>
          </cell>
          <cell r="E350">
            <v>0</v>
          </cell>
          <cell r="F350">
            <v>0</v>
          </cell>
          <cell r="G350">
            <v>0</v>
          </cell>
          <cell r="H350">
            <v>170510.98</v>
          </cell>
          <cell r="I350">
            <v>0</v>
          </cell>
          <cell r="J350">
            <v>4967975.82</v>
          </cell>
          <cell r="K350">
            <v>0</v>
          </cell>
          <cell r="L350">
            <v>0</v>
          </cell>
          <cell r="N350">
            <v>-11807090.02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166294.63</v>
          </cell>
          <cell r="L355">
            <v>0</v>
          </cell>
          <cell r="N355">
            <v>0</v>
          </cell>
        </row>
        <row r="356">
          <cell r="D356">
            <v>104711.39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1749000</v>
          </cell>
          <cell r="L356">
            <v>-1749000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2477.8000000000002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288605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158.30000000000001</v>
          </cell>
          <cell r="E360">
            <v>0</v>
          </cell>
          <cell r="F360">
            <v>-190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2220358.1800000002</v>
          </cell>
          <cell r="E369">
            <v>46137.57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3183900.7</v>
          </cell>
          <cell r="E370">
            <v>16174.53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5990826.8499999996</v>
          </cell>
          <cell r="E371">
            <v>1628999.07</v>
          </cell>
          <cell r="F371">
            <v>127326.58</v>
          </cell>
          <cell r="G371">
            <v>0</v>
          </cell>
          <cell r="H371">
            <v>0</v>
          </cell>
          <cell r="I371">
            <v>0</v>
          </cell>
          <cell r="J371">
            <v>454564.14</v>
          </cell>
          <cell r="K371">
            <v>0</v>
          </cell>
          <cell r="L371">
            <v>0</v>
          </cell>
          <cell r="N371">
            <v>-33856.18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32828598.359999999</v>
          </cell>
          <cell r="E374">
            <v>105368.16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5817482.6900000004</v>
          </cell>
          <cell r="E375">
            <v>214759.59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8853.83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14170018.1</v>
          </cell>
          <cell r="E380">
            <v>3088079.01</v>
          </cell>
          <cell r="F380">
            <v>10481.870000000001</v>
          </cell>
          <cell r="G380">
            <v>0</v>
          </cell>
          <cell r="H380">
            <v>0</v>
          </cell>
          <cell r="I380">
            <v>0</v>
          </cell>
          <cell r="J380">
            <v>153781.32999999999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143300</v>
          </cell>
          <cell r="E381">
            <v>6475</v>
          </cell>
          <cell r="F381">
            <v>3750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17165377.52</v>
          </cell>
          <cell r="E385">
            <v>1278859.79</v>
          </cell>
          <cell r="F385">
            <v>292527.40999999997</v>
          </cell>
          <cell r="G385">
            <v>0</v>
          </cell>
          <cell r="H385">
            <v>0</v>
          </cell>
          <cell r="I385">
            <v>0</v>
          </cell>
          <cell r="J385">
            <v>151132.54</v>
          </cell>
          <cell r="K385">
            <v>0</v>
          </cell>
          <cell r="L385">
            <v>0</v>
          </cell>
          <cell r="N385">
            <v>-127332.46</v>
          </cell>
        </row>
        <row r="386">
          <cell r="D386">
            <v>682947.79</v>
          </cell>
          <cell r="E386">
            <v>0</v>
          </cell>
          <cell r="F386">
            <v>32976.22</v>
          </cell>
          <cell r="G386">
            <v>0</v>
          </cell>
          <cell r="H386">
            <v>0</v>
          </cell>
          <cell r="I386">
            <v>0</v>
          </cell>
          <cell r="J386">
            <v>196.47</v>
          </cell>
          <cell r="K386">
            <v>0</v>
          </cell>
          <cell r="L386">
            <v>0</v>
          </cell>
          <cell r="N386">
            <v>-1573.7</v>
          </cell>
        </row>
        <row r="387">
          <cell r="D387">
            <v>3431891.44</v>
          </cell>
          <cell r="E387">
            <v>566176.56000000006</v>
          </cell>
          <cell r="F387">
            <v>64168.4</v>
          </cell>
          <cell r="G387">
            <v>0</v>
          </cell>
          <cell r="H387">
            <v>0</v>
          </cell>
          <cell r="I387">
            <v>0</v>
          </cell>
          <cell r="J387">
            <v>2823.68</v>
          </cell>
          <cell r="K387">
            <v>0</v>
          </cell>
          <cell r="L387">
            <v>0</v>
          </cell>
          <cell r="N387">
            <v>-15232.85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18018064.640000001</v>
          </cell>
          <cell r="E389">
            <v>399219.85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31849.51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707439.04</v>
          </cell>
          <cell r="E391">
            <v>139430.82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2618934.7799999998</v>
          </cell>
          <cell r="E392">
            <v>207172.06</v>
          </cell>
          <cell r="F392">
            <v>308.07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-171.18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1323</v>
          </cell>
          <cell r="E394">
            <v>935344.5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402634.38</v>
          </cell>
          <cell r="E396">
            <v>99894.24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52430.83</v>
          </cell>
          <cell r="E398">
            <v>2890</v>
          </cell>
          <cell r="F398">
            <v>2400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-207.47</v>
          </cell>
        </row>
        <row r="399">
          <cell r="D399">
            <v>6734043.25</v>
          </cell>
          <cell r="E399">
            <v>551212.11</v>
          </cell>
          <cell r="F399">
            <v>41376.51</v>
          </cell>
          <cell r="G399">
            <v>0</v>
          </cell>
          <cell r="H399">
            <v>0</v>
          </cell>
          <cell r="I399">
            <v>0</v>
          </cell>
          <cell r="J399">
            <v>56964.480000000003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7119404.7199999997</v>
          </cell>
          <cell r="E401">
            <v>547275.66</v>
          </cell>
          <cell r="F401">
            <v>47415.49</v>
          </cell>
          <cell r="G401">
            <v>0</v>
          </cell>
          <cell r="H401">
            <v>0</v>
          </cell>
          <cell r="I401">
            <v>0</v>
          </cell>
          <cell r="J401">
            <v>56779.32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-2773488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2022704.34</v>
          </cell>
          <cell r="E403">
            <v>66351.240000000005</v>
          </cell>
          <cell r="F403">
            <v>119778.75</v>
          </cell>
          <cell r="G403">
            <v>0</v>
          </cell>
          <cell r="H403">
            <v>0</v>
          </cell>
          <cell r="I403">
            <v>0</v>
          </cell>
          <cell r="J403">
            <v>21473.439999999999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78172.52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467301.38</v>
          </cell>
          <cell r="E405">
            <v>32584.06</v>
          </cell>
          <cell r="F405">
            <v>800.5</v>
          </cell>
          <cell r="G405">
            <v>0</v>
          </cell>
          <cell r="H405">
            <v>0</v>
          </cell>
          <cell r="I405">
            <v>0</v>
          </cell>
          <cell r="J405">
            <v>9572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591025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12297499.08</v>
          </cell>
          <cell r="E409">
            <v>936191.35</v>
          </cell>
          <cell r="F409">
            <v>119505.89</v>
          </cell>
          <cell r="G409">
            <v>0</v>
          </cell>
          <cell r="H409">
            <v>0</v>
          </cell>
          <cell r="I409">
            <v>0</v>
          </cell>
          <cell r="J409">
            <v>119887.46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109333.2</v>
          </cell>
          <cell r="E410">
            <v>9573.2900000000009</v>
          </cell>
          <cell r="F410">
            <v>814.31</v>
          </cell>
          <cell r="G410">
            <v>0</v>
          </cell>
          <cell r="H410">
            <v>0</v>
          </cell>
          <cell r="I410">
            <v>0</v>
          </cell>
          <cell r="J410">
            <v>1394.71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407781.38</v>
          </cell>
          <cell r="E411">
            <v>30089.360000000001</v>
          </cell>
          <cell r="F411">
            <v>2881.5</v>
          </cell>
          <cell r="G411">
            <v>0</v>
          </cell>
          <cell r="H411">
            <v>0</v>
          </cell>
          <cell r="I411">
            <v>0</v>
          </cell>
          <cell r="J411">
            <v>4613.3999999999996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137617.62</v>
          </cell>
          <cell r="E412">
            <v>24089.119999999999</v>
          </cell>
          <cell r="F412">
            <v>1948.41</v>
          </cell>
          <cell r="G412">
            <v>0</v>
          </cell>
          <cell r="H412">
            <v>0</v>
          </cell>
          <cell r="I412">
            <v>0</v>
          </cell>
          <cell r="J412">
            <v>3165.16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443664.95</v>
          </cell>
          <cell r="E414">
            <v>1235.22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1099862.3700000001</v>
          </cell>
          <cell r="E422">
            <v>689380.87</v>
          </cell>
          <cell r="F422">
            <v>3085.67</v>
          </cell>
          <cell r="G422">
            <v>0</v>
          </cell>
          <cell r="H422">
            <v>746.4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145907.75</v>
          </cell>
          <cell r="E423">
            <v>35402.5</v>
          </cell>
          <cell r="F423">
            <v>-2763.18</v>
          </cell>
          <cell r="G423">
            <v>0</v>
          </cell>
          <cell r="H423">
            <v>0</v>
          </cell>
          <cell r="I423">
            <v>0</v>
          </cell>
          <cell r="J423">
            <v>21001.919999999998</v>
          </cell>
          <cell r="K423">
            <v>0</v>
          </cell>
          <cell r="L423">
            <v>0</v>
          </cell>
          <cell r="N423">
            <v>-10088.85</v>
          </cell>
        </row>
        <row r="424">
          <cell r="D424">
            <v>1415217.24</v>
          </cell>
          <cell r="E424">
            <v>6661.14</v>
          </cell>
          <cell r="F424">
            <v>8618.2900000000009</v>
          </cell>
          <cell r="G424">
            <v>0</v>
          </cell>
          <cell r="H424">
            <v>0</v>
          </cell>
          <cell r="I424">
            <v>0</v>
          </cell>
          <cell r="J424">
            <v>21410.27</v>
          </cell>
          <cell r="K424">
            <v>0</v>
          </cell>
          <cell r="L424">
            <v>0</v>
          </cell>
          <cell r="N424">
            <v>-2667.5</v>
          </cell>
        </row>
        <row r="425">
          <cell r="D425">
            <v>985684.89</v>
          </cell>
          <cell r="E425">
            <v>172363.93</v>
          </cell>
          <cell r="F425">
            <v>245317.88</v>
          </cell>
          <cell r="G425">
            <v>0</v>
          </cell>
          <cell r="H425">
            <v>0</v>
          </cell>
          <cell r="I425">
            <v>0</v>
          </cell>
          <cell r="J425">
            <v>5003.9399999999996</v>
          </cell>
          <cell r="K425">
            <v>0</v>
          </cell>
          <cell r="L425">
            <v>0</v>
          </cell>
          <cell r="N425">
            <v>-193774.97</v>
          </cell>
        </row>
        <row r="426">
          <cell r="D426">
            <v>5419621.3399999999</v>
          </cell>
          <cell r="E426">
            <v>111612.51</v>
          </cell>
          <cell r="F426">
            <v>56464.21</v>
          </cell>
          <cell r="G426">
            <v>0</v>
          </cell>
          <cell r="H426">
            <v>0</v>
          </cell>
          <cell r="I426">
            <v>0</v>
          </cell>
          <cell r="J426">
            <v>725473.73</v>
          </cell>
          <cell r="K426">
            <v>0</v>
          </cell>
          <cell r="L426">
            <v>0</v>
          </cell>
          <cell r="N426">
            <v>-1432.54</v>
          </cell>
        </row>
        <row r="427">
          <cell r="D427">
            <v>1649002.72</v>
          </cell>
          <cell r="E427">
            <v>357561.94</v>
          </cell>
          <cell r="F427">
            <v>988291.93</v>
          </cell>
          <cell r="G427">
            <v>0</v>
          </cell>
          <cell r="H427">
            <v>0</v>
          </cell>
          <cell r="I427">
            <v>0</v>
          </cell>
          <cell r="J427">
            <v>26243</v>
          </cell>
          <cell r="K427">
            <v>0</v>
          </cell>
          <cell r="L427">
            <v>0</v>
          </cell>
          <cell r="N427">
            <v>-597432.53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1982620.62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16669.32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48700.51</v>
          </cell>
          <cell r="E431">
            <v>908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37442.480000000003</v>
          </cell>
          <cell r="E433">
            <v>4085.54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6788.8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833313.85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3066137.92</v>
          </cell>
          <cell r="E440">
            <v>7477.18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176674.94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69775.14</v>
          </cell>
          <cell r="E442">
            <v>60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-774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7102477.1100000003</v>
          </cell>
          <cell r="E445">
            <v>1638033.61</v>
          </cell>
          <cell r="F445">
            <v>225606.39999999999</v>
          </cell>
          <cell r="G445">
            <v>0</v>
          </cell>
          <cell r="H445">
            <v>35</v>
          </cell>
          <cell r="I445">
            <v>0</v>
          </cell>
          <cell r="J445">
            <v>984659.74</v>
          </cell>
          <cell r="K445">
            <v>71336.98</v>
          </cell>
          <cell r="L445">
            <v>0</v>
          </cell>
          <cell r="N445">
            <v>-17747.8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7267310.2000000002</v>
          </cell>
          <cell r="E448">
            <v>2553974.62</v>
          </cell>
          <cell r="F448">
            <v>8339.2199999999993</v>
          </cell>
          <cell r="G448">
            <v>0</v>
          </cell>
          <cell r="H448">
            <v>14190</v>
          </cell>
          <cell r="I448">
            <v>0</v>
          </cell>
          <cell r="J448">
            <v>200745.98</v>
          </cell>
          <cell r="K448">
            <v>0</v>
          </cell>
          <cell r="L448">
            <v>-620639.06000000006</v>
          </cell>
          <cell r="N448">
            <v>0</v>
          </cell>
        </row>
        <row r="449">
          <cell r="D449">
            <v>3692466.9500000007</v>
          </cell>
          <cell r="E449">
            <v>681544.42</v>
          </cell>
          <cell r="F449">
            <v>1258224.19</v>
          </cell>
          <cell r="G449">
            <v>0</v>
          </cell>
          <cell r="H449">
            <v>0</v>
          </cell>
          <cell r="I449">
            <v>0</v>
          </cell>
          <cell r="J449">
            <v>2321970.61</v>
          </cell>
          <cell r="K449">
            <v>0</v>
          </cell>
          <cell r="L449">
            <v>0</v>
          </cell>
          <cell r="N449">
            <v>-245664.46</v>
          </cell>
        </row>
        <row r="450">
          <cell r="D450">
            <v>582982.91</v>
          </cell>
          <cell r="E450">
            <v>211286.31</v>
          </cell>
          <cell r="F450">
            <v>14794.2</v>
          </cell>
          <cell r="G450">
            <v>0</v>
          </cell>
          <cell r="H450">
            <v>0</v>
          </cell>
          <cell r="I450">
            <v>0</v>
          </cell>
          <cell r="J450">
            <v>2280</v>
          </cell>
          <cell r="K450">
            <v>0</v>
          </cell>
          <cell r="L450">
            <v>0</v>
          </cell>
          <cell r="N450">
            <v>-1895</v>
          </cell>
        </row>
        <row r="451">
          <cell r="D451">
            <v>1719556.4899999998</v>
          </cell>
          <cell r="E451">
            <v>141885.01999999999</v>
          </cell>
          <cell r="F451">
            <v>36533.74</v>
          </cell>
          <cell r="G451">
            <v>0</v>
          </cell>
          <cell r="H451">
            <v>0</v>
          </cell>
          <cell r="I451">
            <v>0</v>
          </cell>
          <cell r="J451">
            <v>121789.84</v>
          </cell>
          <cell r="K451">
            <v>0</v>
          </cell>
          <cell r="L451">
            <v>0</v>
          </cell>
          <cell r="N451">
            <v>-21617.03</v>
          </cell>
        </row>
        <row r="452">
          <cell r="D452">
            <v>318018.05</v>
          </cell>
          <cell r="E452">
            <v>506354.97</v>
          </cell>
          <cell r="F452">
            <v>47889.61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-2958.3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29280.940000000002</v>
          </cell>
          <cell r="E454">
            <v>2637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-9428.33</v>
          </cell>
          <cell r="E456">
            <v>7395.57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275490.87</v>
          </cell>
          <cell r="E458">
            <v>14214.43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120.7</v>
          </cell>
          <cell r="E460">
            <v>0</v>
          </cell>
          <cell r="F460">
            <v>-63008.44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11129.16</v>
          </cell>
        </row>
        <row r="461">
          <cell r="D461">
            <v>0</v>
          </cell>
          <cell r="E461">
            <v>656054.9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2062208.48</v>
          </cell>
          <cell r="E463">
            <v>1489450.62</v>
          </cell>
          <cell r="F463">
            <v>0</v>
          </cell>
          <cell r="G463">
            <v>327516.9800000012</v>
          </cell>
          <cell r="H463">
            <v>109431261.34999999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30241.67</v>
          </cell>
          <cell r="K464">
            <v>733408.76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-339474.17</v>
          </cell>
          <cell r="K466">
            <v>3137155.14</v>
          </cell>
          <cell r="L466">
            <v>-2797680.97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1472033.75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-1472033.75</v>
          </cell>
        </row>
        <row r="474">
          <cell r="D474">
            <v>355288.99</v>
          </cell>
          <cell r="E474">
            <v>0</v>
          </cell>
          <cell r="F474">
            <v>6668603.2199999997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-7023892.21</v>
          </cell>
        </row>
        <row r="475">
          <cell r="D475">
            <v>277735.39</v>
          </cell>
          <cell r="E475">
            <v>174900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-452635.39</v>
          </cell>
        </row>
        <row r="476">
          <cell r="D476">
            <v>2307866.14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-2307866.14</v>
          </cell>
        </row>
        <row r="477">
          <cell r="D477">
            <v>685173.64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-685173.64</v>
          </cell>
        </row>
        <row r="478">
          <cell r="D478">
            <v>6398</v>
          </cell>
          <cell r="E478">
            <v>0</v>
          </cell>
          <cell r="F478">
            <v>170510.98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-176908.98</v>
          </cell>
        </row>
        <row r="479">
          <cell r="D479">
            <v>0</v>
          </cell>
          <cell r="E479">
            <v>0</v>
          </cell>
          <cell r="F479">
            <v>4967975.82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-4967975.82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10089712.75</v>
          </cell>
          <cell r="N481">
            <v>0</v>
          </cell>
        </row>
        <row r="482">
          <cell r="D482">
            <v>126224.74</v>
          </cell>
          <cell r="E482">
            <v>225409.57</v>
          </cell>
          <cell r="F482">
            <v>11465.01</v>
          </cell>
          <cell r="G482">
            <v>692281.74</v>
          </cell>
          <cell r="H482">
            <v>-177.75</v>
          </cell>
          <cell r="I482">
            <v>0</v>
          </cell>
          <cell r="J482">
            <v>10.19</v>
          </cell>
          <cell r="K482">
            <v>0</v>
          </cell>
          <cell r="L482">
            <v>0</v>
          </cell>
          <cell r="N482">
            <v>-7464.5</v>
          </cell>
        </row>
        <row r="483">
          <cell r="D483">
            <v>0</v>
          </cell>
          <cell r="E483">
            <v>288605</v>
          </cell>
          <cell r="F483">
            <v>3509045.71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-80572.7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3717.54</v>
          </cell>
          <cell r="E490">
            <v>-1911.65</v>
          </cell>
          <cell r="F490">
            <v>-6570.6</v>
          </cell>
          <cell r="G490">
            <v>0</v>
          </cell>
          <cell r="H490">
            <v>0</v>
          </cell>
          <cell r="I490">
            <v>0</v>
          </cell>
          <cell r="J490">
            <v>52659.88</v>
          </cell>
          <cell r="K490">
            <v>0</v>
          </cell>
          <cell r="L490">
            <v>0</v>
          </cell>
          <cell r="N490">
            <v>9305.6</v>
          </cell>
        </row>
        <row r="491">
          <cell r="D491">
            <v>1680967.42</v>
          </cell>
          <cell r="E491">
            <v>334024.49</v>
          </cell>
          <cell r="F491">
            <v>27924.51</v>
          </cell>
          <cell r="G491">
            <v>0</v>
          </cell>
          <cell r="H491">
            <v>0</v>
          </cell>
          <cell r="I491">
            <v>0</v>
          </cell>
          <cell r="J491">
            <v>1329083.6399999999</v>
          </cell>
          <cell r="K491">
            <v>0</v>
          </cell>
          <cell r="L491">
            <v>0</v>
          </cell>
          <cell r="N491">
            <v>-67101.009999999995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123759</v>
          </cell>
          <cell r="E494">
            <v>12464.8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85915</v>
          </cell>
          <cell r="K494">
            <v>0</v>
          </cell>
          <cell r="L494">
            <v>-222138.8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308190.2</v>
          </cell>
          <cell r="E496">
            <v>374782.26</v>
          </cell>
          <cell r="F496">
            <v>20400</v>
          </cell>
          <cell r="H496">
            <v>0</v>
          </cell>
          <cell r="I496">
            <v>0</v>
          </cell>
          <cell r="J496">
            <v>930952.99</v>
          </cell>
          <cell r="K496">
            <v>0</v>
          </cell>
          <cell r="L496">
            <v>-1679017.45</v>
          </cell>
          <cell r="N496">
            <v>44692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68876.149999999994</v>
          </cell>
          <cell r="K497">
            <v>0</v>
          </cell>
          <cell r="L497">
            <v>-68876.149999999994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371784.13</v>
          </cell>
          <cell r="E501">
            <v>39608.68</v>
          </cell>
          <cell r="F501">
            <v>63</v>
          </cell>
          <cell r="H501">
            <v>0</v>
          </cell>
          <cell r="I501">
            <v>0</v>
          </cell>
          <cell r="J501">
            <v>27884091.300000001</v>
          </cell>
          <cell r="K501">
            <v>0</v>
          </cell>
          <cell r="L501">
            <v>-25413336.68</v>
          </cell>
          <cell r="N501">
            <v>-2882210.43</v>
          </cell>
        </row>
        <row r="502">
          <cell r="D502">
            <v>528296.57999999996</v>
          </cell>
          <cell r="E502">
            <v>12479.99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7153534.2400000002</v>
          </cell>
          <cell r="K502">
            <v>0</v>
          </cell>
          <cell r="L502">
            <v>0</v>
          </cell>
          <cell r="N502">
            <v>2882147.43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578.94000000000005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1372572.04</v>
          </cell>
          <cell r="K505">
            <v>0</v>
          </cell>
          <cell r="L505">
            <v>-911225.98</v>
          </cell>
          <cell r="N505">
            <v>0</v>
          </cell>
        </row>
        <row r="518">
          <cell r="D518">
            <v>2457448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4573461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23507377.260000005</v>
          </cell>
          <cell r="E527">
            <v>6425856.1599999992</v>
          </cell>
          <cell r="F527">
            <v>1027256.8600000001</v>
          </cell>
          <cell r="G527">
            <v>1055436.4899999993</v>
          </cell>
          <cell r="H527">
            <v>1355101.33</v>
          </cell>
          <cell r="I527">
            <v>0</v>
          </cell>
          <cell r="J527">
            <v>20446352.109999999</v>
          </cell>
          <cell r="K527">
            <v>48910.66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206377028.84999999</v>
          </cell>
          <cell r="N528">
            <v>0</v>
          </cell>
        </row>
        <row r="530">
          <cell r="D530">
            <v>-55667808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3">
        <row r="8">
          <cell r="D8">
            <v>2845650.81</v>
          </cell>
          <cell r="E8">
            <v>43232.51</v>
          </cell>
          <cell r="F8">
            <v>2016348.89</v>
          </cell>
          <cell r="G8">
            <v>63095.82</v>
          </cell>
          <cell r="H8">
            <v>22651.42</v>
          </cell>
          <cell r="I8">
            <v>1137567.28</v>
          </cell>
          <cell r="J8">
            <v>4918062.0599999996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1867097.66</v>
          </cell>
          <cell r="E10">
            <v>-5994.12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79925.279999999999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3159276.67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30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185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3550</v>
          </cell>
          <cell r="E15">
            <v>1500</v>
          </cell>
          <cell r="F15">
            <v>2050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21872.89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938258.21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18128.32</v>
          </cell>
          <cell r="E20">
            <v>0</v>
          </cell>
          <cell r="F20">
            <v>20274.310000000001</v>
          </cell>
          <cell r="G20">
            <v>0</v>
          </cell>
          <cell r="H20">
            <v>0</v>
          </cell>
          <cell r="I20">
            <v>6298.68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2674.86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350463.42</v>
          </cell>
          <cell r="E27">
            <v>26224.51</v>
          </cell>
          <cell r="F27">
            <v>904.12</v>
          </cell>
          <cell r="G27">
            <v>0</v>
          </cell>
          <cell r="H27">
            <v>0</v>
          </cell>
          <cell r="I27">
            <v>967.32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22283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1919.53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14391.17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158.31</v>
          </cell>
          <cell r="E37">
            <v>465617.5</v>
          </cell>
          <cell r="F37">
            <v>1100</v>
          </cell>
          <cell r="G37">
            <v>0</v>
          </cell>
          <cell r="H37">
            <v>161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32739.13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3807.8</v>
          </cell>
          <cell r="J38">
            <v>4249885.59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690.2</v>
          </cell>
          <cell r="E39">
            <v>86931.35</v>
          </cell>
          <cell r="F39">
            <v>1080343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2604385.69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-1562631.36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14254357.189999999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96381615.959999993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-44020810.770000003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10751829.73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-8508550.6500000004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3420463.56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-3152657.82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3017833.78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-2397751.64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283278.98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-251775.84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873138.94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2339648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151445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179295.49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38900.18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49575.69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1060.92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27267.17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95846.41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138704.22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-387.24</v>
          </cell>
          <cell r="E97">
            <v>-340.77</v>
          </cell>
          <cell r="F97">
            <v>0</v>
          </cell>
          <cell r="G97">
            <v>0</v>
          </cell>
          <cell r="H97">
            <v>0</v>
          </cell>
          <cell r="I97">
            <v>728.01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348833.08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374006.99</v>
          </cell>
          <cell r="E99">
            <v>11015.31</v>
          </cell>
          <cell r="F99">
            <v>459.97</v>
          </cell>
          <cell r="G99">
            <v>0</v>
          </cell>
          <cell r="H99">
            <v>0</v>
          </cell>
          <cell r="I99">
            <v>0</v>
          </cell>
          <cell r="J99">
            <v>124909.15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665555.93999999994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241835.19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3026207.94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266028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205239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3168748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5908472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11646.43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192.16</v>
          </cell>
          <cell r="E112">
            <v>431.72</v>
          </cell>
          <cell r="F112">
            <v>1979.12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3423.48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46000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17000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412118.07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522970.06</v>
          </cell>
          <cell r="N128">
            <v>0</v>
          </cell>
        </row>
        <row r="129">
          <cell r="D129">
            <v>0</v>
          </cell>
          <cell r="E129">
            <v>39702.959999999999</v>
          </cell>
          <cell r="F129">
            <v>2000</v>
          </cell>
          <cell r="G129">
            <v>0</v>
          </cell>
          <cell r="H129">
            <v>12600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10000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295697.08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5482088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-2935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553699.02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14391.17</v>
          </cell>
          <cell r="F152">
            <v>1330343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55380.959999999999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-16633257.390000001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2750000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66810.41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4571680.75</v>
          </cell>
          <cell r="E159">
            <v>425037.14</v>
          </cell>
          <cell r="F159">
            <v>1540409.12</v>
          </cell>
          <cell r="G159">
            <v>75691</v>
          </cell>
          <cell r="H159">
            <v>210618.86</v>
          </cell>
          <cell r="I159">
            <v>0</v>
          </cell>
          <cell r="J159">
            <v>0</v>
          </cell>
          <cell r="K159">
            <v>7049.89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3253636.56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257418.71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1102018.06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72306199.489999995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682506.71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8042499.4299999997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2452306.7599999998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295779.59999999998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673461.36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7140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19391.400000000001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812636.4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104116.8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18902.400000000001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190084.8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157964.01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131578.79999999999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18387.599999999999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11462.4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428313.05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457080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126155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175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9419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688394.31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1105468.49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81417.42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1882099.46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15734.1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117189.68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672715.12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23106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48020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44351.25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3500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270140.94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16014053</v>
          </cell>
          <cell r="E253">
            <v>1512986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35073.18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188701.64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2777.9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106300.19</v>
          </cell>
          <cell r="K260">
            <v>90161.05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4719488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5093051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69371.09</v>
          </cell>
          <cell r="F273">
            <v>0</v>
          </cell>
          <cell r="G273">
            <v>0</v>
          </cell>
          <cell r="H273">
            <v>71696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32500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1710046.46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7057.76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-54235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2817331.86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29344654.5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147700.63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43769.64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70125.240000000005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50000</v>
          </cell>
          <cell r="F299">
            <v>0</v>
          </cell>
          <cell r="G299">
            <v>0</v>
          </cell>
          <cell r="H299">
            <v>711041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82800.81</v>
          </cell>
          <cell r="F300">
            <v>2000</v>
          </cell>
          <cell r="G300">
            <v>0</v>
          </cell>
          <cell r="H300">
            <v>230152.76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484590.76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210082.73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510102.75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523500.63</v>
          </cell>
          <cell r="E316">
            <v>329376.87</v>
          </cell>
          <cell r="F316">
            <v>372819.38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188120.7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30700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18092.54</v>
          </cell>
          <cell r="E332">
            <v>50467.82</v>
          </cell>
          <cell r="F332">
            <v>10016.040000000001</v>
          </cell>
          <cell r="G332">
            <v>0</v>
          </cell>
          <cell r="H332">
            <v>0</v>
          </cell>
          <cell r="I332">
            <v>0</v>
          </cell>
          <cell r="J332">
            <v>22683.33</v>
          </cell>
          <cell r="K332">
            <v>-301.39999999999998</v>
          </cell>
          <cell r="L332">
            <v>0</v>
          </cell>
          <cell r="N332">
            <v>0</v>
          </cell>
        </row>
        <row r="333">
          <cell r="D333">
            <v>497.1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96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1135.29</v>
          </cell>
          <cell r="E334">
            <v>0</v>
          </cell>
          <cell r="F334">
            <v>0</v>
          </cell>
          <cell r="G334">
            <v>7905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382025.26</v>
          </cell>
          <cell r="E335">
            <v>157601.17000000001</v>
          </cell>
          <cell r="F335">
            <v>42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422123.28</v>
          </cell>
          <cell r="L341">
            <v>0</v>
          </cell>
          <cell r="N341">
            <v>-422123.28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32500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-32500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87705.54</v>
          </cell>
          <cell r="E350">
            <v>0</v>
          </cell>
          <cell r="F350">
            <v>4000</v>
          </cell>
          <cell r="G350">
            <v>0</v>
          </cell>
          <cell r="H350">
            <v>198000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-289705.53999999998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20500.18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-20500.18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12082.99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-10559.26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-30.73</v>
          </cell>
          <cell r="E360">
            <v>0</v>
          </cell>
          <cell r="F360">
            <v>36.340000000000003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1061526.3500000001</v>
          </cell>
          <cell r="E369">
            <v>3931.2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928944.09</v>
          </cell>
          <cell r="E370">
            <v>27899.200000000001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870865.37</v>
          </cell>
          <cell r="E371">
            <v>168383.47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7321760.7800000003</v>
          </cell>
          <cell r="E374">
            <v>254923.22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1481936.44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343.75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3260634.14</v>
          </cell>
          <cell r="E380">
            <v>1265910.2</v>
          </cell>
          <cell r="F380">
            <v>71197.2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436306.92</v>
          </cell>
          <cell r="E383">
            <v>35500.080000000002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17949.3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3631163.81</v>
          </cell>
          <cell r="E385">
            <v>374533.37</v>
          </cell>
          <cell r="F385">
            <v>52809.120000000003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930.9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2455993.36</v>
          </cell>
          <cell r="E389">
            <v>173440.54</v>
          </cell>
          <cell r="F389">
            <v>450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931.25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1275007.3500000001</v>
          </cell>
          <cell r="E392">
            <v>345966.6</v>
          </cell>
          <cell r="F392">
            <v>68981.179999999993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237295.53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159936.26999999999</v>
          </cell>
          <cell r="E396">
            <v>97609.4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1580628.85</v>
          </cell>
          <cell r="E399">
            <v>196230.39</v>
          </cell>
          <cell r="F399">
            <v>14558.98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1636003.6</v>
          </cell>
          <cell r="E401">
            <v>187400.92</v>
          </cell>
          <cell r="F401">
            <v>11650.37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-849939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-17164.259999999998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36918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453.9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2029950.7</v>
          </cell>
          <cell r="E409">
            <v>301175.8</v>
          </cell>
          <cell r="F409">
            <v>23712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13270.44</v>
          </cell>
          <cell r="E410">
            <v>1948.48</v>
          </cell>
          <cell r="F410">
            <v>147.84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36375.78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308035.73</v>
          </cell>
          <cell r="E422">
            <v>411034</v>
          </cell>
          <cell r="F422">
            <v>4038.89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83439.28</v>
          </cell>
          <cell r="E423">
            <v>24602.22</v>
          </cell>
          <cell r="F423">
            <v>94841.66</v>
          </cell>
          <cell r="G423">
            <v>0</v>
          </cell>
          <cell r="H423">
            <v>0</v>
          </cell>
          <cell r="I423">
            <v>0</v>
          </cell>
          <cell r="J423">
            <v>1365.77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175480.89</v>
          </cell>
          <cell r="E424">
            <v>3193.64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27101.360000000001</v>
          </cell>
          <cell r="E425">
            <v>95192.85</v>
          </cell>
          <cell r="F425">
            <v>2429.4699999999998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922612.5</v>
          </cell>
          <cell r="E426">
            <v>67622.95</v>
          </cell>
          <cell r="F426">
            <v>255</v>
          </cell>
          <cell r="G426">
            <v>0</v>
          </cell>
          <cell r="H426">
            <v>0</v>
          </cell>
          <cell r="I426">
            <v>0</v>
          </cell>
          <cell r="J426">
            <v>355702.58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425917.15</v>
          </cell>
          <cell r="E427">
            <v>57637.88</v>
          </cell>
          <cell r="F427">
            <v>1146.56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1175.55</v>
          </cell>
          <cell r="E429">
            <v>20000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543139.41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106982.18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4593.97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58089.07</v>
          </cell>
          <cell r="E438">
            <v>35353.730000000003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112724.42</v>
          </cell>
          <cell r="E439">
            <v>22233.49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1501961.87</v>
          </cell>
          <cell r="E440">
            <v>196349.57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65307.44</v>
          </cell>
          <cell r="E441">
            <v>5427.75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48047.24</v>
          </cell>
          <cell r="E442">
            <v>3900.9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22055.279999999999</v>
          </cell>
          <cell r="E443">
            <v>0</v>
          </cell>
          <cell r="F443">
            <v>2100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50148.24</v>
          </cell>
          <cell r="E444">
            <v>12428.16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1549113.2</v>
          </cell>
          <cell r="E445">
            <v>488797.27</v>
          </cell>
          <cell r="F445">
            <v>10956.73</v>
          </cell>
          <cell r="G445">
            <v>0</v>
          </cell>
          <cell r="H445">
            <v>0</v>
          </cell>
          <cell r="I445">
            <v>0</v>
          </cell>
          <cell r="J445">
            <v>9307.1299999999992</v>
          </cell>
          <cell r="K445">
            <v>3685.55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9936.06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308858.65000000002</v>
          </cell>
          <cell r="E448">
            <v>228347.39</v>
          </cell>
          <cell r="F448">
            <v>54663.91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448390.36</v>
          </cell>
          <cell r="E449">
            <v>211025.58</v>
          </cell>
          <cell r="F449">
            <v>2116.7800000000002</v>
          </cell>
          <cell r="G449">
            <v>0</v>
          </cell>
          <cell r="H449">
            <v>0</v>
          </cell>
          <cell r="I449">
            <v>0</v>
          </cell>
          <cell r="J449">
            <v>28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55114.2</v>
          </cell>
          <cell r="E450">
            <v>37183.22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135561.31</v>
          </cell>
          <cell r="E451">
            <v>59185.21</v>
          </cell>
          <cell r="F451">
            <v>23.44</v>
          </cell>
          <cell r="G451">
            <v>0</v>
          </cell>
          <cell r="H451">
            <v>0</v>
          </cell>
          <cell r="I451">
            <v>0</v>
          </cell>
          <cell r="J451">
            <v>137.97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229298.83</v>
          </cell>
          <cell r="E452">
            <v>250056.69</v>
          </cell>
          <cell r="F452">
            <v>263365.90000000002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3724.05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11355.42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44579.02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6559.95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22907.69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265</v>
          </cell>
          <cell r="E460">
            <v>38042.959999999999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161145.03</v>
          </cell>
          <cell r="F461">
            <v>0</v>
          </cell>
          <cell r="G461">
            <v>0</v>
          </cell>
          <cell r="H461">
            <v>37383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413120.21</v>
          </cell>
          <cell r="E463">
            <v>3500</v>
          </cell>
          <cell r="F463">
            <v>0</v>
          </cell>
          <cell r="G463">
            <v>0</v>
          </cell>
          <cell r="H463">
            <v>33148273.649999999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21792.17</v>
          </cell>
          <cell r="L464">
            <v>0</v>
          </cell>
          <cell r="N464">
            <v>0</v>
          </cell>
        </row>
        <row r="465">
          <cell r="D465">
            <v>1518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491635.57</v>
          </cell>
          <cell r="L466">
            <v>-491635.57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32500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-32500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422123.28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-422123.28</v>
          </cell>
        </row>
        <row r="474">
          <cell r="D474">
            <v>0</v>
          </cell>
          <cell r="E474">
            <v>0</v>
          </cell>
          <cell r="F474">
            <v>87705.54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-87705.54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4000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-4000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198000</v>
          </cell>
          <cell r="G478">
            <v>20500.18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-218500.18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3570094.0800000001</v>
          </cell>
          <cell r="N481">
            <v>0</v>
          </cell>
        </row>
        <row r="482">
          <cell r="D482">
            <v>509774.21</v>
          </cell>
          <cell r="E482">
            <v>65208.1</v>
          </cell>
          <cell r="F482">
            <v>70.38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186299.55</v>
          </cell>
          <cell r="E490">
            <v>26510.6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330544.65999999997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155536.19</v>
          </cell>
          <cell r="E491">
            <v>81583.31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106080.16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229666.99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7590</v>
          </cell>
          <cell r="K495">
            <v>0</v>
          </cell>
          <cell r="L495">
            <v>-237256.99</v>
          </cell>
          <cell r="N495">
            <v>0</v>
          </cell>
        </row>
        <row r="496">
          <cell r="D496">
            <v>73990</v>
          </cell>
          <cell r="E496">
            <v>80801.97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212268</v>
          </cell>
          <cell r="K496">
            <v>0</v>
          </cell>
          <cell r="L496">
            <v>-367059.97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2285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873138.94</v>
          </cell>
          <cell r="K501">
            <v>0</v>
          </cell>
          <cell r="L501">
            <v>-873138.94</v>
          </cell>
          <cell r="N501">
            <v>0</v>
          </cell>
        </row>
        <row r="502">
          <cell r="D502">
            <v>441653.82</v>
          </cell>
          <cell r="E502">
            <v>4797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1011236.12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1524941.59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14391.17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62434.51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2750000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66810.41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5397962.6599999983</v>
          </cell>
          <cell r="E527">
            <v>437457.60999999987</v>
          </cell>
          <cell r="F527">
            <v>3138454.12</v>
          </cell>
          <cell r="G527">
            <v>63095.82</v>
          </cell>
          <cell r="H527">
            <v>10212.419999999998</v>
          </cell>
          <cell r="I527">
            <v>0</v>
          </cell>
          <cell r="J527">
            <v>7598022.1899999995</v>
          </cell>
          <cell r="K527">
            <v>1919.53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70694637.61999999</v>
          </cell>
          <cell r="N528">
            <v>0</v>
          </cell>
        </row>
        <row r="530">
          <cell r="D530">
            <v>-15803072.130000001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4">
        <row r="8">
          <cell r="D8">
            <v>2536916.5299999998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161922.12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4512582.67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637218.34</v>
          </cell>
          <cell r="K10">
            <v>2842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300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6655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5607.6699999999983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63755.33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870.76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180305.87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18318.990000000002</v>
          </cell>
          <cell r="E37">
            <v>310537.48000000004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3748</v>
          </cell>
          <cell r="E38">
            <v>10599.62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5765759.4299999997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206990.22</v>
          </cell>
          <cell r="F40">
            <v>1152351.7</v>
          </cell>
          <cell r="G40">
            <v>8845.69</v>
          </cell>
          <cell r="H40">
            <v>502538.29</v>
          </cell>
          <cell r="I40">
            <v>484.47</v>
          </cell>
          <cell r="J40">
            <v>568451.88</v>
          </cell>
          <cell r="K40">
            <v>0</v>
          </cell>
          <cell r="L40">
            <v>0</v>
          </cell>
          <cell r="N40">
            <v>-2439662.25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100964.52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-100964.52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527535.78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-105507.16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2145827.42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68433595.420000002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-23196585.969999999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7108341.6399999997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-6197458.7599999998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3179496.95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-2120241.94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430855.92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265384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1628050.4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1304101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203139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60473.13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484.47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376824.55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194263.94</v>
          </cell>
          <cell r="E100">
            <v>11301.29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200000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1598959.9000000001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235263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86020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1477126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2476366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96961.600000000006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335.94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70000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26000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175845.26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175845.26</v>
          </cell>
          <cell r="N128">
            <v>0</v>
          </cell>
        </row>
        <row r="129">
          <cell r="D129">
            <v>63324.13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101448.99</v>
          </cell>
          <cell r="J133">
            <v>0</v>
          </cell>
          <cell r="K133">
            <v>0</v>
          </cell>
          <cell r="L133">
            <v>0</v>
          </cell>
          <cell r="N133">
            <v>-101448.99</v>
          </cell>
        </row>
        <row r="134">
          <cell r="D134">
            <v>206990.22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-206990.22</v>
          </cell>
        </row>
        <row r="135">
          <cell r="D135">
            <v>1152351.7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-1152351.7</v>
          </cell>
        </row>
        <row r="136">
          <cell r="D136">
            <v>8845.69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-8845.69</v>
          </cell>
        </row>
        <row r="137">
          <cell r="D137">
            <v>502538.29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-502538.29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568451.88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-568451.88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2555500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46367.87</v>
          </cell>
          <cell r="E149">
            <v>3798.45</v>
          </cell>
          <cell r="F149">
            <v>3623</v>
          </cell>
          <cell r="G149">
            <v>0</v>
          </cell>
          <cell r="H149">
            <v>0</v>
          </cell>
          <cell r="I149">
            <v>0</v>
          </cell>
          <cell r="J149">
            <v>692062.71999999997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-7162028.3200000003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595564.19999999995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2879070.88</v>
          </cell>
          <cell r="E159">
            <v>0</v>
          </cell>
          <cell r="F159">
            <v>1125545.08</v>
          </cell>
          <cell r="G159">
            <v>11915.47</v>
          </cell>
          <cell r="H159">
            <v>485719.91</v>
          </cell>
          <cell r="I159">
            <v>0</v>
          </cell>
          <cell r="J159">
            <v>0</v>
          </cell>
          <cell r="K159">
            <v>3987.41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808200.45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248815.58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3875544.4800000004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52348426.420000002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433044.57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1403982.72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688927.4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241940.21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90350.64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180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934.05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46589.9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2815.2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82.31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2514.1999999999998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144249.84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24099.4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1749.15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2332.1999999999998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146595.5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189968.57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172926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21852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235759.85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29136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125255.29999999999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90147.55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11146.79</v>
          </cell>
          <cell r="E221">
            <v>30595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5000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212844.86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10197332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27296.46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1074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16760.21</v>
          </cell>
          <cell r="K260">
            <v>53833.58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2916756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2963166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146645.42000000001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856776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5215.96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1995719.37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3500609.22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19157.07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245094.46</v>
          </cell>
          <cell r="F300">
            <v>24000</v>
          </cell>
          <cell r="G300">
            <v>0</v>
          </cell>
          <cell r="H300">
            <v>50536.61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106706.2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105400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7739.43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14837.619999999999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39871.06</v>
          </cell>
          <cell r="E316">
            <v>0</v>
          </cell>
          <cell r="F316">
            <v>23938.489999999998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15894.82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4664.3100000000004</v>
          </cell>
          <cell r="E332">
            <v>0</v>
          </cell>
          <cell r="F332">
            <v>0</v>
          </cell>
          <cell r="G332">
            <v>229.47</v>
          </cell>
          <cell r="H332">
            <v>0</v>
          </cell>
          <cell r="I332">
            <v>0</v>
          </cell>
          <cell r="J332">
            <v>1547.94</v>
          </cell>
          <cell r="K332">
            <v>47.66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1224.8699999999999</v>
          </cell>
          <cell r="E334">
            <v>0</v>
          </cell>
          <cell r="F334">
            <v>810</v>
          </cell>
          <cell r="G334">
            <v>0</v>
          </cell>
          <cell r="H334">
            <v>1720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33529.06</v>
          </cell>
          <cell r="E335">
            <v>0</v>
          </cell>
          <cell r="F335">
            <v>8500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275000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-275000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85000</v>
          </cell>
          <cell r="E350">
            <v>0</v>
          </cell>
          <cell r="F350">
            <v>0</v>
          </cell>
          <cell r="G350">
            <v>0</v>
          </cell>
          <cell r="H350">
            <v>40000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-125000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4000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-54780.08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-10.8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206857.71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640399.69999999995</v>
          </cell>
          <cell r="E370">
            <v>17242.62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1073352.8799999999</v>
          </cell>
          <cell r="E371">
            <v>66005.2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2311759.15</v>
          </cell>
          <cell r="E374">
            <v>64050.57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221738.51</v>
          </cell>
          <cell r="E375">
            <v>2544.2199999999998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2975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48131.02</v>
          </cell>
          <cell r="E377">
            <v>28791.22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12318.07</v>
          </cell>
          <cell r="E379">
            <v>12317.99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1448072.92</v>
          </cell>
          <cell r="E380">
            <v>202852.32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10859.91</v>
          </cell>
          <cell r="E381">
            <v>22117.74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39625.03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35982.35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1779720.34</v>
          </cell>
          <cell r="E385">
            <v>139850.71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20968.48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98396.03</v>
          </cell>
          <cell r="E387">
            <v>14347.83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571829.55000000005</v>
          </cell>
          <cell r="E389">
            <v>1925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522.5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153336.37</v>
          </cell>
          <cell r="E392">
            <v>8868.18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71087.27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120012.19</v>
          </cell>
          <cell r="E396">
            <v>32767.09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5450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585148.98</v>
          </cell>
          <cell r="E399">
            <v>43988.78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677579.24</v>
          </cell>
          <cell r="E401">
            <v>45734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-273106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197141.58000000002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34602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870665.41</v>
          </cell>
          <cell r="E409">
            <v>62449.59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13868.21</v>
          </cell>
          <cell r="E410">
            <v>1067.21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5349.43</v>
          </cell>
          <cell r="E411">
            <v>999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184.32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244732.62</v>
          </cell>
          <cell r="E422">
            <v>163084.89000000001</v>
          </cell>
          <cell r="F422">
            <v>4253.1400000000003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26772.94</v>
          </cell>
          <cell r="E423">
            <v>404.03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64229.34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11590.2</v>
          </cell>
          <cell r="E425">
            <v>6742.86</v>
          </cell>
          <cell r="F425">
            <v>567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234549.47</v>
          </cell>
          <cell r="E426">
            <v>5651.43</v>
          </cell>
          <cell r="F426">
            <v>7450.76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18366.330000000002</v>
          </cell>
          <cell r="E427">
            <v>7622.5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69887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269776.81</v>
          </cell>
          <cell r="E433">
            <v>0</v>
          </cell>
          <cell r="F433">
            <v>938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16971.82</v>
          </cell>
          <cell r="E438">
            <v>0</v>
          </cell>
          <cell r="F438">
            <v>4563.76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187629.83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913036.9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24478.780000000002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47377.69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731290.01</v>
          </cell>
          <cell r="E445">
            <v>732513.57</v>
          </cell>
          <cell r="F445">
            <v>102336.81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26.65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7631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79237.850000000006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319378.24</v>
          </cell>
          <cell r="E449">
            <v>144879.35999999999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57668.63</v>
          </cell>
          <cell r="E450">
            <v>3699.88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240835.76</v>
          </cell>
          <cell r="E451">
            <v>863.5</v>
          </cell>
          <cell r="F451">
            <v>562.29999999999995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168600.88</v>
          </cell>
          <cell r="E452">
            <v>143611.17000000001</v>
          </cell>
          <cell r="F452">
            <v>8238.73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14059.12</v>
          </cell>
          <cell r="E454">
            <v>900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7451.98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1483.61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12325.86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18182.89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44008.03</v>
          </cell>
          <cell r="F461">
            <v>0</v>
          </cell>
          <cell r="G461">
            <v>0</v>
          </cell>
          <cell r="H461">
            <v>3568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2867.91</v>
          </cell>
          <cell r="E463">
            <v>0</v>
          </cell>
          <cell r="F463">
            <v>0</v>
          </cell>
          <cell r="G463">
            <v>0</v>
          </cell>
          <cell r="H463">
            <v>4894224.0199999996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1329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5000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50000</v>
          </cell>
          <cell r="L466">
            <v>-50000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85000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-85000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275000</v>
          </cell>
          <cell r="E478">
            <v>0</v>
          </cell>
          <cell r="F478">
            <v>40000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-315000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2255512.36</v>
          </cell>
          <cell r="N481">
            <v>0</v>
          </cell>
        </row>
        <row r="482">
          <cell r="D482">
            <v>31285.65</v>
          </cell>
          <cell r="E482">
            <v>0</v>
          </cell>
          <cell r="F482">
            <v>0</v>
          </cell>
          <cell r="G482">
            <v>2428.4899999999998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14485.1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78475.850000000006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154665.21</v>
          </cell>
          <cell r="E491">
            <v>111792.96000000001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20197.439999999999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136007.13</v>
          </cell>
          <cell r="E496">
            <v>451964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207608.06</v>
          </cell>
          <cell r="K496">
            <v>0</v>
          </cell>
          <cell r="L496">
            <v>-795579.19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142742.44</v>
          </cell>
          <cell r="K499">
            <v>0</v>
          </cell>
          <cell r="L499">
            <v>-142742.44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621147.56999999995</v>
          </cell>
          <cell r="K501">
            <v>0</v>
          </cell>
          <cell r="L501">
            <v>-621147.56999999995</v>
          </cell>
          <cell r="N501">
            <v>0</v>
          </cell>
        </row>
        <row r="502">
          <cell r="D502">
            <v>209653.72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1005199.12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779972.12</v>
          </cell>
          <cell r="E518">
            <v>39733.980000000003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926980.29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437620.9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477092.05000000005</v>
          </cell>
          <cell r="F526">
            <v>0</v>
          </cell>
          <cell r="G526">
            <v>0</v>
          </cell>
          <cell r="H526">
            <v>502538.29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3137635.22</v>
          </cell>
          <cell r="E527">
            <v>0</v>
          </cell>
          <cell r="F527">
            <v>1152351.7</v>
          </cell>
          <cell r="G527">
            <v>9716.4500000000007</v>
          </cell>
          <cell r="H527">
            <v>0</v>
          </cell>
          <cell r="I527">
            <v>0</v>
          </cell>
          <cell r="J527">
            <v>5947487.7599999998</v>
          </cell>
          <cell r="K527">
            <v>2842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51651603.18</v>
          </cell>
          <cell r="N528">
            <v>0</v>
          </cell>
        </row>
        <row r="530">
          <cell r="D530">
            <v>-7121994.9000000004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5">
        <row r="8">
          <cell r="D8">
            <v>1771598.55</v>
          </cell>
          <cell r="E8">
            <v>397368.53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3400890.11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12871060.189999999</v>
          </cell>
          <cell r="E11">
            <v>0</v>
          </cell>
          <cell r="F11">
            <v>5906800.2300000004</v>
          </cell>
          <cell r="G11">
            <v>1366759.92</v>
          </cell>
          <cell r="H11">
            <v>276247.98</v>
          </cell>
          <cell r="I11">
            <v>3426046.22</v>
          </cell>
          <cell r="J11">
            <v>22772078.760000002</v>
          </cell>
          <cell r="K11">
            <v>113848</v>
          </cell>
          <cell r="L11">
            <v>0</v>
          </cell>
          <cell r="N11">
            <v>0</v>
          </cell>
        </row>
        <row r="12">
          <cell r="D12">
            <v>1454.55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5660</v>
          </cell>
          <cell r="E15">
            <v>0</v>
          </cell>
          <cell r="F15">
            <v>50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0</v>
          </cell>
          <cell r="E18">
            <v>500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2841768.08</v>
          </cell>
          <cell r="E19">
            <v>0</v>
          </cell>
          <cell r="F19">
            <v>41504.94</v>
          </cell>
          <cell r="G19">
            <v>79633.97</v>
          </cell>
          <cell r="H19">
            <v>0</v>
          </cell>
          <cell r="I19">
            <v>8893.41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649.95000000000005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41543.32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697921.23</v>
          </cell>
          <cell r="E27">
            <v>61006.63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11597.17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4494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45154.1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80987.320000000007</v>
          </cell>
          <cell r="E37">
            <v>3532509.52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60647.28</v>
          </cell>
          <cell r="E38">
            <v>33000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14058200.050000001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8501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2335758.91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-2335758.91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15220297.91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206021423.13999999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-68981353.530000001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30671133.75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-25748248.460000001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7244503.9699999997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-6433359.5599999996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13011201.58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-11852891.4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1086779.73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-1002956.4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280919.26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-248389.4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4540758.2300000004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-275145.06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1328276.72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389435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20378.34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5435557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1055194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150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276512.34999999998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98084.83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237208.38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3841.58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1154853.75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499704.84</v>
          </cell>
          <cell r="E99">
            <v>68523.039999999994</v>
          </cell>
          <cell r="F99">
            <v>1411.75</v>
          </cell>
          <cell r="G99">
            <v>0</v>
          </cell>
          <cell r="H99">
            <v>77357.36</v>
          </cell>
          <cell r="I99">
            <v>67627.91</v>
          </cell>
          <cell r="J99">
            <v>571796.86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1444635.92</v>
          </cell>
          <cell r="E100">
            <v>90543.45</v>
          </cell>
          <cell r="F100">
            <v>2295.5700000000002</v>
          </cell>
          <cell r="G100">
            <v>0</v>
          </cell>
          <cell r="H100">
            <v>0</v>
          </cell>
          <cell r="I100">
            <v>159111.13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823148.86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10155112.5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9904036.1699999999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7480814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14227677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1675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144346.57999999999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1020.6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66000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410000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1380000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865000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121556.63</v>
          </cell>
          <cell r="K120">
            <v>0</v>
          </cell>
          <cell r="L120">
            <v>10423443.369999999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113848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35379.33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334726.78000000003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27158.48</v>
          </cell>
          <cell r="E129">
            <v>0</v>
          </cell>
          <cell r="F129">
            <v>1017.55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1776834.49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2335758.91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-2335758.91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12942174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264365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49462.16</v>
          </cell>
          <cell r="E149">
            <v>180083.72</v>
          </cell>
          <cell r="F149">
            <v>1248</v>
          </cell>
          <cell r="G149">
            <v>0</v>
          </cell>
          <cell r="H149">
            <v>0</v>
          </cell>
          <cell r="I149">
            <v>0</v>
          </cell>
          <cell r="J149">
            <v>5016694.9800000004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310307</v>
          </cell>
          <cell r="E152">
            <v>0</v>
          </cell>
          <cell r="F152">
            <v>1423242.1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-50363245.370000005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3486703.57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5004076.33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11582221.869999999</v>
          </cell>
          <cell r="E159">
            <v>1688464.19</v>
          </cell>
          <cell r="F159">
            <v>3684574.29</v>
          </cell>
          <cell r="G159">
            <v>1366499.87</v>
          </cell>
          <cell r="H159">
            <v>329398.2</v>
          </cell>
          <cell r="I159">
            <v>0</v>
          </cell>
          <cell r="J159">
            <v>21036464.789999999</v>
          </cell>
          <cell r="K159">
            <v>56687.11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151059102.13999999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2676183.36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12788074.25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5092341.3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1506888.13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954072.62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1778.48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118232.75</v>
          </cell>
          <cell r="E181">
            <v>45507.25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167076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1583505.64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384670.22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179174.2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205367.35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-3853.7</v>
          </cell>
          <cell r="E189">
            <v>-1456.3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418671.68</v>
          </cell>
          <cell r="E195">
            <v>97050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-3803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297315.77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19171.89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36036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16331.61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1683660.86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1703581.87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2200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62862.75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36963.25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1316144.47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2097345.4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2624627.15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1236944.1200000001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1637606.51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17280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326613.25</v>
          </cell>
          <cell r="E221">
            <v>49604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30515</v>
          </cell>
          <cell r="E239">
            <v>33550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1192768.28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39824050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169998.9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8880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91355.64</v>
          </cell>
          <cell r="K260">
            <v>492324.89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12467857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279492.05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11572173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544869.39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3035715.2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-442.36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4144456.28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398722.98</v>
          </cell>
          <cell r="F287">
            <v>0</v>
          </cell>
          <cell r="G287">
            <v>0</v>
          </cell>
          <cell r="H287">
            <v>29082080.050000001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213325.14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31111.08</v>
          </cell>
          <cell r="E298">
            <v>35153.25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190200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17279.96</v>
          </cell>
          <cell r="E300">
            <v>348618.48</v>
          </cell>
          <cell r="F300">
            <v>0</v>
          </cell>
          <cell r="G300">
            <v>0</v>
          </cell>
          <cell r="H300">
            <v>68866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-8.4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697210.9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91265.39</v>
          </cell>
          <cell r="E311">
            <v>0</v>
          </cell>
          <cell r="F311">
            <v>69646.39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1201.03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775135.25</v>
          </cell>
          <cell r="E315">
            <v>0</v>
          </cell>
          <cell r="F315">
            <v>223798.44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156631.4</v>
          </cell>
          <cell r="E316">
            <v>6000</v>
          </cell>
          <cell r="F316">
            <v>0</v>
          </cell>
          <cell r="G316">
            <v>12182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19728.32</v>
          </cell>
          <cell r="E318">
            <v>0</v>
          </cell>
          <cell r="F318">
            <v>10370.799999999999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322020.90000000002</v>
          </cell>
          <cell r="E332">
            <v>0</v>
          </cell>
          <cell r="F332">
            <v>3784.69</v>
          </cell>
          <cell r="G332">
            <v>81405.850000000006</v>
          </cell>
          <cell r="H332">
            <v>20.45</v>
          </cell>
          <cell r="I332">
            <v>0</v>
          </cell>
          <cell r="J332">
            <v>166857.24</v>
          </cell>
          <cell r="K332">
            <v>435.84</v>
          </cell>
          <cell r="L332">
            <v>0</v>
          </cell>
          <cell r="N332">
            <v>0</v>
          </cell>
        </row>
        <row r="333">
          <cell r="D333">
            <v>-104665.29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-111916.7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6230.72</v>
          </cell>
          <cell r="E334">
            <v>0</v>
          </cell>
          <cell r="F334">
            <v>0</v>
          </cell>
          <cell r="G334">
            <v>3122.15</v>
          </cell>
          <cell r="H334">
            <v>65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190098.39</v>
          </cell>
          <cell r="E335">
            <v>153894.91</v>
          </cell>
          <cell r="F335">
            <v>4843711.84</v>
          </cell>
          <cell r="G335">
            <v>0</v>
          </cell>
          <cell r="H335">
            <v>628.17999999999995</v>
          </cell>
          <cell r="I335">
            <v>0</v>
          </cell>
          <cell r="J335">
            <v>1080480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300000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-300000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1308336.31</v>
          </cell>
          <cell r="L346">
            <v>0</v>
          </cell>
          <cell r="N346">
            <v>-1308336.31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1000000</v>
          </cell>
          <cell r="K348">
            <v>0</v>
          </cell>
          <cell r="L348">
            <v>0</v>
          </cell>
          <cell r="N348">
            <v>-1000000</v>
          </cell>
        </row>
        <row r="349">
          <cell r="D349">
            <v>243795.16</v>
          </cell>
          <cell r="E349">
            <v>663322.16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-907117.32000000007</v>
          </cell>
        </row>
        <row r="350">
          <cell r="D350">
            <v>409230.88</v>
          </cell>
          <cell r="E350">
            <v>0</v>
          </cell>
          <cell r="F350">
            <v>1752346.52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-2161577.4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5332.55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-5332.55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10003935.199999999</v>
          </cell>
          <cell r="K353">
            <v>0</v>
          </cell>
          <cell r="L353">
            <v>-840000</v>
          </cell>
          <cell r="N353">
            <v>-9163935.1999999993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9383.9500000000007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-173.59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-70.7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1107893.67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4652.5200000000004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1523541.08</v>
          </cell>
          <cell r="E370">
            <v>131105.14000000001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3471196.8</v>
          </cell>
          <cell r="E371">
            <v>134299.92000000001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129637.18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20991583.93</v>
          </cell>
          <cell r="E374">
            <v>353750.04</v>
          </cell>
          <cell r="F374">
            <v>440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2518750.86</v>
          </cell>
          <cell r="E375">
            <v>9730</v>
          </cell>
          <cell r="F375">
            <v>700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18186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8196186.3099999996</v>
          </cell>
          <cell r="E380">
            <v>2061779.63</v>
          </cell>
          <cell r="F380">
            <v>84520</v>
          </cell>
          <cell r="G380">
            <v>0</v>
          </cell>
          <cell r="H380">
            <v>0</v>
          </cell>
          <cell r="I380">
            <v>0</v>
          </cell>
          <cell r="J380">
            <v>189200.16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64053.15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9720790.2100000009</v>
          </cell>
          <cell r="E385">
            <v>445711.35999999999</v>
          </cell>
          <cell r="F385">
            <v>56557.17</v>
          </cell>
          <cell r="G385">
            <v>0</v>
          </cell>
          <cell r="H385">
            <v>0</v>
          </cell>
          <cell r="I385">
            <v>0</v>
          </cell>
          <cell r="J385">
            <v>38985.629999999997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43000.9</v>
          </cell>
          <cell r="E386">
            <v>41.86</v>
          </cell>
          <cell r="F386">
            <v>669.43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5102.8500000000004</v>
          </cell>
          <cell r="E387">
            <v>131464.41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4252105.96</v>
          </cell>
          <cell r="E389">
            <v>73676.800000000003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71805.240000000005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120899.97</v>
          </cell>
          <cell r="E391">
            <v>30680.03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293264.46999999997</v>
          </cell>
          <cell r="E393">
            <v>60878.26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383742.94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3438167.11</v>
          </cell>
          <cell r="E399">
            <v>244719.59</v>
          </cell>
          <cell r="F399">
            <v>10175.66</v>
          </cell>
          <cell r="G399">
            <v>0</v>
          </cell>
          <cell r="H399">
            <v>0</v>
          </cell>
          <cell r="I399">
            <v>0</v>
          </cell>
          <cell r="J399">
            <v>26135.65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488909.54</v>
          </cell>
          <cell r="E401">
            <v>252464.51</v>
          </cell>
          <cell r="F401">
            <v>10508.35</v>
          </cell>
          <cell r="G401">
            <v>0</v>
          </cell>
          <cell r="H401">
            <v>0</v>
          </cell>
          <cell r="I401">
            <v>0</v>
          </cell>
          <cell r="J401">
            <v>34151.919999999998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1910730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-9509.01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303642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5479156</v>
          </cell>
          <cell r="E409">
            <v>388984.77</v>
          </cell>
          <cell r="F409">
            <v>20957.169999999998</v>
          </cell>
          <cell r="G409">
            <v>0</v>
          </cell>
          <cell r="H409">
            <v>0</v>
          </cell>
          <cell r="I409">
            <v>0</v>
          </cell>
          <cell r="J409">
            <v>25093.439999999999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199218.5</v>
          </cell>
          <cell r="E410">
            <v>14248.75</v>
          </cell>
          <cell r="F410">
            <v>652.41999999999996</v>
          </cell>
          <cell r="G410">
            <v>0</v>
          </cell>
          <cell r="H410">
            <v>0</v>
          </cell>
          <cell r="I410">
            <v>0</v>
          </cell>
          <cell r="J410">
            <v>1692.6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93570</v>
          </cell>
          <cell r="E412">
            <v>6693</v>
          </cell>
          <cell r="F412">
            <v>306.58</v>
          </cell>
          <cell r="G412">
            <v>0</v>
          </cell>
          <cell r="H412">
            <v>0</v>
          </cell>
          <cell r="I412">
            <v>0</v>
          </cell>
          <cell r="J412">
            <v>795.48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357484.14</v>
          </cell>
          <cell r="E414">
            <v>8171.74</v>
          </cell>
          <cell r="F414">
            <v>1435.46</v>
          </cell>
          <cell r="G414">
            <v>0</v>
          </cell>
          <cell r="H414">
            <v>0</v>
          </cell>
          <cell r="I414">
            <v>0</v>
          </cell>
          <cell r="J414">
            <v>603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242350.86</v>
          </cell>
          <cell r="E422">
            <v>413081.74</v>
          </cell>
          <cell r="F422">
            <v>6258.57</v>
          </cell>
          <cell r="G422">
            <v>0</v>
          </cell>
          <cell r="H422">
            <v>0</v>
          </cell>
          <cell r="I422">
            <v>0</v>
          </cell>
          <cell r="J422">
            <v>2656.94</v>
          </cell>
          <cell r="K422">
            <v>0</v>
          </cell>
          <cell r="L422">
            <v>-447.04</v>
          </cell>
          <cell r="N422">
            <v>0</v>
          </cell>
        </row>
        <row r="423">
          <cell r="D423">
            <v>186030.42</v>
          </cell>
          <cell r="E423">
            <v>6654.03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716696.74</v>
          </cell>
          <cell r="E424">
            <v>2161.87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133285.34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211588.83</v>
          </cell>
          <cell r="E425">
            <v>53398.32</v>
          </cell>
          <cell r="F425">
            <v>1236.42</v>
          </cell>
          <cell r="G425">
            <v>0</v>
          </cell>
          <cell r="H425">
            <v>0</v>
          </cell>
          <cell r="I425">
            <v>0</v>
          </cell>
          <cell r="J425">
            <v>262.68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593479.51</v>
          </cell>
          <cell r="E426">
            <v>640.79999999999995</v>
          </cell>
          <cell r="F426">
            <v>10013.66</v>
          </cell>
          <cell r="G426">
            <v>0</v>
          </cell>
          <cell r="H426">
            <v>0</v>
          </cell>
          <cell r="I426">
            <v>0</v>
          </cell>
          <cell r="J426">
            <v>66905.820000000007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147634.79999999999</v>
          </cell>
          <cell r="E427">
            <v>173903.67</v>
          </cell>
          <cell r="F427">
            <v>370</v>
          </cell>
          <cell r="G427">
            <v>0</v>
          </cell>
          <cell r="H427">
            <v>0</v>
          </cell>
          <cell r="I427">
            <v>0</v>
          </cell>
          <cell r="J427">
            <v>11235.2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8054.36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-40899.29</v>
          </cell>
          <cell r="E430">
            <v>36434.85</v>
          </cell>
          <cell r="F430">
            <v>1514.59</v>
          </cell>
          <cell r="G430">
            <v>0</v>
          </cell>
          <cell r="H430">
            <v>0</v>
          </cell>
          <cell r="I430">
            <v>0</v>
          </cell>
          <cell r="J430">
            <v>2949.85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0</v>
          </cell>
          <cell r="E431">
            <v>1248.44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1157043.33</v>
          </cell>
          <cell r="E433">
            <v>69084.12</v>
          </cell>
          <cell r="F433">
            <v>3673929.43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18462.71</v>
          </cell>
          <cell r="E436">
            <v>0</v>
          </cell>
          <cell r="F436">
            <v>253425.51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197375.26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423064.46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2534795.96</v>
          </cell>
          <cell r="E440">
            <v>56245.42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96344.77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88988.93</v>
          </cell>
          <cell r="E442">
            <v>4173.53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565.41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18365.73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1960900.15</v>
          </cell>
          <cell r="E445">
            <v>1259968.67</v>
          </cell>
          <cell r="F445">
            <v>167788.03</v>
          </cell>
          <cell r="G445">
            <v>0</v>
          </cell>
          <cell r="H445">
            <v>0</v>
          </cell>
          <cell r="I445">
            <v>0</v>
          </cell>
          <cell r="J445">
            <v>1115604.19</v>
          </cell>
          <cell r="K445">
            <v>243.74</v>
          </cell>
          <cell r="L445">
            <v>-557766.61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535944.27</v>
          </cell>
          <cell r="E448">
            <v>259235.06</v>
          </cell>
          <cell r="F448">
            <v>15188.1</v>
          </cell>
          <cell r="G448">
            <v>0</v>
          </cell>
          <cell r="H448">
            <v>0</v>
          </cell>
          <cell r="I448">
            <v>0</v>
          </cell>
          <cell r="J448">
            <v>4193429.29</v>
          </cell>
          <cell r="K448">
            <v>0</v>
          </cell>
          <cell r="L448">
            <v>-4171252.69</v>
          </cell>
          <cell r="N448">
            <v>0</v>
          </cell>
        </row>
        <row r="449">
          <cell r="D449">
            <v>1290502.01</v>
          </cell>
          <cell r="E449">
            <v>102057.81</v>
          </cell>
          <cell r="F449">
            <v>5678.55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1357632.01</v>
          </cell>
          <cell r="E450">
            <v>68470.73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58573.32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375161.92</v>
          </cell>
          <cell r="E451">
            <v>29816.9</v>
          </cell>
          <cell r="F451">
            <v>279.99</v>
          </cell>
          <cell r="G451">
            <v>0</v>
          </cell>
          <cell r="H451">
            <v>0</v>
          </cell>
          <cell r="I451">
            <v>0</v>
          </cell>
          <cell r="J451">
            <v>47613.25</v>
          </cell>
          <cell r="K451">
            <v>0</v>
          </cell>
          <cell r="L451">
            <v>-1364.1</v>
          </cell>
          <cell r="N451">
            <v>0</v>
          </cell>
        </row>
        <row r="452">
          <cell r="D452">
            <v>430263.11</v>
          </cell>
          <cell r="E452">
            <v>394339.88</v>
          </cell>
          <cell r="F452">
            <v>19752.8</v>
          </cell>
          <cell r="G452">
            <v>0</v>
          </cell>
          <cell r="H452">
            <v>0</v>
          </cell>
          <cell r="I452">
            <v>0</v>
          </cell>
          <cell r="J452">
            <v>96103.02</v>
          </cell>
          <cell r="K452">
            <v>0</v>
          </cell>
          <cell r="L452">
            <v>-34405.96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6888.83</v>
          </cell>
          <cell r="E454">
            <v>712.96</v>
          </cell>
          <cell r="F454">
            <v>221.15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12956.68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47789.52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1237.51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18913.07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43240.6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58370.15</v>
          </cell>
          <cell r="E460">
            <v>0</v>
          </cell>
          <cell r="F460">
            <v>5691.1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170329.14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538890.03</v>
          </cell>
          <cell r="E463">
            <v>115812.4</v>
          </cell>
          <cell r="F463">
            <v>0</v>
          </cell>
          <cell r="G463">
            <v>0</v>
          </cell>
          <cell r="H463">
            <v>33634026.93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577386.31000000006</v>
          </cell>
          <cell r="L464">
            <v>0</v>
          </cell>
          <cell r="N464">
            <v>0</v>
          </cell>
        </row>
        <row r="465">
          <cell r="D465">
            <v>50930.48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1235000</v>
          </cell>
          <cell r="L466">
            <v>-1235000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300000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-300000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1308336.31</v>
          </cell>
          <cell r="K473">
            <v>0</v>
          </cell>
          <cell r="L473">
            <v>0</v>
          </cell>
          <cell r="N473">
            <v>-1308336.31</v>
          </cell>
        </row>
        <row r="474">
          <cell r="D474">
            <v>0</v>
          </cell>
          <cell r="E474">
            <v>243795.16</v>
          </cell>
          <cell r="F474">
            <v>409230.88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-653026.04</v>
          </cell>
        </row>
        <row r="475">
          <cell r="D475">
            <v>0</v>
          </cell>
          <cell r="E475">
            <v>663322.16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-663322.16</v>
          </cell>
        </row>
        <row r="476">
          <cell r="D476">
            <v>0</v>
          </cell>
          <cell r="E476">
            <v>0</v>
          </cell>
          <cell r="F476">
            <v>1752346.52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-1752346.52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5332.55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-5332.55</v>
          </cell>
        </row>
        <row r="479">
          <cell r="D479">
            <v>1000000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9163935.1999999993</v>
          </cell>
          <cell r="K479">
            <v>0</v>
          </cell>
          <cell r="L479">
            <v>0</v>
          </cell>
          <cell r="N479">
            <v>-10163935.199999999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7653231.3499999996</v>
          </cell>
          <cell r="N481">
            <v>0</v>
          </cell>
        </row>
        <row r="482">
          <cell r="D482">
            <v>792380.6</v>
          </cell>
          <cell r="E482">
            <v>6916.99</v>
          </cell>
          <cell r="F482">
            <v>254747.02</v>
          </cell>
          <cell r="G482">
            <v>-24727.34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86.93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448050.62</v>
          </cell>
          <cell r="E490">
            <v>144322.12</v>
          </cell>
          <cell r="F490">
            <v>5238.7299999999996</v>
          </cell>
          <cell r="G490">
            <v>0</v>
          </cell>
          <cell r="H490">
            <v>0</v>
          </cell>
          <cell r="I490">
            <v>0</v>
          </cell>
          <cell r="J490">
            <v>434770.17</v>
          </cell>
          <cell r="K490">
            <v>0</v>
          </cell>
          <cell r="L490">
            <v>-286952.71000000002</v>
          </cell>
          <cell r="N490">
            <v>0</v>
          </cell>
        </row>
        <row r="491">
          <cell r="D491">
            <v>147712.32999999999</v>
          </cell>
          <cell r="E491">
            <v>138415.53</v>
          </cell>
          <cell r="F491">
            <v>36304.97</v>
          </cell>
          <cell r="G491">
            <v>0</v>
          </cell>
          <cell r="H491">
            <v>0</v>
          </cell>
          <cell r="I491">
            <v>0</v>
          </cell>
          <cell r="J491">
            <v>127866.82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260677.69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31823.79</v>
          </cell>
          <cell r="K495">
            <v>0</v>
          </cell>
          <cell r="L495">
            <v>-274434.28000000003</v>
          </cell>
          <cell r="N495">
            <v>0</v>
          </cell>
        </row>
        <row r="496">
          <cell r="D496">
            <v>327551.34999999998</v>
          </cell>
          <cell r="E496">
            <v>134733.29999999999</v>
          </cell>
          <cell r="F496">
            <v>26166</v>
          </cell>
          <cell r="G496">
            <v>0</v>
          </cell>
          <cell r="H496">
            <v>0</v>
          </cell>
          <cell r="I496">
            <v>0</v>
          </cell>
          <cell r="J496">
            <v>6939.76</v>
          </cell>
          <cell r="K496">
            <v>0</v>
          </cell>
          <cell r="L496">
            <v>-495390.41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400000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736284.73</v>
          </cell>
          <cell r="K499">
            <v>0</v>
          </cell>
          <cell r="L499">
            <v>-1136284.73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1451684.65</v>
          </cell>
          <cell r="K501">
            <v>0</v>
          </cell>
          <cell r="L501">
            <v>-1435411.65</v>
          </cell>
          <cell r="N501">
            <v>0</v>
          </cell>
        </row>
        <row r="502">
          <cell r="D502">
            <v>22991.759999999998</v>
          </cell>
          <cell r="E502">
            <v>72411.5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2919682.08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-3000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107991.19</v>
          </cell>
          <cell r="E518">
            <v>166178.35999999999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2014995.4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406980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3486704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17387629.93</v>
          </cell>
          <cell r="E527">
            <v>1371881.92</v>
          </cell>
          <cell r="F527">
            <v>5877629.71</v>
          </cell>
          <cell r="G527">
            <v>1487937.21</v>
          </cell>
          <cell r="H527">
            <v>198890.62</v>
          </cell>
          <cell r="I527">
            <v>0</v>
          </cell>
          <cell r="J527">
            <v>33989180.509999998</v>
          </cell>
          <cell r="K527">
            <v>45154.1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152194320.44999999</v>
          </cell>
          <cell r="N528">
            <v>0</v>
          </cell>
        </row>
        <row r="530">
          <cell r="D530">
            <v>-49306576.530000001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6">
        <row r="8">
          <cell r="D8">
            <v>2608830.1800000002</v>
          </cell>
          <cell r="E8">
            <v>869126.23</v>
          </cell>
          <cell r="F8">
            <v>828070.35</v>
          </cell>
          <cell r="G8">
            <v>404628.03</v>
          </cell>
          <cell r="H8">
            <v>1139621.26</v>
          </cell>
          <cell r="I8">
            <v>109853.54999999999</v>
          </cell>
          <cell r="J8">
            <v>14730334.49</v>
          </cell>
          <cell r="K8">
            <v>0</v>
          </cell>
          <cell r="L8">
            <v>0</v>
          </cell>
          <cell r="N8">
            <v>4479117.3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158797.70000000001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42964.01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64.989999999999995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1975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2350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39057.870000000003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279961.87</v>
          </cell>
          <cell r="E18">
            <v>127939.48</v>
          </cell>
          <cell r="F18">
            <v>593045.97</v>
          </cell>
          <cell r="G18">
            <v>0</v>
          </cell>
          <cell r="H18">
            <v>0</v>
          </cell>
          <cell r="I18">
            <v>0</v>
          </cell>
          <cell r="J18">
            <v>332000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2480874.96</v>
          </cell>
          <cell r="E19">
            <v>0</v>
          </cell>
          <cell r="F19">
            <v>249314.67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238600.85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-801682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-239736.88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141134.81999999998</v>
          </cell>
          <cell r="E23">
            <v>0</v>
          </cell>
          <cell r="F23">
            <v>0</v>
          </cell>
          <cell r="G23">
            <v>50391.47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-21052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1170800.26</v>
          </cell>
          <cell r="E27">
            <v>56740.87</v>
          </cell>
          <cell r="F27">
            <v>3613.05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61751.81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6225190.0700000003</v>
          </cell>
          <cell r="E32">
            <v>910267.72</v>
          </cell>
          <cell r="F32">
            <v>0</v>
          </cell>
          <cell r="G32">
            <v>726800.9</v>
          </cell>
          <cell r="H32">
            <v>0</v>
          </cell>
          <cell r="I32">
            <v>0</v>
          </cell>
          <cell r="J32">
            <v>3671542.12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39612.43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1175738.56</v>
          </cell>
          <cell r="K34">
            <v>0</v>
          </cell>
          <cell r="L34">
            <v>0</v>
          </cell>
          <cell r="N34">
            <v>5988141.5999999996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750704.98</v>
          </cell>
          <cell r="E37">
            <v>217270.22</v>
          </cell>
          <cell r="F37">
            <v>0</v>
          </cell>
          <cell r="G37">
            <v>0</v>
          </cell>
          <cell r="H37">
            <v>41573.589999999997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1838459.41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7341015.25</v>
          </cell>
          <cell r="K38">
            <v>0</v>
          </cell>
          <cell r="L38">
            <v>0</v>
          </cell>
          <cell r="N38">
            <v>348878.49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3079829.91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182407834.02000001</v>
          </cell>
          <cell r="N53">
            <v>21657233.969999999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-62312174.07</v>
          </cell>
          <cell r="N54">
            <v>-1443815.67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13548053.84</v>
          </cell>
          <cell r="N55">
            <v>64667.3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-11928159.810000001</v>
          </cell>
          <cell r="N56">
            <v>-17244.509999999998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4562541.01</v>
          </cell>
          <cell r="N58">
            <v>21997.25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-3748322.86</v>
          </cell>
          <cell r="N59">
            <v>-21997.25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973364.33000000007</v>
          </cell>
          <cell r="N60">
            <v>15897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-880616.82</v>
          </cell>
          <cell r="N61">
            <v>-8743.41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4201380.33</v>
          </cell>
          <cell r="N62">
            <v>90743.96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-2610133.61</v>
          </cell>
          <cell r="N63">
            <v>-38829.22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503093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2814057.62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1228135.1100000001</v>
          </cell>
        </row>
        <row r="83">
          <cell r="D83">
            <v>3039291</v>
          </cell>
          <cell r="E83">
            <v>159963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840961</v>
          </cell>
          <cell r="E84">
            <v>44262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90">
          <cell r="D90">
            <v>121799.61</v>
          </cell>
          <cell r="E90">
            <v>4284.2</v>
          </cell>
          <cell r="F90">
            <v>35885.43</v>
          </cell>
          <cell r="G90">
            <v>0</v>
          </cell>
          <cell r="H90">
            <v>0</v>
          </cell>
          <cell r="I90">
            <v>109666.55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220.59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-34672.03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5394.99</v>
          </cell>
          <cell r="E95">
            <v>0.3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4823.25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304599.15000000002</v>
          </cell>
          <cell r="E97">
            <v>18083.54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497900.33000000007</v>
          </cell>
          <cell r="E98">
            <v>20751.68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598845.97000000009</v>
          </cell>
          <cell r="E99">
            <v>255366.53000000003</v>
          </cell>
          <cell r="F99">
            <v>22857.65</v>
          </cell>
          <cell r="G99">
            <v>0</v>
          </cell>
          <cell r="H99">
            <v>0</v>
          </cell>
          <cell r="I99">
            <v>187</v>
          </cell>
          <cell r="J99">
            <v>1056612.43</v>
          </cell>
          <cell r="K99">
            <v>0</v>
          </cell>
          <cell r="L99">
            <v>0</v>
          </cell>
          <cell r="N99">
            <v>23271.49</v>
          </cell>
        </row>
        <row r="100">
          <cell r="D100">
            <v>1399698.81</v>
          </cell>
          <cell r="E100">
            <v>71420.760000000009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151927.41</v>
          </cell>
          <cell r="E101">
            <v>8723.2099999999991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3741897</v>
          </cell>
          <cell r="E102">
            <v>54672.340000000004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214460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4050456</v>
          </cell>
          <cell r="E106">
            <v>213182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9009352</v>
          </cell>
          <cell r="E107">
            <v>474176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17994.88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623.05999999999995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817000</v>
          </cell>
          <cell r="N117">
            <v>587936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13726000</v>
          </cell>
          <cell r="N118">
            <v>23963171.510000002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27937.02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57712.34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107299.55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406605.5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319597.81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1268215.23</v>
          </cell>
        </row>
        <row r="142">
          <cell r="D142">
            <v>7007488</v>
          </cell>
          <cell r="E142">
            <v>368815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2365120.37</v>
          </cell>
          <cell r="E149">
            <v>358039.62</v>
          </cell>
          <cell r="F149">
            <v>351.6</v>
          </cell>
          <cell r="G149">
            <v>0</v>
          </cell>
          <cell r="H149">
            <v>0</v>
          </cell>
          <cell r="I149">
            <v>0</v>
          </cell>
          <cell r="J149">
            <v>-1109332.19</v>
          </cell>
          <cell r="K149">
            <v>0</v>
          </cell>
          <cell r="L149">
            <v>0</v>
          </cell>
          <cell r="N149">
            <v>29073.95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36309.79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1742512.67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403873.19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-21021070.84</v>
          </cell>
          <cell r="E156">
            <v>-915344.55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4109617.84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6174169.5599999996</v>
          </cell>
          <cell r="E159">
            <v>701981.42999999993</v>
          </cell>
          <cell r="F159">
            <v>876460.73</v>
          </cell>
          <cell r="G159">
            <v>1137195.47</v>
          </cell>
          <cell r="H159">
            <v>2151453.13</v>
          </cell>
          <cell r="I159">
            <v>0</v>
          </cell>
          <cell r="J159">
            <v>20795751.66</v>
          </cell>
          <cell r="K159">
            <v>43940.27</v>
          </cell>
          <cell r="L159">
            <v>0</v>
          </cell>
          <cell r="N159">
            <v>-17611168.010000002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-10156.77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118522927.84999999</v>
          </cell>
          <cell r="N167">
            <v>20888061.550000001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1749333.8199999998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17009713.189999998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2016825.0699999998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35006.58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773479.17999999993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21506.58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1948857.2599999998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95565.68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8211.0400000000009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156269.39000000001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-648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577126.16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10239.18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-243.78999999999996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1980644.24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1212452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255370</v>
          </cell>
          <cell r="E209">
            <v>0</v>
          </cell>
          <cell r="F209">
            <v>-36700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75100</v>
          </cell>
        </row>
        <row r="210">
          <cell r="D210">
            <v>58860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88920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1214998.9499999997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2021859.7400000002</v>
          </cell>
          <cell r="F213">
            <v>-300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24450.2</v>
          </cell>
        </row>
        <row r="214">
          <cell r="D214">
            <v>0</v>
          </cell>
          <cell r="E214">
            <v>174952.44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3452743.66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224935.24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1212838.5799999998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72756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31420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111315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10698.5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819515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415118.48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312859.65000000002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1837577.42</v>
          </cell>
          <cell r="E239">
            <v>4092313.4799999995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312105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24245513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151910.75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4656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84178.44</v>
          </cell>
          <cell r="K260">
            <v>221859.46</v>
          </cell>
          <cell r="L260">
            <v>3229.17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6910783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68295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7045323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1443482.44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1468838.81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71545.649999999994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1379951.6800000002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707968.1</v>
          </cell>
          <cell r="F287">
            <v>0</v>
          </cell>
          <cell r="G287">
            <v>0</v>
          </cell>
          <cell r="H287">
            <v>25570930.219999999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155552.18999999997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507622.24</v>
          </cell>
          <cell r="I298">
            <v>0</v>
          </cell>
          <cell r="J298">
            <v>50000</v>
          </cell>
          <cell r="K298">
            <v>0</v>
          </cell>
          <cell r="L298">
            <v>0</v>
          </cell>
          <cell r="N298">
            <v>311880</v>
          </cell>
        </row>
        <row r="299">
          <cell r="D299">
            <v>149788.79999999999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1017992.3</v>
          </cell>
          <cell r="F300">
            <v>0</v>
          </cell>
          <cell r="G300">
            <v>0</v>
          </cell>
          <cell r="H300">
            <v>1289603.1299999999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241316.32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646997.30000000005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130452.65</v>
          </cell>
          <cell r="F311">
            <v>16487.05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647598.76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158665.04999999999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2679669.35</v>
          </cell>
        </row>
        <row r="316">
          <cell r="D316">
            <v>586340.56000000006</v>
          </cell>
          <cell r="E316">
            <v>0</v>
          </cell>
          <cell r="F316">
            <v>700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46486.95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99170.95</v>
          </cell>
          <cell r="E332">
            <v>8736.81</v>
          </cell>
          <cell r="F332">
            <v>0</v>
          </cell>
          <cell r="G332">
            <v>65368.33</v>
          </cell>
          <cell r="H332">
            <v>0</v>
          </cell>
          <cell r="I332">
            <v>0</v>
          </cell>
          <cell r="J332">
            <v>37502.44</v>
          </cell>
          <cell r="K332">
            <v>196.4</v>
          </cell>
          <cell r="L332">
            <v>0</v>
          </cell>
          <cell r="N332">
            <v>98752.69</v>
          </cell>
        </row>
        <row r="333">
          <cell r="D333">
            <v>-20950.89</v>
          </cell>
          <cell r="E333">
            <v>-1783.68</v>
          </cell>
          <cell r="F333">
            <v>0</v>
          </cell>
          <cell r="G333">
            <v>-28040.99</v>
          </cell>
          <cell r="H333">
            <v>0</v>
          </cell>
          <cell r="I333">
            <v>0</v>
          </cell>
          <cell r="J333">
            <v>-7194.42</v>
          </cell>
          <cell r="K333">
            <v>0</v>
          </cell>
          <cell r="L333">
            <v>0</v>
          </cell>
          <cell r="N333">
            <v>-33785.94</v>
          </cell>
        </row>
        <row r="334">
          <cell r="D334">
            <v>10142.17</v>
          </cell>
          <cell r="E334">
            <v>0</v>
          </cell>
          <cell r="F334">
            <v>25</v>
          </cell>
          <cell r="G334">
            <v>0</v>
          </cell>
          <cell r="H334">
            <v>7380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369</v>
          </cell>
        </row>
        <row r="335">
          <cell r="D335">
            <v>91084.92</v>
          </cell>
          <cell r="E335">
            <v>418</v>
          </cell>
          <cell r="F335">
            <v>20600</v>
          </cell>
          <cell r="G335">
            <v>101921.28</v>
          </cell>
          <cell r="H335">
            <v>0</v>
          </cell>
          <cell r="I335">
            <v>0</v>
          </cell>
          <cell r="J335">
            <v>332000</v>
          </cell>
          <cell r="K335">
            <v>0</v>
          </cell>
          <cell r="L335">
            <v>0</v>
          </cell>
          <cell r="N335">
            <v>2423.1799999999998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25000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240637.84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1200000</v>
          </cell>
          <cell r="K348">
            <v>0</v>
          </cell>
          <cell r="L348">
            <v>0</v>
          </cell>
        </row>
        <row r="349">
          <cell r="D349">
            <v>0</v>
          </cell>
          <cell r="E349">
            <v>31551.300000000003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D350">
            <v>175233.11</v>
          </cell>
          <cell r="E350">
            <v>0</v>
          </cell>
          <cell r="F350">
            <v>0</v>
          </cell>
          <cell r="G350">
            <v>0</v>
          </cell>
          <cell r="H350">
            <v>140000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27811.97</v>
          </cell>
        </row>
        <row r="351">
          <cell r="D351">
            <v>0</v>
          </cell>
          <cell r="E351">
            <v>122492.68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3366767.19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12199786.59</v>
          </cell>
          <cell r="K353">
            <v>0</v>
          </cell>
          <cell r="L353">
            <v>0</v>
          </cell>
          <cell r="N353">
            <v>24551107.510000002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1471306.19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10268.02</v>
          </cell>
          <cell r="N355">
            <v>0</v>
          </cell>
        </row>
        <row r="356">
          <cell r="D356">
            <v>1551.13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40087.06</v>
          </cell>
        </row>
        <row r="358">
          <cell r="D358">
            <v>95195.03</v>
          </cell>
          <cell r="E358">
            <v>-64109.78</v>
          </cell>
          <cell r="F358">
            <v>0</v>
          </cell>
          <cell r="G358">
            <v>705</v>
          </cell>
          <cell r="H358">
            <v>-506311.81</v>
          </cell>
          <cell r="I358">
            <v>0</v>
          </cell>
          <cell r="J358">
            <v>-16466.89</v>
          </cell>
          <cell r="K358">
            <v>0</v>
          </cell>
          <cell r="L358">
            <v>28000</v>
          </cell>
          <cell r="N358">
            <v>1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1778275.87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1405270.49</v>
          </cell>
          <cell r="E370">
            <v>321862.51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1814506.45</v>
          </cell>
          <cell r="E371">
            <v>177633.83</v>
          </cell>
          <cell r="F371">
            <v>118523.5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12136087.129999999</v>
          </cell>
          <cell r="E374">
            <v>29999.71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2467572.34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717687.92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250717.81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7432960.6299999999</v>
          </cell>
          <cell r="E380">
            <v>2909618.88</v>
          </cell>
          <cell r="F380">
            <v>41717.760000000002</v>
          </cell>
          <cell r="G380">
            <v>0</v>
          </cell>
          <cell r="H380">
            <v>0</v>
          </cell>
          <cell r="I380">
            <v>0</v>
          </cell>
          <cell r="J380">
            <v>64871.28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333048.03000000003</v>
          </cell>
          <cell r="E381">
            <v>8454.49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42629.760000000002</v>
          </cell>
          <cell r="E384">
            <v>42090.83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4118460.81</v>
          </cell>
          <cell r="E385">
            <v>292498.46999999997</v>
          </cell>
          <cell r="F385">
            <v>23637.5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105499.06</v>
          </cell>
          <cell r="E386">
            <v>138.38</v>
          </cell>
          <cell r="F386">
            <v>145.75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365140.96</v>
          </cell>
          <cell r="E387">
            <v>62438.54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6214812.5300000003</v>
          </cell>
          <cell r="E389">
            <v>31386.38</v>
          </cell>
          <cell r="F389">
            <v>1760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144164.24</v>
          </cell>
          <cell r="E391">
            <v>17002.8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252571.5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7918.21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480996.41</v>
          </cell>
          <cell r="E396">
            <v>252929.24000000002</v>
          </cell>
          <cell r="F396">
            <v>13875.46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2470068.8199999998</v>
          </cell>
          <cell r="E399">
            <v>284129.18</v>
          </cell>
          <cell r="F399">
            <v>13363.82</v>
          </cell>
          <cell r="G399">
            <v>0</v>
          </cell>
          <cell r="H399">
            <v>0</v>
          </cell>
          <cell r="I399">
            <v>0</v>
          </cell>
          <cell r="J399">
            <v>4910.6000000000004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1668121.3599999996</v>
          </cell>
          <cell r="E401">
            <v>224082.72</v>
          </cell>
          <cell r="F401">
            <v>13632.55</v>
          </cell>
          <cell r="G401">
            <v>0</v>
          </cell>
          <cell r="H401">
            <v>0</v>
          </cell>
          <cell r="I401">
            <v>0</v>
          </cell>
          <cell r="J401">
            <v>4781.04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1535.5699999999997</v>
          </cell>
          <cell r="E403">
            <v>-3699.7000000000007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-9286.84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821949.61</v>
          </cell>
          <cell r="E405">
            <v>55633.16</v>
          </cell>
          <cell r="F405">
            <v>2147.44</v>
          </cell>
          <cell r="G405">
            <v>0</v>
          </cell>
          <cell r="H405">
            <v>0</v>
          </cell>
          <cell r="I405">
            <v>0</v>
          </cell>
          <cell r="J405">
            <v>1946.16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35149.56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70.44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3994533.6900000004</v>
          </cell>
          <cell r="E409">
            <v>502770.2</v>
          </cell>
          <cell r="F409">
            <v>23313.59</v>
          </cell>
          <cell r="G409">
            <v>0</v>
          </cell>
          <cell r="H409">
            <v>0</v>
          </cell>
          <cell r="I409">
            <v>0</v>
          </cell>
          <cell r="J409">
            <v>6868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0</v>
          </cell>
          <cell r="E410">
            <v>2021.59</v>
          </cell>
          <cell r="F410">
            <v>95.04</v>
          </cell>
          <cell r="G410">
            <v>0</v>
          </cell>
          <cell r="H410">
            <v>0</v>
          </cell>
          <cell r="I410">
            <v>0</v>
          </cell>
          <cell r="J410">
            <v>27.72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13710.09</v>
          </cell>
          <cell r="F412">
            <v>747.2</v>
          </cell>
          <cell r="G412">
            <v>0</v>
          </cell>
          <cell r="H412">
            <v>0</v>
          </cell>
          <cell r="I412">
            <v>0</v>
          </cell>
          <cell r="J412">
            <v>259.44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631508.91</v>
          </cell>
          <cell r="E422">
            <v>488016.52</v>
          </cell>
          <cell r="F422">
            <v>7916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676.76</v>
          </cell>
        </row>
        <row r="423">
          <cell r="D423">
            <v>25034.149999999998</v>
          </cell>
          <cell r="E423">
            <v>11552.46</v>
          </cell>
          <cell r="F423">
            <v>11.38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360827.32999999996</v>
          </cell>
          <cell r="E424">
            <v>1068.8800000000001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188399.56</v>
          </cell>
        </row>
        <row r="425">
          <cell r="D425">
            <v>304329.43</v>
          </cell>
          <cell r="E425">
            <v>32251.480000000003</v>
          </cell>
          <cell r="F425">
            <v>-54037.08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977739.41999999993</v>
          </cell>
          <cell r="E426">
            <v>88518.750000000015</v>
          </cell>
          <cell r="F426">
            <v>63917.78</v>
          </cell>
          <cell r="G426">
            <v>0</v>
          </cell>
          <cell r="H426">
            <v>0</v>
          </cell>
          <cell r="I426">
            <v>0</v>
          </cell>
          <cell r="J426">
            <v>1235296.48</v>
          </cell>
          <cell r="K426">
            <v>0</v>
          </cell>
          <cell r="L426">
            <v>0</v>
          </cell>
          <cell r="N426">
            <v>66777.62</v>
          </cell>
        </row>
        <row r="427">
          <cell r="D427">
            <v>142670.77000000002</v>
          </cell>
          <cell r="E427">
            <v>277340.93</v>
          </cell>
          <cell r="F427">
            <v>142579.09</v>
          </cell>
          <cell r="G427">
            <v>0</v>
          </cell>
          <cell r="H427">
            <v>0</v>
          </cell>
          <cell r="I427">
            <v>0</v>
          </cell>
          <cell r="J427">
            <v>25688.080000000002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19800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126113.26</v>
          </cell>
        </row>
        <row r="429">
          <cell r="D429">
            <v>759760.65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7066.58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22603.18</v>
          </cell>
          <cell r="E431">
            <v>5221.0999999999995</v>
          </cell>
          <cell r="F431">
            <v>2995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6994.79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31047.15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0</v>
          </cell>
          <cell r="E438">
            <v>0</v>
          </cell>
          <cell r="F438">
            <v>13997.23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245971.47</v>
          </cell>
          <cell r="E439">
            <v>10230.83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14654.16</v>
          </cell>
        </row>
        <row r="440">
          <cell r="D440">
            <v>1637642.95</v>
          </cell>
          <cell r="E440">
            <v>57375.23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169401.37</v>
          </cell>
        </row>
        <row r="441">
          <cell r="D441">
            <v>71880.78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8292.2999999999993</v>
          </cell>
        </row>
        <row r="442">
          <cell r="D442">
            <v>7139.08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3598.87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5391728.1500000004</v>
          </cell>
          <cell r="E445">
            <v>2494809.79</v>
          </cell>
          <cell r="F445">
            <v>227415.61</v>
          </cell>
          <cell r="G445">
            <v>0</v>
          </cell>
          <cell r="H445">
            <v>0</v>
          </cell>
          <cell r="I445">
            <v>0</v>
          </cell>
          <cell r="J445">
            <v>303367.31</v>
          </cell>
          <cell r="K445">
            <v>109.84</v>
          </cell>
          <cell r="L445">
            <v>6497.19</v>
          </cell>
          <cell r="N445">
            <v>162501.17000000001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351256.3</v>
          </cell>
          <cell r="E448">
            <v>25241.919999999998</v>
          </cell>
          <cell r="F448">
            <v>4227.08</v>
          </cell>
          <cell r="G448">
            <v>2318.58</v>
          </cell>
          <cell r="H448">
            <v>0</v>
          </cell>
          <cell r="I448">
            <v>0</v>
          </cell>
          <cell r="J448">
            <v>36576.92</v>
          </cell>
          <cell r="K448">
            <v>0</v>
          </cell>
          <cell r="L448">
            <v>58640</v>
          </cell>
          <cell r="N448">
            <v>43839.22</v>
          </cell>
        </row>
        <row r="449">
          <cell r="D449">
            <v>398333.44</v>
          </cell>
          <cell r="E449">
            <v>297175.2</v>
          </cell>
          <cell r="F449">
            <v>35093.61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17.940000000000001</v>
          </cell>
        </row>
        <row r="450">
          <cell r="D450">
            <v>773329.04</v>
          </cell>
          <cell r="E450">
            <v>58468.53</v>
          </cell>
          <cell r="F450">
            <v>4040.47</v>
          </cell>
          <cell r="G450">
            <v>0</v>
          </cell>
          <cell r="H450">
            <v>0</v>
          </cell>
          <cell r="I450">
            <v>0</v>
          </cell>
          <cell r="J450">
            <v>20600.7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75393.86</v>
          </cell>
          <cell r="E451">
            <v>695.74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73222.42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755601.75</v>
          </cell>
          <cell r="E452">
            <v>646918.24</v>
          </cell>
          <cell r="F452">
            <v>13445.31</v>
          </cell>
          <cell r="G452">
            <v>0</v>
          </cell>
          <cell r="H452">
            <v>0</v>
          </cell>
          <cell r="I452">
            <v>0</v>
          </cell>
          <cell r="J452">
            <v>262828.55</v>
          </cell>
          <cell r="K452">
            <v>0</v>
          </cell>
          <cell r="L452">
            <v>0</v>
          </cell>
          <cell r="N452">
            <v>28756.2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142.76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28638.76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38768.49</v>
          </cell>
          <cell r="E456">
            <v>1972.54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2133.5500000000002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42043.39</v>
          </cell>
          <cell r="E458">
            <v>8373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165929.35999999999</v>
          </cell>
          <cell r="E459">
            <v>2853.02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28704.34</v>
          </cell>
          <cell r="E461">
            <v>157880.82999999999</v>
          </cell>
          <cell r="F461">
            <v>0</v>
          </cell>
          <cell r="G461">
            <v>0</v>
          </cell>
          <cell r="H461">
            <v>69217.009999999995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1247919.24</v>
          </cell>
          <cell r="E463">
            <v>114078.37</v>
          </cell>
          <cell r="F463">
            <v>0</v>
          </cell>
          <cell r="G463">
            <v>0</v>
          </cell>
          <cell r="H463">
            <v>30586184.599999998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540750</v>
          </cell>
          <cell r="K464">
            <v>76512.429999999993</v>
          </cell>
          <cell r="L464">
            <v>0</v>
          </cell>
          <cell r="N464">
            <v>329756.58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630000</v>
          </cell>
          <cell r="K466">
            <v>147000</v>
          </cell>
          <cell r="L466">
            <v>-777000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25000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122492.68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17811.97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240637.84</v>
          </cell>
          <cell r="E474">
            <v>0</v>
          </cell>
          <cell r="F474">
            <v>175233.11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</row>
        <row r="475">
          <cell r="D475">
            <v>0</v>
          </cell>
          <cell r="E475">
            <v>31551.300000000003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140000</v>
          </cell>
          <cell r="G478">
            <v>0</v>
          </cell>
          <cell r="H478">
            <v>3366767.19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D479">
            <v>1200000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11198426.59</v>
          </cell>
          <cell r="K479">
            <v>0</v>
          </cell>
          <cell r="L479">
            <v>1001360</v>
          </cell>
          <cell r="N479">
            <v>25131707.84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900705.86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5587386.8400000008</v>
          </cell>
          <cell r="N481">
            <v>568152.13</v>
          </cell>
        </row>
        <row r="482">
          <cell r="D482">
            <v>601462.58000000007</v>
          </cell>
          <cell r="E482">
            <v>314102.48</v>
          </cell>
          <cell r="F482">
            <v>1118.8699999999999</v>
          </cell>
          <cell r="G482">
            <v>-8430.57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499279.32999999996</v>
          </cell>
          <cell r="N482">
            <v>599981.18000000005</v>
          </cell>
        </row>
        <row r="483">
          <cell r="D483">
            <v>-1791.68</v>
          </cell>
          <cell r="E483">
            <v>-416.83</v>
          </cell>
          <cell r="F483">
            <v>-5121.37</v>
          </cell>
          <cell r="G483">
            <v>0</v>
          </cell>
          <cell r="H483">
            <v>0</v>
          </cell>
          <cell r="I483">
            <v>0</v>
          </cell>
          <cell r="J483">
            <v>13627.5</v>
          </cell>
          <cell r="K483">
            <v>2761.43</v>
          </cell>
          <cell r="L483">
            <v>273503.09000000003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201273.03000000003</v>
          </cell>
          <cell r="E491">
            <v>214155.49</v>
          </cell>
          <cell r="F491">
            <v>11077.59</v>
          </cell>
          <cell r="G491">
            <v>0</v>
          </cell>
          <cell r="H491">
            <v>0</v>
          </cell>
          <cell r="I491">
            <v>0</v>
          </cell>
          <cell r="J491">
            <v>111938.12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13024.65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-13024.65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142359.20000000001</v>
          </cell>
          <cell r="E495">
            <v>26190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427379.56</v>
          </cell>
          <cell r="K495">
            <v>0</v>
          </cell>
          <cell r="L495">
            <v>-595928.76</v>
          </cell>
          <cell r="N495">
            <v>0</v>
          </cell>
        </row>
        <row r="496">
          <cell r="D496">
            <v>23972.54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-23972.54</v>
          </cell>
          <cell r="N496">
            <v>0</v>
          </cell>
        </row>
        <row r="497">
          <cell r="D497">
            <v>145565.73000000001</v>
          </cell>
          <cell r="E497">
            <v>279520.43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-425086.16000000003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2977632.9599999995</v>
          </cell>
          <cell r="K501">
            <v>0</v>
          </cell>
          <cell r="L501">
            <v>-2977632.9599999995</v>
          </cell>
          <cell r="N501">
            <v>0</v>
          </cell>
        </row>
        <row r="502">
          <cell r="D502">
            <v>44345.04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17600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107500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20000</v>
          </cell>
          <cell r="K505">
            <v>0</v>
          </cell>
          <cell r="L505">
            <v>-127500</v>
          </cell>
          <cell r="N505">
            <v>0</v>
          </cell>
        </row>
        <row r="518">
          <cell r="D518">
            <v>1434371.43</v>
          </cell>
          <cell r="E518">
            <v>679532.91</v>
          </cell>
          <cell r="F518">
            <v>10564.43</v>
          </cell>
          <cell r="G518">
            <v>0</v>
          </cell>
          <cell r="H518">
            <v>0</v>
          </cell>
          <cell r="I518">
            <v>0</v>
          </cell>
          <cell r="J518">
            <v>12177650.9</v>
          </cell>
          <cell r="K518">
            <v>0</v>
          </cell>
          <cell r="L518">
            <v>0</v>
          </cell>
          <cell r="N518">
            <v>23852.17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36309.79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1743038.71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403873.19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4109617.84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6168176.6799999997</v>
          </cell>
          <cell r="E527">
            <v>691722.61999999988</v>
          </cell>
          <cell r="F527">
            <v>1285138.72</v>
          </cell>
          <cell r="G527">
            <v>1160768.3999999999</v>
          </cell>
          <cell r="H527">
            <v>1181194.8500000001</v>
          </cell>
          <cell r="I527">
            <v>0</v>
          </cell>
          <cell r="J527">
            <v>13998437.200000001</v>
          </cell>
          <cell r="K527">
            <v>39612.43</v>
          </cell>
          <cell r="L527">
            <v>12807.57</v>
          </cell>
          <cell r="N527">
            <v>8373367.3099999996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116054939.31999999</v>
          </cell>
          <cell r="N528">
            <v>-4231198.09</v>
          </cell>
        </row>
        <row r="530">
          <cell r="D530">
            <v>-19893720</v>
          </cell>
          <cell r="E530">
            <v>-915344.55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7">
        <row r="8">
          <cell r="D8">
            <v>-7091285.7100000009</v>
          </cell>
          <cell r="E8">
            <v>4022625.12</v>
          </cell>
          <cell r="F8">
            <v>2652203.58</v>
          </cell>
          <cell r="G8">
            <v>1438072.88</v>
          </cell>
          <cell r="H8">
            <v>126554.01</v>
          </cell>
          <cell r="I8">
            <v>1905800.71</v>
          </cell>
          <cell r="J8">
            <v>1413233.63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23788.92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4500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17590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358503.81</v>
          </cell>
          <cell r="E18">
            <v>392444.24</v>
          </cell>
          <cell r="F18">
            <v>1469.1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3404378.06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256633.27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1871799.67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-2135465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62966.1</v>
          </cell>
          <cell r="L33">
            <v>0</v>
          </cell>
          <cell r="N33">
            <v>0</v>
          </cell>
        </row>
        <row r="34">
          <cell r="D34">
            <v>43217707.859999999</v>
          </cell>
          <cell r="E34">
            <v>0</v>
          </cell>
          <cell r="F34">
            <v>0</v>
          </cell>
          <cell r="G34">
            <v>3949439.79</v>
          </cell>
          <cell r="H34">
            <v>0</v>
          </cell>
          <cell r="I34">
            <v>0</v>
          </cell>
          <cell r="J34">
            <v>11990236.619999999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49341.77</v>
          </cell>
          <cell r="E36">
            <v>28662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426496.76</v>
          </cell>
          <cell r="F37">
            <v>50793.75</v>
          </cell>
          <cell r="G37">
            <v>0</v>
          </cell>
          <cell r="H37">
            <v>6371</v>
          </cell>
          <cell r="I37">
            <v>0</v>
          </cell>
          <cell r="J37">
            <v>12311.96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331267.94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1027070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161588</v>
          </cell>
          <cell r="E39">
            <v>23907.56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1520412.14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12000939.51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321658185.62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-131870200.50999999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6137019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-4218962.92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12822204.779999999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-11849364.41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17363746.27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-15389378.050000001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848272.48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-794950.27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88600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11404139.83</v>
          </cell>
          <cell r="N81">
            <v>0</v>
          </cell>
        </row>
        <row r="82">
          <cell r="D82">
            <v>9325619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523719.63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1905786.71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28383.26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99251.87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-293.76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22297.39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-1202972.8799999999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103843.16</v>
          </cell>
          <cell r="E99">
            <v>77694.75</v>
          </cell>
          <cell r="F99">
            <v>0</v>
          </cell>
          <cell r="G99">
            <v>0</v>
          </cell>
          <cell r="H99">
            <v>0</v>
          </cell>
          <cell r="I99">
            <v>14</v>
          </cell>
          <cell r="J99">
            <v>428343.73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1600000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14813028.76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3456952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32140252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21414.83</v>
          </cell>
          <cell r="E108">
            <v>2169.06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2405.5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137167.01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2872.86</v>
          </cell>
          <cell r="E112">
            <v>0</v>
          </cell>
          <cell r="F112">
            <v>78184.36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383723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1404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628000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1566000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105077.57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116540.2</v>
          </cell>
          <cell r="E129">
            <v>1520412.14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34823.54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126.86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23434.75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19033211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2261234.5099999998</v>
          </cell>
          <cell r="E149">
            <v>796253.27</v>
          </cell>
          <cell r="F149">
            <v>0</v>
          </cell>
          <cell r="G149">
            <v>0</v>
          </cell>
          <cell r="H149">
            <v>105039.8</v>
          </cell>
          <cell r="I149">
            <v>0</v>
          </cell>
          <cell r="J149">
            <v>2890288.94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-59988525.759999998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40531510.460000001</v>
          </cell>
          <cell r="E159">
            <v>4018738.13</v>
          </cell>
          <cell r="F159">
            <v>1150835.4099999999</v>
          </cell>
          <cell r="G159">
            <v>5790952.9900000002</v>
          </cell>
          <cell r="H159">
            <v>83675.08</v>
          </cell>
          <cell r="I159">
            <v>0</v>
          </cell>
          <cell r="J159">
            <v>17590544.48</v>
          </cell>
          <cell r="K159">
            <v>80150.320000000007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212392684.97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31238283.399999999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9081367.5199999996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1882533.86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2843149.74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165.56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174900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1844886.77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355663.49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78781.5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403614.87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-180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1801374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67615.5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43850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1736684.5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2601680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445017.78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192908.01</v>
          </cell>
          <cell r="H212">
            <v>2292195.14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1665716.66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155463.15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4372389.0999999996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77363.11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463956.45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2388554.62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48895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573825.96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28477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24087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-582.25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902892.82</v>
          </cell>
          <cell r="E239">
            <v>-58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1320.24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-137278.9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59881458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16674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324588.71999999997</v>
          </cell>
          <cell r="K260">
            <v>771389.8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1145655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81305.990000000005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17400506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1370366.87</v>
          </cell>
          <cell r="F273">
            <v>293067.99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31979.79</v>
          </cell>
          <cell r="F274">
            <v>0</v>
          </cell>
          <cell r="G274">
            <v>0</v>
          </cell>
          <cell r="H274">
            <v>89298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7157855.5999999996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61486.53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-12808.17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7900344.4299999997</v>
          </cell>
          <cell r="F286">
            <v>0</v>
          </cell>
          <cell r="G286">
            <v>0</v>
          </cell>
          <cell r="H286">
            <v>42941340.009999998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531537.23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-16783.810000000001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-8325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161588</v>
          </cell>
          <cell r="E298">
            <v>615892.86</v>
          </cell>
          <cell r="F298">
            <v>-23434.75</v>
          </cell>
          <cell r="G298">
            <v>0</v>
          </cell>
          <cell r="H298">
            <v>89298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216669.84</v>
          </cell>
          <cell r="E300">
            <v>464450.48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-47789.05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45.5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1615360.33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156957.51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480170.82</v>
          </cell>
          <cell r="E316">
            <v>220725.74</v>
          </cell>
          <cell r="F316">
            <v>175049.7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13789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-13789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736678.6</v>
          </cell>
          <cell r="E332">
            <v>0</v>
          </cell>
          <cell r="F332">
            <v>0</v>
          </cell>
          <cell r="G332">
            <v>75756.87</v>
          </cell>
          <cell r="H332">
            <v>0</v>
          </cell>
          <cell r="I332">
            <v>0</v>
          </cell>
          <cell r="J332">
            <v>56479.27</v>
          </cell>
          <cell r="K332">
            <v>682.88</v>
          </cell>
          <cell r="L332">
            <v>0</v>
          </cell>
          <cell r="N332">
            <v>0</v>
          </cell>
        </row>
        <row r="333">
          <cell r="D333">
            <v>-53869.37</v>
          </cell>
          <cell r="E333">
            <v>0</v>
          </cell>
          <cell r="F333">
            <v>0</v>
          </cell>
          <cell r="G333">
            <v>119045.22</v>
          </cell>
          <cell r="H333">
            <v>0</v>
          </cell>
          <cell r="I333">
            <v>0</v>
          </cell>
          <cell r="J333">
            <v>-4752.34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9380.86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377147.24</v>
          </cell>
          <cell r="E335">
            <v>27.5</v>
          </cell>
          <cell r="F335">
            <v>58000</v>
          </cell>
          <cell r="G335">
            <v>0</v>
          </cell>
          <cell r="H335">
            <v>0</v>
          </cell>
          <cell r="I335">
            <v>0</v>
          </cell>
          <cell r="J335">
            <v>14234.03</v>
          </cell>
          <cell r="K335">
            <v>0</v>
          </cell>
          <cell r="L335">
            <v>13523249.449999999</v>
          </cell>
          <cell r="N335">
            <v>0</v>
          </cell>
        </row>
        <row r="341">
          <cell r="D341">
            <v>0</v>
          </cell>
          <cell r="E341">
            <v>36640.559999999998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-36640.559999999998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8000000</v>
          </cell>
          <cell r="K348">
            <v>0</v>
          </cell>
          <cell r="L348">
            <v>0</v>
          </cell>
          <cell r="N348">
            <v>-8000000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1383779.6</v>
          </cell>
          <cell r="K349">
            <v>0</v>
          </cell>
          <cell r="L349">
            <v>0</v>
          </cell>
          <cell r="N349">
            <v>-1383779.6</v>
          </cell>
        </row>
        <row r="350">
          <cell r="D350">
            <v>375000</v>
          </cell>
          <cell r="E350">
            <v>0</v>
          </cell>
          <cell r="F350">
            <v>0</v>
          </cell>
          <cell r="G350">
            <v>86871.77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-461871.77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598963.92000000004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-598963.92000000004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26707.48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171000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35793.919999999998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-1321.43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2264817.94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3364651.22</v>
          </cell>
          <cell r="E370">
            <v>61896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3437048.62</v>
          </cell>
          <cell r="E371">
            <v>83952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145814.14000000001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519979.56</v>
          </cell>
          <cell r="E373">
            <v>155570</v>
          </cell>
          <cell r="F373">
            <v>10000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23035101.16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5122883.75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9198549.5999999996</v>
          </cell>
          <cell r="E380">
            <v>914005.42</v>
          </cell>
          <cell r="F380">
            <v>81504</v>
          </cell>
          <cell r="G380">
            <v>0</v>
          </cell>
          <cell r="H380">
            <v>0</v>
          </cell>
          <cell r="I380">
            <v>0</v>
          </cell>
          <cell r="J380">
            <v>562130.65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-71162.399999999994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-46565.81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23158580.899999999</v>
          </cell>
          <cell r="E385">
            <v>2923490.18</v>
          </cell>
          <cell r="F385">
            <v>45122.38</v>
          </cell>
          <cell r="G385">
            <v>0</v>
          </cell>
          <cell r="H385">
            <v>0</v>
          </cell>
          <cell r="I385">
            <v>0</v>
          </cell>
          <cell r="J385">
            <v>127134.53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3111764.59</v>
          </cell>
          <cell r="E387">
            <v>389383.49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5135.33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111761.09</v>
          </cell>
          <cell r="E388">
            <v>17488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10908676.09</v>
          </cell>
          <cell r="E389">
            <v>94230.23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583001.25</v>
          </cell>
          <cell r="E392">
            <v>139900.29999999999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779347.41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1211487.1200000001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2314.38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2229.7399999999998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4273716.8600000003</v>
          </cell>
          <cell r="E399">
            <v>276848.53000000003</v>
          </cell>
          <cell r="F399">
            <v>8371.66</v>
          </cell>
          <cell r="G399">
            <v>0</v>
          </cell>
          <cell r="H399">
            <v>0</v>
          </cell>
          <cell r="I399">
            <v>0</v>
          </cell>
          <cell r="J399">
            <v>50440.74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1172509.6399999999</v>
          </cell>
          <cell r="E400">
            <v>65140.41</v>
          </cell>
          <cell r="F400">
            <v>1957.98</v>
          </cell>
          <cell r="G400">
            <v>0</v>
          </cell>
          <cell r="H400">
            <v>0</v>
          </cell>
          <cell r="I400">
            <v>0</v>
          </cell>
          <cell r="J400">
            <v>11796.53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623081.41000000015</v>
          </cell>
          <cell r="E401">
            <v>331406.18</v>
          </cell>
          <cell r="F401">
            <v>8259.81</v>
          </cell>
          <cell r="G401">
            <v>0</v>
          </cell>
          <cell r="H401">
            <v>0</v>
          </cell>
          <cell r="I401">
            <v>0</v>
          </cell>
          <cell r="J401">
            <v>58208.83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2772389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407812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-134165.85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132264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530823.17000000004</v>
          </cell>
          <cell r="E406">
            <v>2636.2</v>
          </cell>
          <cell r="F406">
            <v>1811.35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10156180.01</v>
          </cell>
          <cell r="E408">
            <v>685179.36</v>
          </cell>
          <cell r="F408">
            <v>13773.69</v>
          </cell>
          <cell r="G408">
            <v>0</v>
          </cell>
          <cell r="H408">
            <v>0</v>
          </cell>
          <cell r="I408">
            <v>0</v>
          </cell>
          <cell r="J408">
            <v>80970.31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645629.34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787644.48</v>
          </cell>
          <cell r="E422">
            <v>648445.88</v>
          </cell>
          <cell r="F422">
            <v>1497.04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133291.09</v>
          </cell>
          <cell r="E423">
            <v>128.81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644565.89</v>
          </cell>
          <cell r="E424">
            <v>1154.18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167065.87</v>
          </cell>
          <cell r="E425">
            <v>37847.730000000003</v>
          </cell>
          <cell r="F425">
            <v>1719.48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756291.93</v>
          </cell>
          <cell r="E426">
            <v>601.20000000000005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293242.84999999998</v>
          </cell>
          <cell r="E427">
            <v>2309.37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830672.62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242930.31</v>
          </cell>
          <cell r="E430">
            <v>45541.53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62878.400000000001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300952.11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144537.53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654756.78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3736477.86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80566.259999999995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31583.58</v>
          </cell>
          <cell r="E442">
            <v>12057.87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30352.720000000001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9076160.9000000004</v>
          </cell>
          <cell r="E445">
            <v>1448041.3</v>
          </cell>
          <cell r="F445">
            <v>1317.66</v>
          </cell>
          <cell r="G445">
            <v>0</v>
          </cell>
          <cell r="H445">
            <v>63714.400000000001</v>
          </cell>
          <cell r="I445">
            <v>0</v>
          </cell>
          <cell r="J445">
            <v>614.58000000000004</v>
          </cell>
          <cell r="K445">
            <v>381.9</v>
          </cell>
          <cell r="L445">
            <v>0</v>
          </cell>
          <cell r="N445">
            <v>0</v>
          </cell>
        </row>
        <row r="446">
          <cell r="D446">
            <v>602.92999999999995</v>
          </cell>
          <cell r="E446">
            <v>3425.56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900951.35</v>
          </cell>
          <cell r="E448">
            <v>182227.28</v>
          </cell>
          <cell r="F448">
            <v>12425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2009276.56</v>
          </cell>
          <cell r="E449">
            <v>431383.29</v>
          </cell>
          <cell r="F449">
            <v>976.92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890196.12</v>
          </cell>
          <cell r="E450">
            <v>118243.79</v>
          </cell>
          <cell r="F450">
            <v>2221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705663.44</v>
          </cell>
          <cell r="E451">
            <v>1516.04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1028683.16</v>
          </cell>
          <cell r="E452">
            <v>271301.46999999997</v>
          </cell>
          <cell r="F452">
            <v>3496.67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450325.91</v>
          </cell>
          <cell r="E453">
            <v>837</v>
          </cell>
          <cell r="F453">
            <v>1650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206039.96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485727.6</v>
          </cell>
          <cell r="F461">
            <v>0</v>
          </cell>
          <cell r="G461">
            <v>0</v>
          </cell>
          <cell r="H461">
            <v>31710.1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124867.09</v>
          </cell>
          <cell r="E463">
            <v>515651.38</v>
          </cell>
          <cell r="F463">
            <v>0</v>
          </cell>
          <cell r="G463">
            <v>0</v>
          </cell>
          <cell r="H463">
            <v>53120991.039999999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497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93875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695000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36640.559999999998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-36640.559999999998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375000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-375000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86871.77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-86871.77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598963.92000000004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-598963.92000000004</v>
          </cell>
        </row>
        <row r="479">
          <cell r="D479">
            <v>8000000</v>
          </cell>
          <cell r="E479">
            <v>1383779.6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-9383779.5999999996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10080683.09</v>
          </cell>
          <cell r="N481">
            <v>0</v>
          </cell>
        </row>
        <row r="482">
          <cell r="D482">
            <v>1111606.6299999999</v>
          </cell>
          <cell r="E482">
            <v>0</v>
          </cell>
          <cell r="F482">
            <v>0</v>
          </cell>
          <cell r="G482">
            <v>22425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2009150.29</v>
          </cell>
          <cell r="E490">
            <v>675660.63</v>
          </cell>
          <cell r="F490">
            <v>8054.95</v>
          </cell>
          <cell r="G490">
            <v>0</v>
          </cell>
          <cell r="H490">
            <v>0</v>
          </cell>
          <cell r="I490">
            <v>0</v>
          </cell>
          <cell r="J490">
            <v>815303.9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36057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767540.31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113381.48</v>
          </cell>
          <cell r="E496">
            <v>535613.69999999995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6219.63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13508.19</v>
          </cell>
          <cell r="E501">
            <v>4492.18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11431392.699999999</v>
          </cell>
          <cell r="K501">
            <v>0</v>
          </cell>
          <cell r="L501">
            <v>0</v>
          </cell>
          <cell r="N501">
            <v>0</v>
          </cell>
        </row>
        <row r="502">
          <cell r="D502">
            <v>0</v>
          </cell>
          <cell r="E502">
            <v>4966.93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8409397.3699999992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2363243.0099999998</v>
          </cell>
          <cell r="E518">
            <v>696076.74</v>
          </cell>
          <cell r="F518">
            <v>36000</v>
          </cell>
          <cell r="G518">
            <v>0</v>
          </cell>
          <cell r="H518">
            <v>0</v>
          </cell>
          <cell r="I518">
            <v>0</v>
          </cell>
          <cell r="J518">
            <v>3829072.95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3684556.9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12830500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19193487.560000002</v>
          </cell>
          <cell r="E527">
            <v>2597782.9900000002</v>
          </cell>
          <cell r="F527">
            <v>2566847.3199999998</v>
          </cell>
          <cell r="G527">
            <v>5644145.9400000004</v>
          </cell>
          <cell r="H527">
            <v>132925.01</v>
          </cell>
          <cell r="I527">
            <v>0</v>
          </cell>
          <cell r="J527">
            <v>10011039.48</v>
          </cell>
          <cell r="K527">
            <v>62966.1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216006251.33000001</v>
          </cell>
          <cell r="N528">
            <v>0</v>
          </cell>
        </row>
        <row r="530">
          <cell r="D530">
            <v>-58260872.759999998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8">
        <row r="8">
          <cell r="D8">
            <v>1971199.34</v>
          </cell>
          <cell r="E8">
            <v>400087.63</v>
          </cell>
          <cell r="F8">
            <v>67937.86</v>
          </cell>
          <cell r="G8">
            <v>0</v>
          </cell>
          <cell r="H8">
            <v>97678.73</v>
          </cell>
          <cell r="I8">
            <v>549024.37</v>
          </cell>
          <cell r="J8">
            <v>1951515.32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1014.13</v>
          </cell>
          <cell r="L9">
            <v>0</v>
          </cell>
          <cell r="N9">
            <v>0</v>
          </cell>
        </row>
        <row r="10">
          <cell r="D10">
            <v>95283.86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30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850</v>
          </cell>
          <cell r="E14">
            <v>0</v>
          </cell>
          <cell r="F14">
            <v>200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500</v>
          </cell>
          <cell r="E15">
            <v>0</v>
          </cell>
          <cell r="F15">
            <v>100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2195.7199999999998</v>
          </cell>
          <cell r="E18">
            <v>0</v>
          </cell>
          <cell r="F18">
            <v>5184.1099999999997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155868.20000000001</v>
          </cell>
          <cell r="E19">
            <v>603.24</v>
          </cell>
          <cell r="F19">
            <v>0</v>
          </cell>
          <cell r="G19">
            <v>0</v>
          </cell>
          <cell r="H19">
            <v>2248.02</v>
          </cell>
          <cell r="I19">
            <v>3950</v>
          </cell>
          <cell r="J19">
            <v>1276.8900000000001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5953.84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-144089.54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747.66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102632.21</v>
          </cell>
          <cell r="E27">
            <v>392.62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1717.42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805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24465.96</v>
          </cell>
          <cell r="E37">
            <v>59617.47</v>
          </cell>
          <cell r="F37">
            <v>0</v>
          </cell>
          <cell r="G37">
            <v>0</v>
          </cell>
          <cell r="H37">
            <v>42160</v>
          </cell>
          <cell r="I37">
            <v>16576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37577.340000000004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211174.33000000002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105196.52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1427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-1427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321795.65000000002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39751182.890000001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-17923268.390000001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2837675.29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-2489175.29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212987.88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-212987.89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1632442.33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-1344007.22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339804.03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-284251.71999999997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783432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113937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8.81</v>
          </cell>
          <cell r="E90">
            <v>0</v>
          </cell>
          <cell r="F90">
            <v>5221.8999999999996</v>
          </cell>
          <cell r="G90">
            <v>0</v>
          </cell>
          <cell r="H90">
            <v>0</v>
          </cell>
          <cell r="I90">
            <v>85628.160000000003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3196.28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394.07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4175.0600000000004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30360.98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36973.9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84390.63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125518.21999999999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287504.70999999996</v>
          </cell>
          <cell r="E99">
            <v>5003.2700000000004</v>
          </cell>
          <cell r="F99">
            <v>967.08</v>
          </cell>
          <cell r="G99">
            <v>0</v>
          </cell>
          <cell r="H99">
            <v>0</v>
          </cell>
          <cell r="I99">
            <v>12372.34</v>
          </cell>
          <cell r="J99">
            <v>7875.67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0</v>
          </cell>
          <cell r="E100">
            <v>285.88</v>
          </cell>
          <cell r="F100">
            <v>0</v>
          </cell>
          <cell r="G100">
            <v>0</v>
          </cell>
          <cell r="H100">
            <v>0</v>
          </cell>
          <cell r="I100">
            <v>190127.29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12762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392924.58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96023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328439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60569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440845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1419251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50455.44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588.5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1.5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25000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9000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350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2967.41</v>
          </cell>
          <cell r="F130">
            <v>0</v>
          </cell>
          <cell r="G130">
            <v>0</v>
          </cell>
          <cell r="H130">
            <v>94665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1427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-1427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1330900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123480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N149">
            <v>0</v>
          </cell>
        </row>
        <row r="150">
          <cell r="N150">
            <v>0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0</v>
          </cell>
        </row>
        <row r="155">
          <cell r="N155">
            <v>0</v>
          </cell>
        </row>
        <row r="156">
          <cell r="D156">
            <v>-3539092.71</v>
          </cell>
          <cell r="N156">
            <v>0</v>
          </cell>
        </row>
        <row r="157">
          <cell r="N157">
            <v>0</v>
          </cell>
        </row>
        <row r="158">
          <cell r="E158">
            <v>486194.02</v>
          </cell>
          <cell r="G158">
            <v>0</v>
          </cell>
          <cell r="I158">
            <v>0</v>
          </cell>
          <cell r="N158">
            <v>0</v>
          </cell>
        </row>
        <row r="159">
          <cell r="D159">
            <v>1388766.22</v>
          </cell>
          <cell r="F159">
            <v>57457.82</v>
          </cell>
          <cell r="H159">
            <v>38911.22</v>
          </cell>
          <cell r="J159">
            <v>2153743.12</v>
          </cell>
          <cell r="K159">
            <v>1649.42</v>
          </cell>
          <cell r="N159">
            <v>0</v>
          </cell>
        </row>
        <row r="160">
          <cell r="N160">
            <v>0</v>
          </cell>
        </row>
        <row r="161">
          <cell r="N161">
            <v>0</v>
          </cell>
        </row>
        <row r="162">
          <cell r="N162">
            <v>0</v>
          </cell>
        </row>
        <row r="163">
          <cell r="N163">
            <v>0</v>
          </cell>
        </row>
        <row r="164">
          <cell r="N164">
            <v>0</v>
          </cell>
        </row>
        <row r="165">
          <cell r="N165">
            <v>0</v>
          </cell>
        </row>
        <row r="166">
          <cell r="N166">
            <v>0</v>
          </cell>
        </row>
        <row r="167">
          <cell r="L167">
            <v>23719821.34</v>
          </cell>
          <cell r="N167">
            <v>0</v>
          </cell>
        </row>
        <row r="168">
          <cell r="N168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1022272.86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418973.06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75964.84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68790.179999999993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264719.78000000003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128138.28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5145.83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49914.33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127775.72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70481.149999999994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622549.23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49504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31230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5125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19130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105733.52</v>
          </cell>
          <cell r="J212">
            <v>2.5465851649641991E-11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153114.94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280709.36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4055.59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101720.73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20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18658.78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-1207797.46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73393.070000000007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5092558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32043.67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714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20451.689999999999</v>
          </cell>
          <cell r="K260">
            <v>27208.55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92646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15621.59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1479810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10000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126721.9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3285.94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11065.02</v>
          </cell>
          <cell r="E286">
            <v>362272.04</v>
          </cell>
          <cell r="F286">
            <v>0</v>
          </cell>
          <cell r="G286">
            <v>0</v>
          </cell>
          <cell r="H286">
            <v>1255758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3994.15</v>
          </cell>
          <cell r="E289">
            <v>0</v>
          </cell>
          <cell r="F289">
            <v>0</v>
          </cell>
          <cell r="G289">
            <v>0</v>
          </cell>
          <cell r="H289">
            <v>145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88611.04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10000</v>
          </cell>
          <cell r="E300">
            <v>0</v>
          </cell>
          <cell r="F300">
            <v>7072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26609.67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11419.41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228760.49</v>
          </cell>
          <cell r="E315">
            <v>0</v>
          </cell>
          <cell r="F315">
            <v>3500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27066.04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18327.149999999998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J332">
            <v>312.33</v>
          </cell>
          <cell r="K332">
            <v>23.44</v>
          </cell>
          <cell r="L332">
            <v>0</v>
          </cell>
          <cell r="N332">
            <v>0</v>
          </cell>
        </row>
        <row r="333">
          <cell r="D333">
            <v>36.39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4822.76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165195.49</v>
          </cell>
          <cell r="E335">
            <v>4482.34</v>
          </cell>
          <cell r="F335">
            <v>31.65</v>
          </cell>
          <cell r="G335">
            <v>0</v>
          </cell>
          <cell r="H335">
            <v>0</v>
          </cell>
          <cell r="J335">
            <v>3942.9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7932.21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-7932.21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4240</v>
          </cell>
          <cell r="E348">
            <v>0</v>
          </cell>
          <cell r="F348">
            <v>5562.29</v>
          </cell>
          <cell r="G348">
            <v>0</v>
          </cell>
          <cell r="H348">
            <v>0</v>
          </cell>
          <cell r="J348">
            <v>250806.37</v>
          </cell>
          <cell r="K348">
            <v>0</v>
          </cell>
          <cell r="L348">
            <v>0</v>
          </cell>
          <cell r="N348">
            <v>-260608.66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J349">
            <v>65582</v>
          </cell>
          <cell r="K349">
            <v>0</v>
          </cell>
          <cell r="L349">
            <v>0</v>
          </cell>
          <cell r="N349">
            <v>-65582</v>
          </cell>
        </row>
        <row r="350">
          <cell r="D350">
            <v>170.1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-170.1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2179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-2179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115064.85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34000</v>
          </cell>
          <cell r="L355">
            <v>-34000</v>
          </cell>
          <cell r="N355">
            <v>0</v>
          </cell>
        </row>
        <row r="356">
          <cell r="D356">
            <v>2944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2152.9299999999998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J358">
            <v>19239.12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287139.62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161353.67000000001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492409.93</v>
          </cell>
          <cell r="E371">
            <v>18715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1747528.7499999998</v>
          </cell>
          <cell r="E374">
            <v>61390.94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78332.92</v>
          </cell>
          <cell r="E375">
            <v>6178.62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1436628.2</v>
          </cell>
          <cell r="E380">
            <v>135642.53</v>
          </cell>
          <cell r="F380">
            <v>26930.7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26436.75</v>
          </cell>
          <cell r="E381">
            <v>3076.07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25224.28</v>
          </cell>
          <cell r="E384">
            <v>2160</v>
          </cell>
          <cell r="F384">
            <v>1595.25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350066.4</v>
          </cell>
          <cell r="E385">
            <v>34875.120000000003</v>
          </cell>
          <cell r="F385">
            <v>12339.3</v>
          </cell>
          <cell r="G385">
            <v>0</v>
          </cell>
          <cell r="H385">
            <v>0</v>
          </cell>
          <cell r="J385">
            <v>743.4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3279.84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J386">
            <v>106.2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203357.17</v>
          </cell>
          <cell r="E387">
            <v>14639.88</v>
          </cell>
          <cell r="F387">
            <v>762.34</v>
          </cell>
          <cell r="G387">
            <v>0</v>
          </cell>
          <cell r="H387">
            <v>0</v>
          </cell>
          <cell r="J387">
            <v>4623.4399999999996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485827.81999999995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23677.77</v>
          </cell>
          <cell r="E391">
            <v>1239.04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0</v>
          </cell>
          <cell r="E392">
            <v>450.58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41282.959999999999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16430.46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10932.35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390595.9</v>
          </cell>
          <cell r="E399">
            <v>21840.67</v>
          </cell>
          <cell r="F399">
            <v>3294.27</v>
          </cell>
          <cell r="G399">
            <v>0</v>
          </cell>
          <cell r="H399">
            <v>0</v>
          </cell>
          <cell r="J399">
            <v>417.59000000000003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34531.260000000009</v>
          </cell>
          <cell r="E401">
            <v>21849.279999999999</v>
          </cell>
          <cell r="F401">
            <v>2926.0599999999995</v>
          </cell>
          <cell r="G401">
            <v>0</v>
          </cell>
          <cell r="H401">
            <v>0</v>
          </cell>
          <cell r="J401">
            <v>62.61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216256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-57375.14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-1081.99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N408">
            <v>0</v>
          </cell>
        </row>
        <row r="409">
          <cell r="D409">
            <v>576666.21</v>
          </cell>
          <cell r="E409">
            <v>43179.35</v>
          </cell>
          <cell r="F409">
            <v>6741.47</v>
          </cell>
          <cell r="G409">
            <v>0</v>
          </cell>
          <cell r="H409">
            <v>0</v>
          </cell>
          <cell r="J409">
            <v>241.99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9206.39</v>
          </cell>
          <cell r="E410">
            <v>504.78</v>
          </cell>
          <cell r="F410">
            <v>115.59</v>
          </cell>
          <cell r="G410">
            <v>0</v>
          </cell>
          <cell r="H410">
            <v>0</v>
          </cell>
          <cell r="J410">
            <v>0.47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145626.9</v>
          </cell>
          <cell r="E422">
            <v>11841.86</v>
          </cell>
          <cell r="F422">
            <v>531.98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31503.79</v>
          </cell>
          <cell r="E423">
            <v>559.94000000000005</v>
          </cell>
          <cell r="F423">
            <v>1619.7</v>
          </cell>
          <cell r="G423">
            <v>0</v>
          </cell>
          <cell r="H423">
            <v>0</v>
          </cell>
          <cell r="J423">
            <v>5751.69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77356.160000000003</v>
          </cell>
          <cell r="E424">
            <v>97.6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17247.14</v>
          </cell>
          <cell r="E425">
            <v>4090.83</v>
          </cell>
          <cell r="F425">
            <v>539.15000000000009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270069.66000000003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J426">
            <v>323172.02999999997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146936.59</v>
          </cell>
          <cell r="E427">
            <v>2134.3000000000002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45192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91306.89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1852.18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1093.75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N437">
            <v>0</v>
          </cell>
        </row>
        <row r="438">
          <cell r="D438">
            <v>9589.89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127576.16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360769.16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59139.1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1657.25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3807.71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775185.11</v>
          </cell>
          <cell r="E445">
            <v>48058.61</v>
          </cell>
          <cell r="F445">
            <v>2755.92</v>
          </cell>
          <cell r="G445">
            <v>0</v>
          </cell>
          <cell r="H445">
            <v>0</v>
          </cell>
          <cell r="J445">
            <v>596.32000000000005</v>
          </cell>
          <cell r="K445">
            <v>1895.21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141192.91999999998</v>
          </cell>
          <cell r="E448">
            <v>2950</v>
          </cell>
          <cell r="F448">
            <v>203</v>
          </cell>
          <cell r="G448">
            <v>0</v>
          </cell>
          <cell r="H448">
            <v>0</v>
          </cell>
          <cell r="J448">
            <v>7976.54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249730.66999999998</v>
          </cell>
          <cell r="E449">
            <v>3646.4700000000003</v>
          </cell>
          <cell r="F449">
            <v>1256.18</v>
          </cell>
          <cell r="G449">
            <v>0</v>
          </cell>
          <cell r="H449">
            <v>0</v>
          </cell>
          <cell r="J449">
            <v>767.99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48687.01</v>
          </cell>
          <cell r="E450">
            <v>67450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25934.960000000003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404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N453">
            <v>0</v>
          </cell>
        </row>
        <row r="454">
          <cell r="D454">
            <v>2807.56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401.96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6832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2713.81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8770.2900000000009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5350.09</v>
          </cell>
          <cell r="F461">
            <v>0</v>
          </cell>
          <cell r="G461">
            <v>0</v>
          </cell>
          <cell r="H461">
            <v>1930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0</v>
          </cell>
          <cell r="E463">
            <v>40212.92</v>
          </cell>
          <cell r="F463">
            <v>0</v>
          </cell>
          <cell r="G463">
            <v>0</v>
          </cell>
          <cell r="H463">
            <v>267941.42999999993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648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2125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60000</v>
          </cell>
          <cell r="L466">
            <v>-60000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7932.21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-7932.21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4240</v>
          </cell>
          <cell r="E474">
            <v>0</v>
          </cell>
          <cell r="F474">
            <v>170.1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-4410.1000000000004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2179</v>
          </cell>
          <cell r="J475">
            <v>0</v>
          </cell>
          <cell r="K475">
            <v>0</v>
          </cell>
          <cell r="L475">
            <v>0</v>
          </cell>
          <cell r="N475">
            <v>-2179</v>
          </cell>
        </row>
        <row r="476">
          <cell r="D476">
            <v>5562.29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-5562.29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316388.37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-316388.37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1127353.3999999999</v>
          </cell>
          <cell r="N481">
            <v>0</v>
          </cell>
        </row>
        <row r="482">
          <cell r="D482">
            <v>9322.6099999999988</v>
          </cell>
          <cell r="E482">
            <v>36334.32</v>
          </cell>
          <cell r="F482">
            <v>481.46</v>
          </cell>
          <cell r="G482">
            <v>0</v>
          </cell>
          <cell r="H482">
            <v>0</v>
          </cell>
          <cell r="J482">
            <v>11488.24</v>
          </cell>
          <cell r="K482">
            <v>0</v>
          </cell>
          <cell r="L482">
            <v>47725.68</v>
          </cell>
          <cell r="N482">
            <v>0</v>
          </cell>
        </row>
        <row r="483">
          <cell r="D483">
            <v>787.71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3000</v>
          </cell>
          <cell r="E490">
            <v>4343</v>
          </cell>
          <cell r="F490">
            <v>0</v>
          </cell>
          <cell r="G490">
            <v>0</v>
          </cell>
          <cell r="H490">
            <v>0</v>
          </cell>
          <cell r="J490">
            <v>24255.599999999999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117738.06</v>
          </cell>
          <cell r="K491">
            <v>0</v>
          </cell>
          <cell r="L491">
            <v>0</v>
          </cell>
          <cell r="N491">
            <v>0</v>
          </cell>
        </row>
        <row r="492"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J496">
            <v>199702.5</v>
          </cell>
          <cell r="K496">
            <v>0</v>
          </cell>
          <cell r="L496">
            <v>-199702.5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J497">
            <v>37752.94</v>
          </cell>
          <cell r="K497">
            <v>0</v>
          </cell>
          <cell r="L497">
            <v>-37752.94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451017.39999999991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2017343.8599999999</v>
          </cell>
          <cell r="E527">
            <v>0</v>
          </cell>
          <cell r="F527">
            <v>69753.91</v>
          </cell>
          <cell r="G527">
            <v>0</v>
          </cell>
          <cell r="H527">
            <v>47421.750000000146</v>
          </cell>
          <cell r="I527">
            <v>0</v>
          </cell>
          <cell r="J527">
            <v>2156090.87</v>
          </cell>
          <cell r="K527">
            <v>1014.1299999999992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22808197.699999999</v>
          </cell>
          <cell r="N528">
            <v>0</v>
          </cell>
        </row>
        <row r="530">
          <cell r="D530">
            <v>-3307824.35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9">
        <row r="8">
          <cell r="D8">
            <v>6705377.2000000002</v>
          </cell>
          <cell r="E8">
            <v>755481.29</v>
          </cell>
          <cell r="F8">
            <v>2441782.89</v>
          </cell>
          <cell r="G8">
            <v>13573.63</v>
          </cell>
          <cell r="H8">
            <v>-21336.94</v>
          </cell>
          <cell r="I8">
            <v>-135708.14000000001</v>
          </cell>
          <cell r="J8">
            <v>9253646.4299999997</v>
          </cell>
          <cell r="K8">
            <v>0</v>
          </cell>
          <cell r="L8">
            <v>-250000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5184.58</v>
          </cell>
          <cell r="E10">
            <v>0</v>
          </cell>
          <cell r="F10">
            <v>35939.629999999997</v>
          </cell>
          <cell r="G10">
            <v>0</v>
          </cell>
          <cell r="H10">
            <v>0</v>
          </cell>
          <cell r="I10">
            <v>0</v>
          </cell>
          <cell r="J10">
            <v>2371646.0699999998</v>
          </cell>
          <cell r="K10">
            <v>7075.93</v>
          </cell>
          <cell r="L10">
            <v>0</v>
          </cell>
          <cell r="N10">
            <v>0</v>
          </cell>
        </row>
        <row r="11">
          <cell r="D11">
            <v>661300.68999999994</v>
          </cell>
          <cell r="E11">
            <v>0</v>
          </cell>
          <cell r="F11">
            <v>1043927.48</v>
          </cell>
          <cell r="G11">
            <v>0</v>
          </cell>
          <cell r="H11">
            <v>0</v>
          </cell>
          <cell r="I11">
            <v>0</v>
          </cell>
          <cell r="J11">
            <v>2450820.4900000002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2671.86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1500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10050</v>
          </cell>
          <cell r="E15">
            <v>0</v>
          </cell>
          <cell r="F15">
            <v>6700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106557.52</v>
          </cell>
          <cell r="E19">
            <v>0</v>
          </cell>
          <cell r="F19">
            <v>114262.26</v>
          </cell>
          <cell r="G19">
            <v>92010.26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888309.98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788684.41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-430084.16</v>
          </cell>
          <cell r="E21">
            <v>0</v>
          </cell>
          <cell r="F21">
            <v>0</v>
          </cell>
          <cell r="G21">
            <v>-29780.79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9886.92</v>
          </cell>
          <cell r="E22">
            <v>0</v>
          </cell>
          <cell r="F22">
            <v>5274.54</v>
          </cell>
          <cell r="G22">
            <v>0</v>
          </cell>
          <cell r="H22">
            <v>0</v>
          </cell>
          <cell r="I22">
            <v>0</v>
          </cell>
          <cell r="J22">
            <v>13999.76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326728.81</v>
          </cell>
          <cell r="E27">
            <v>13000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2233.8000000000002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19955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465859.2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65631.63</v>
          </cell>
          <cell r="E36">
            <v>0</v>
          </cell>
          <cell r="F36">
            <v>1304296.3999999999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16447.61</v>
          </cell>
          <cell r="F37">
            <v>0</v>
          </cell>
          <cell r="G37">
            <v>0</v>
          </cell>
          <cell r="H37">
            <v>0</v>
          </cell>
          <cell r="I37">
            <v>49928</v>
          </cell>
          <cell r="J37">
            <v>31496.2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248136.53</v>
          </cell>
          <cell r="F38">
            <v>5229.6000000000004</v>
          </cell>
          <cell r="G38">
            <v>0</v>
          </cell>
          <cell r="H38">
            <v>51292</v>
          </cell>
          <cell r="I38">
            <v>0</v>
          </cell>
          <cell r="J38">
            <v>4921262.9400000004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94877.49</v>
          </cell>
          <cell r="E39">
            <v>14237.56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3808642.23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120470361.81999999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-35208414.960000001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6585043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-5122757.0599999996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1635360.72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-1635360.72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8789100.0500000007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-6925773.7999999998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618359.26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-446093.46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180822.57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2514600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49.38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8824.7000000000007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298519.90000000002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18286.41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60742.38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68161.86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52768.43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585</v>
          </cell>
          <cell r="F98">
            <v>0</v>
          </cell>
          <cell r="G98">
            <v>0</v>
          </cell>
          <cell r="H98">
            <v>0</v>
          </cell>
          <cell r="I98">
            <v>68338.17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111968.03</v>
          </cell>
          <cell r="E99">
            <v>13196.9</v>
          </cell>
          <cell r="F99">
            <v>134548.57999999999</v>
          </cell>
          <cell r="G99">
            <v>0</v>
          </cell>
          <cell r="H99">
            <v>0</v>
          </cell>
          <cell r="I99">
            <v>58016.79</v>
          </cell>
          <cell r="J99">
            <v>98789.83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40346.43</v>
          </cell>
          <cell r="E101">
            <v>7127.57</v>
          </cell>
          <cell r="F101">
            <v>0</v>
          </cell>
          <cell r="G101">
            <v>0</v>
          </cell>
          <cell r="H101">
            <v>0</v>
          </cell>
          <cell r="I101">
            <v>9059.08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2207764.4700000002</v>
          </cell>
          <cell r="E102">
            <v>72099.7</v>
          </cell>
          <cell r="F102">
            <v>26441.89</v>
          </cell>
          <cell r="G102">
            <v>0</v>
          </cell>
          <cell r="H102">
            <v>0</v>
          </cell>
          <cell r="I102">
            <v>127426.36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307755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182130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2655540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5243189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9281.14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25429.4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527.51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1939.67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239000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5125000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264722.93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1756787.45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4594215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246225.66</v>
          </cell>
          <cell r="E149">
            <v>14638.02</v>
          </cell>
          <cell r="F149">
            <v>7050</v>
          </cell>
          <cell r="G149">
            <v>0</v>
          </cell>
          <cell r="H149">
            <v>0</v>
          </cell>
          <cell r="I149">
            <v>0</v>
          </cell>
          <cell r="J149">
            <v>425204.61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153506.03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-10684333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4546304.0599999996</v>
          </cell>
          <cell r="E159">
            <v>804020.15</v>
          </cell>
          <cell r="F159">
            <v>4579336.08</v>
          </cell>
          <cell r="G159">
            <v>66550.100000000006</v>
          </cell>
          <cell r="H159">
            <v>42027.91</v>
          </cell>
          <cell r="I159">
            <v>0</v>
          </cell>
          <cell r="J159">
            <v>4878894.04</v>
          </cell>
          <cell r="K159">
            <v>9979.94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90419025.709999993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153105.73000000001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5556333.7400000002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1381979.84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300987.96000000002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245229.96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53814.96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2621.16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334402.26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114916.98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67005.41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65318.9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6642.6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345421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433375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102650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37415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424964.28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678822.40000000002</v>
          </cell>
          <cell r="F213">
            <v>0</v>
          </cell>
          <cell r="G213">
            <v>0</v>
          </cell>
          <cell r="H213">
            <v>40620.410000000003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7289.16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760121.56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15995.53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14735.57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409376.86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0</v>
          </cell>
          <cell r="E219">
            <v>107806.84</v>
          </cell>
          <cell r="F219">
            <v>72975.25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150</v>
          </cell>
          <cell r="E221">
            <v>72545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420589.73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-6277640.8099999996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19721.900000000001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16779858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2586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65894.06</v>
          </cell>
          <cell r="K260">
            <v>139751.82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5183140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60000</v>
          </cell>
          <cell r="E262">
            <v>328505.48</v>
          </cell>
          <cell r="F262">
            <v>0</v>
          </cell>
          <cell r="G262">
            <v>0</v>
          </cell>
          <cell r="H262">
            <v>-25295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105625.45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4850934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32906.57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1596312.45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53198</v>
          </cell>
          <cell r="E286">
            <v>2145364.3199999998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9794212.5399999991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136754.04999999999</v>
          </cell>
          <cell r="E289">
            <v>3970.78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-140724.82999999999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120.1</v>
          </cell>
          <cell r="E298">
            <v>8951.67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11530</v>
          </cell>
          <cell r="E300">
            <v>326875.28999999998</v>
          </cell>
          <cell r="F300">
            <v>133465.66</v>
          </cell>
          <cell r="G300">
            <v>0</v>
          </cell>
          <cell r="H300">
            <v>760236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2730042.61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-1261200.58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17556.349999999999</v>
          </cell>
          <cell r="E314">
            <v>0</v>
          </cell>
          <cell r="F314">
            <v>57.2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50403.83</v>
          </cell>
          <cell r="E315">
            <v>0</v>
          </cell>
          <cell r="F315">
            <v>31107.119999999999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30173.23</v>
          </cell>
          <cell r="E316">
            <v>0</v>
          </cell>
          <cell r="F316">
            <v>801383.42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2020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-2020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64630.9</v>
          </cell>
          <cell r="E332">
            <v>0</v>
          </cell>
          <cell r="F332">
            <v>18390.759999999998</v>
          </cell>
          <cell r="G332">
            <v>0</v>
          </cell>
          <cell r="H332">
            <v>0</v>
          </cell>
          <cell r="I332">
            <v>0</v>
          </cell>
          <cell r="J332">
            <v>50738.04</v>
          </cell>
          <cell r="K332">
            <v>119.11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-467.86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7675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95605.67</v>
          </cell>
          <cell r="E335">
            <v>1943.19</v>
          </cell>
          <cell r="F335">
            <v>33678.379999999997</v>
          </cell>
          <cell r="G335">
            <v>0</v>
          </cell>
          <cell r="H335">
            <v>0</v>
          </cell>
          <cell r="I335">
            <v>0</v>
          </cell>
          <cell r="J335">
            <v>8449513.9600000009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28372.59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-28372.59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30351.46</v>
          </cell>
          <cell r="E350">
            <v>0</v>
          </cell>
          <cell r="F350">
            <v>139139.35</v>
          </cell>
          <cell r="G350">
            <v>0</v>
          </cell>
          <cell r="H350">
            <v>97041.09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-266531.90000000002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244725.06</v>
          </cell>
          <cell r="L355">
            <v>-239000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97.19</v>
          </cell>
          <cell r="E360">
            <v>0</v>
          </cell>
          <cell r="F360">
            <v>292.77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1015783.34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202718.72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1566750.72</v>
          </cell>
          <cell r="E371">
            <v>147320.97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7026115.2199999997</v>
          </cell>
          <cell r="E374">
            <v>277562.40999999997</v>
          </cell>
          <cell r="F374">
            <v>100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676531.24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64288.08</v>
          </cell>
          <cell r="E377">
            <v>86618.23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2363430.58</v>
          </cell>
          <cell r="E380">
            <v>382355.63</v>
          </cell>
          <cell r="F380">
            <v>276499.83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3308018</v>
          </cell>
          <cell r="E385">
            <v>297189.48</v>
          </cell>
          <cell r="F385">
            <v>112519.15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14953.86</v>
          </cell>
          <cell r="E386">
            <v>3432.8</v>
          </cell>
          <cell r="F386">
            <v>11178.84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8854.0499999999993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2139682.81</v>
          </cell>
          <cell r="E389">
            <v>49882.38</v>
          </cell>
          <cell r="F389">
            <v>46190.67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48265.96</v>
          </cell>
          <cell r="E390">
            <v>31750.79</v>
          </cell>
          <cell r="F390">
            <v>108434.04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270482.23</v>
          </cell>
          <cell r="E392">
            <v>9256.6200000000008</v>
          </cell>
          <cell r="F392">
            <v>30949.34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86290.86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178359.45</v>
          </cell>
          <cell r="E396">
            <v>96073.61</v>
          </cell>
          <cell r="F396">
            <v>100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1212940.81</v>
          </cell>
          <cell r="E399">
            <v>90485.68</v>
          </cell>
          <cell r="F399">
            <v>38003.379999999997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42241.260000000009</v>
          </cell>
          <cell r="E401">
            <v>96870.54</v>
          </cell>
          <cell r="F401">
            <v>35966.199999999997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739132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95157.9</v>
          </cell>
          <cell r="E403">
            <v>-15302.15</v>
          </cell>
          <cell r="F403">
            <v>26441.89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10000</v>
          </cell>
          <cell r="E405">
            <v>0</v>
          </cell>
          <cell r="F405">
            <v>1718.4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77376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1608025.63</v>
          </cell>
          <cell r="E409">
            <v>140923.32</v>
          </cell>
          <cell r="F409">
            <v>61557.52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44988.76</v>
          </cell>
          <cell r="E410">
            <v>4156.42</v>
          </cell>
          <cell r="F410">
            <v>999.29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265888.90999999997</v>
          </cell>
          <cell r="E422">
            <v>247925.86</v>
          </cell>
          <cell r="F422">
            <v>69302.61</v>
          </cell>
          <cell r="G422">
            <v>0</v>
          </cell>
          <cell r="H422">
            <v>0</v>
          </cell>
          <cell r="I422">
            <v>0</v>
          </cell>
          <cell r="J422">
            <v>263.67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56955.53</v>
          </cell>
          <cell r="E423">
            <v>4083.28</v>
          </cell>
          <cell r="F423">
            <v>36576.76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235539.16</v>
          </cell>
          <cell r="E424">
            <v>1696.95</v>
          </cell>
          <cell r="F424">
            <v>60.5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39500.14</v>
          </cell>
          <cell r="E425">
            <v>9426.7000000000007</v>
          </cell>
          <cell r="F425">
            <v>16443.37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498904.7</v>
          </cell>
          <cell r="E426">
            <v>12093.92</v>
          </cell>
          <cell r="F426">
            <v>575.85</v>
          </cell>
          <cell r="G426">
            <v>0</v>
          </cell>
          <cell r="H426">
            <v>0</v>
          </cell>
          <cell r="I426">
            <v>0</v>
          </cell>
          <cell r="J426">
            <v>187453.77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132725.95000000001</v>
          </cell>
          <cell r="E427">
            <v>9254.5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355146.63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144378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22061.98</v>
          </cell>
          <cell r="E431">
            <v>102888</v>
          </cell>
          <cell r="F431">
            <v>262.5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5037.6099999999997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3316.2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252006.77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114272.36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1374712.27</v>
          </cell>
          <cell r="E440">
            <v>0</v>
          </cell>
          <cell r="F440">
            <v>5354.8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1395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1094515.69</v>
          </cell>
          <cell r="E445">
            <v>551578.30000000005</v>
          </cell>
          <cell r="F445">
            <v>175384.66</v>
          </cell>
          <cell r="G445">
            <v>-1578</v>
          </cell>
          <cell r="H445">
            <v>0</v>
          </cell>
          <cell r="I445">
            <v>0</v>
          </cell>
          <cell r="J445">
            <v>112749.69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784752.5</v>
          </cell>
          <cell r="E448">
            <v>356273</v>
          </cell>
          <cell r="F448">
            <v>92042.9</v>
          </cell>
          <cell r="G448">
            <v>0</v>
          </cell>
          <cell r="H448">
            <v>0</v>
          </cell>
          <cell r="I448">
            <v>0</v>
          </cell>
          <cell r="J448">
            <v>352295.12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719440.7</v>
          </cell>
          <cell r="E449">
            <v>272222.90000000002</v>
          </cell>
          <cell r="F449">
            <v>72580.44</v>
          </cell>
          <cell r="G449">
            <v>0</v>
          </cell>
          <cell r="H449">
            <v>0</v>
          </cell>
          <cell r="I449">
            <v>0</v>
          </cell>
          <cell r="J449">
            <v>107465.8</v>
          </cell>
          <cell r="K449">
            <v>0</v>
          </cell>
          <cell r="L449">
            <v>0</v>
          </cell>
          <cell r="N449">
            <v>-2020</v>
          </cell>
        </row>
        <row r="450">
          <cell r="D450">
            <v>194362.57</v>
          </cell>
          <cell r="E450">
            <v>9028</v>
          </cell>
          <cell r="F450">
            <v>6472.39</v>
          </cell>
          <cell r="G450">
            <v>0</v>
          </cell>
          <cell r="H450">
            <v>0</v>
          </cell>
          <cell r="I450">
            <v>0</v>
          </cell>
          <cell r="J450">
            <v>20200.59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95963.39</v>
          </cell>
          <cell r="E451">
            <v>51120.79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315.94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203043.44</v>
          </cell>
          <cell r="E452">
            <v>0</v>
          </cell>
          <cell r="F452">
            <v>39989.29</v>
          </cell>
          <cell r="G452">
            <v>0</v>
          </cell>
          <cell r="H452">
            <v>0</v>
          </cell>
          <cell r="I452">
            <v>0</v>
          </cell>
          <cell r="J452">
            <v>233.8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67699.929999999993</v>
          </cell>
          <cell r="E454">
            <v>395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2171072.87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102445.29</v>
          </cell>
          <cell r="F461">
            <v>0</v>
          </cell>
          <cell r="G461">
            <v>0</v>
          </cell>
          <cell r="H461">
            <v>0</v>
          </cell>
          <cell r="I461">
            <v>38279.54</v>
          </cell>
          <cell r="J461">
            <v>0</v>
          </cell>
          <cell r="K461">
            <v>0</v>
          </cell>
          <cell r="L461">
            <v>0</v>
          </cell>
          <cell r="N461">
            <v>-140724.82999999999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0</v>
          </cell>
          <cell r="E463">
            <v>3060</v>
          </cell>
          <cell r="F463">
            <v>23013</v>
          </cell>
          <cell r="G463">
            <v>0</v>
          </cell>
          <cell r="H463">
            <v>12702104.289999999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-7538841.3899999997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236627.6</v>
          </cell>
          <cell r="K464">
            <v>12500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375000</v>
          </cell>
          <cell r="L466">
            <v>-375000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30351.46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-30351.46</v>
          </cell>
        </row>
        <row r="475">
          <cell r="D475">
            <v>28372.59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-28372.59</v>
          </cell>
        </row>
        <row r="476">
          <cell r="D476">
            <v>0</v>
          </cell>
          <cell r="E476">
            <v>0</v>
          </cell>
          <cell r="F476">
            <v>139139.35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-139139.35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97041.09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-97041.09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4378855.1100000003</v>
          </cell>
          <cell r="N481">
            <v>0</v>
          </cell>
        </row>
        <row r="482">
          <cell r="D482">
            <v>16303.8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119039.15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897.5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0</v>
          </cell>
          <cell r="E491">
            <v>81925.19</v>
          </cell>
          <cell r="F491">
            <v>15847.34</v>
          </cell>
          <cell r="G491">
            <v>0</v>
          </cell>
          <cell r="H491">
            <v>0</v>
          </cell>
          <cell r="I491">
            <v>0</v>
          </cell>
          <cell r="J491">
            <v>323625.5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78289.2</v>
          </cell>
          <cell r="K494">
            <v>0</v>
          </cell>
          <cell r="L494">
            <v>-78289.2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13205.4</v>
          </cell>
          <cell r="E496">
            <v>153188.4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608445.93999999994</v>
          </cell>
          <cell r="K496">
            <v>0</v>
          </cell>
          <cell r="L496">
            <v>-774839.74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37658.19</v>
          </cell>
          <cell r="K497">
            <v>0</v>
          </cell>
          <cell r="L497">
            <v>-37658.19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187371.07</v>
          </cell>
          <cell r="K501">
            <v>0</v>
          </cell>
          <cell r="L501">
            <v>-187371.07</v>
          </cell>
          <cell r="N501">
            <v>0</v>
          </cell>
        </row>
        <row r="502">
          <cell r="D502">
            <v>1012996.69</v>
          </cell>
          <cell r="E502">
            <v>7750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636251.51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202437.69</v>
          </cell>
          <cell r="E518">
            <v>49035.13</v>
          </cell>
          <cell r="F518">
            <v>47355.26</v>
          </cell>
          <cell r="G518">
            <v>0</v>
          </cell>
          <cell r="H518">
            <v>0</v>
          </cell>
          <cell r="I518">
            <v>0</v>
          </cell>
          <cell r="J518">
            <v>649944.49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5546688.8799999999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-3511929.4700000007</v>
          </cell>
          <cell r="E527">
            <v>905258.69</v>
          </cell>
          <cell r="F527">
            <v>4748539.5599999996</v>
          </cell>
          <cell r="G527">
            <v>75803.100000000006</v>
          </cell>
          <cell r="H527">
            <v>28015.39</v>
          </cell>
          <cell r="I527">
            <v>-38279.54</v>
          </cell>
          <cell r="J527">
            <v>16713056.99</v>
          </cell>
          <cell r="K527">
            <v>7075.93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87135289.650000006</v>
          </cell>
          <cell r="N528">
            <v>0</v>
          </cell>
        </row>
        <row r="530">
          <cell r="D530">
            <v>-6633614.5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0">
        <row r="8">
          <cell r="D8">
            <v>9679758.8000000007</v>
          </cell>
          <cell r="E8">
            <v>1057724.8500000001</v>
          </cell>
          <cell r="F8">
            <v>-752954.31</v>
          </cell>
          <cell r="G8">
            <v>0</v>
          </cell>
          <cell r="H8">
            <v>173768.08</v>
          </cell>
          <cell r="I8">
            <v>458611.91</v>
          </cell>
          <cell r="J8">
            <v>3691439.84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13897399.939999999</v>
          </cell>
          <cell r="E10">
            <v>1783642.11</v>
          </cell>
          <cell r="F10">
            <v>0</v>
          </cell>
          <cell r="G10">
            <v>0</v>
          </cell>
          <cell r="H10">
            <v>469258.92</v>
          </cell>
          <cell r="I10">
            <v>0</v>
          </cell>
          <cell r="J10">
            <v>5930122.7000000002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32385.87</v>
          </cell>
          <cell r="E12">
            <v>0</v>
          </cell>
          <cell r="F12">
            <v>3116.33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21525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12000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4625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2126707.3199999998</v>
          </cell>
          <cell r="E18">
            <v>33758.639999999999</v>
          </cell>
          <cell r="F18">
            <v>632538.36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3592444.96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11263.99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68840.83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127389.3</v>
          </cell>
          <cell r="E27">
            <v>0</v>
          </cell>
          <cell r="F27">
            <v>26824.94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158100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32608.57</v>
          </cell>
          <cell r="L33">
            <v>0</v>
          </cell>
          <cell r="N33">
            <v>0</v>
          </cell>
        </row>
        <row r="34">
          <cell r="D34">
            <v>3542070.61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29000.78</v>
          </cell>
          <cell r="E36">
            <v>0</v>
          </cell>
          <cell r="F36">
            <v>1499862.34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334002.12</v>
          </cell>
          <cell r="E37">
            <v>205140.49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58998.69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4223703.04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92285.25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6376319.2999999998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-2117950.37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29756180.100000001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242903736.63999999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-106966347.27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10225227.529999999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-7335194.0999999996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3998273.02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-3485094.09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9633314.1199999992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-8033571.3499999996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157420.10999999999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-157420.10999999999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260572.5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-152384.65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15044684.710000001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6926304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1207791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57211.21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456524.84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-2427.59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4955.51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2468.39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3788.78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212380.95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778488.41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1722787</v>
          </cell>
          <cell r="E99">
            <v>196707.38</v>
          </cell>
          <cell r="F99">
            <v>115950.14</v>
          </cell>
          <cell r="G99">
            <v>0</v>
          </cell>
          <cell r="H99">
            <v>0</v>
          </cell>
          <cell r="I99">
            <v>1087.07</v>
          </cell>
          <cell r="J99">
            <v>276057.53999999998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3845648.55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400000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3033965.08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1038103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655264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8063812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14665489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572856.13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961042.68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309.89</v>
          </cell>
          <cell r="E112">
            <v>0</v>
          </cell>
          <cell r="F112">
            <v>8208.08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1000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295000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995000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1529000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-902073.66</v>
          </cell>
          <cell r="K120">
            <v>0</v>
          </cell>
          <cell r="L120">
            <v>9050073.6600000001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24253.9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10117.6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11563.34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13950789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80583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3876920.72</v>
          </cell>
          <cell r="E149">
            <v>318957.51</v>
          </cell>
          <cell r="F149">
            <v>64632.28</v>
          </cell>
          <cell r="G149">
            <v>0</v>
          </cell>
          <cell r="H149">
            <v>0</v>
          </cell>
          <cell r="I149">
            <v>0</v>
          </cell>
          <cell r="J149">
            <v>4035344.25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7695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3971959.72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-34443995.810000002</v>
          </cell>
          <cell r="E156">
            <v>0</v>
          </cell>
          <cell r="F156">
            <v>77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4500000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-1288683.51</v>
          </cell>
          <cell r="F158">
            <v>0</v>
          </cell>
          <cell r="G158">
            <v>0</v>
          </cell>
          <cell r="H158">
            <v>811009.25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15668535.199999999</v>
          </cell>
          <cell r="E159">
            <v>0</v>
          </cell>
          <cell r="F159">
            <v>1164085.8600000001</v>
          </cell>
          <cell r="G159">
            <v>0</v>
          </cell>
          <cell r="H159">
            <v>0</v>
          </cell>
          <cell r="I159">
            <v>1000</v>
          </cell>
          <cell r="J159">
            <v>9831406.3300000001</v>
          </cell>
          <cell r="K159">
            <v>40777.5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185286747.13999999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30895289.670000002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7921493.4299999997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960465.47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3090664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377232.39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19816.8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4850276.3499999996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732233.45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94695.74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559891.46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8212.36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560434.26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202846.28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2332158.15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61607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830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2431062.19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3866942.92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4682995.8099999996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26685.75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2494554.7200000002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334256.34999999998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91148.75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99650.06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256867.34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655254.13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616007.81999999995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45039595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11964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436196.78</v>
          </cell>
          <cell r="K260">
            <v>350194.43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722516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542374.92000000004</v>
          </cell>
          <cell r="F262">
            <v>0</v>
          </cell>
          <cell r="G262">
            <v>0</v>
          </cell>
          <cell r="H262">
            <v>3570150.99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13087719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5092797.1500000004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50670460.340000004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447017.62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115247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495473.51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389.67</v>
          </cell>
          <cell r="E310">
            <v>0</v>
          </cell>
          <cell r="F310">
            <v>8825499.5800000001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133220.92000000001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812519.72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449122.08</v>
          </cell>
          <cell r="E316">
            <v>0</v>
          </cell>
          <cell r="F316">
            <v>41791.85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49738</v>
          </cell>
          <cell r="E332">
            <v>4060.59</v>
          </cell>
          <cell r="F332">
            <v>0</v>
          </cell>
          <cell r="G332">
            <v>0</v>
          </cell>
          <cell r="H332">
            <v>1729.84</v>
          </cell>
          <cell r="I332">
            <v>0</v>
          </cell>
          <cell r="J332">
            <v>24501.25</v>
          </cell>
          <cell r="K332">
            <v>310.01</v>
          </cell>
          <cell r="L332">
            <v>0</v>
          </cell>
          <cell r="N332">
            <v>0</v>
          </cell>
        </row>
        <row r="333">
          <cell r="D333">
            <v>-21470.560000000001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2681.45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661997.53</v>
          </cell>
          <cell r="E335">
            <v>480</v>
          </cell>
          <cell r="F335">
            <v>41450.870000000003</v>
          </cell>
          <cell r="G335">
            <v>0</v>
          </cell>
          <cell r="H335">
            <v>0</v>
          </cell>
          <cell r="I335">
            <v>0</v>
          </cell>
          <cell r="J335">
            <v>148586.06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371179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-371179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1722720</v>
          </cell>
          <cell r="L346">
            <v>0</v>
          </cell>
          <cell r="N346">
            <v>-1722720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36000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-36000</v>
          </cell>
        </row>
        <row r="350">
          <cell r="D350">
            <v>100000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-100000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-226.14</v>
          </cell>
          <cell r="E360">
            <v>0</v>
          </cell>
          <cell r="F360">
            <v>-361.81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1840481.08</v>
          </cell>
          <cell r="E369">
            <v>88580.45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1754609.18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2085528.97</v>
          </cell>
          <cell r="E371">
            <v>12379.45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18609057.460000001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3276365.78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33280.800000000003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12955805.35</v>
          </cell>
          <cell r="E380">
            <v>1793603.33</v>
          </cell>
          <cell r="F380">
            <v>84634.63</v>
          </cell>
          <cell r="G380">
            <v>0</v>
          </cell>
          <cell r="H380">
            <v>0</v>
          </cell>
          <cell r="I380">
            <v>0</v>
          </cell>
          <cell r="J380">
            <v>49825.39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628956.71</v>
          </cell>
          <cell r="E381">
            <v>152953.09</v>
          </cell>
          <cell r="F381">
            <v>1433.91</v>
          </cell>
          <cell r="G381">
            <v>0</v>
          </cell>
          <cell r="H381">
            <v>0</v>
          </cell>
          <cell r="I381">
            <v>0</v>
          </cell>
          <cell r="J381">
            <v>1311.41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4527.58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8814096.8800000008</v>
          </cell>
          <cell r="E385">
            <v>195392.15</v>
          </cell>
          <cell r="F385">
            <v>398452.79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364510.67</v>
          </cell>
          <cell r="E386">
            <v>13073.42</v>
          </cell>
          <cell r="F386">
            <v>16675.09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2816748.41</v>
          </cell>
          <cell r="E387">
            <v>559117.64</v>
          </cell>
          <cell r="F387">
            <v>50908.52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10350332.960000001</v>
          </cell>
          <cell r="E389">
            <v>111583.01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68892.600000000006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222203.09</v>
          </cell>
          <cell r="E391">
            <v>132671.1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168595.06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727798.03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217141.23</v>
          </cell>
          <cell r="E396">
            <v>96973.84</v>
          </cell>
          <cell r="F396">
            <v>151377.26999999999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4241366.0599999996</v>
          </cell>
          <cell r="E399">
            <v>222576.31</v>
          </cell>
          <cell r="F399">
            <v>41201.96</v>
          </cell>
          <cell r="G399">
            <v>0</v>
          </cell>
          <cell r="H399">
            <v>0</v>
          </cell>
          <cell r="I399">
            <v>0</v>
          </cell>
          <cell r="J399">
            <v>3895.84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613977.87</v>
          </cell>
          <cell r="E401">
            <v>221974.27</v>
          </cell>
          <cell r="F401">
            <v>-341.89</v>
          </cell>
          <cell r="G401">
            <v>0</v>
          </cell>
          <cell r="H401">
            <v>0</v>
          </cell>
          <cell r="I401">
            <v>0</v>
          </cell>
          <cell r="J401">
            <v>3682.48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2200487.5099999998</v>
          </cell>
          <cell r="E402">
            <v>0</v>
          </cell>
          <cell r="F402">
            <v>24349.49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40770.53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308030.42</v>
          </cell>
          <cell r="E404">
            <v>11740.54</v>
          </cell>
          <cell r="F404">
            <v>4309.82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53814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6975310.0800000001</v>
          </cell>
          <cell r="E409">
            <v>335956.71</v>
          </cell>
          <cell r="F409">
            <v>118231.05</v>
          </cell>
          <cell r="G409">
            <v>0</v>
          </cell>
          <cell r="H409">
            <v>0</v>
          </cell>
          <cell r="I409">
            <v>0</v>
          </cell>
          <cell r="J409">
            <v>7588.32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78709.350000000006</v>
          </cell>
          <cell r="E410">
            <v>3559.22</v>
          </cell>
          <cell r="F410">
            <v>878.28</v>
          </cell>
          <cell r="G410">
            <v>0</v>
          </cell>
          <cell r="H410">
            <v>0</v>
          </cell>
          <cell r="I410">
            <v>0</v>
          </cell>
          <cell r="J410">
            <v>87.28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302248.45</v>
          </cell>
          <cell r="E411">
            <v>13568.12</v>
          </cell>
          <cell r="F411">
            <v>3349.41</v>
          </cell>
          <cell r="G411">
            <v>0</v>
          </cell>
          <cell r="H411">
            <v>0</v>
          </cell>
          <cell r="I411">
            <v>0</v>
          </cell>
          <cell r="J411">
            <v>428.4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76465.88</v>
          </cell>
          <cell r="E412">
            <v>3503.05</v>
          </cell>
          <cell r="F412">
            <v>815.05</v>
          </cell>
          <cell r="G412">
            <v>0</v>
          </cell>
          <cell r="H412">
            <v>0</v>
          </cell>
          <cell r="I412">
            <v>0</v>
          </cell>
          <cell r="J412">
            <v>85.95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334806.2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962257.04</v>
          </cell>
          <cell r="E422">
            <v>922809.61</v>
          </cell>
          <cell r="F422">
            <v>5245.35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117222.46</v>
          </cell>
          <cell r="E423">
            <v>8922.68</v>
          </cell>
          <cell r="F423">
            <v>172705.15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398224.2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171105.75</v>
          </cell>
          <cell r="E425">
            <v>51084.15</v>
          </cell>
          <cell r="F425">
            <v>1513.87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3076084.94</v>
          </cell>
          <cell r="E426">
            <v>27297.31</v>
          </cell>
          <cell r="F426">
            <v>86199.51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1843496.59</v>
          </cell>
          <cell r="E427">
            <v>41660.720000000001</v>
          </cell>
          <cell r="F427">
            <v>49995.12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3503.18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116885.92</v>
          </cell>
          <cell r="E431">
            <v>403.85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1291221.5900000001</v>
          </cell>
          <cell r="E433">
            <v>0</v>
          </cell>
          <cell r="F433">
            <v>104.25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20252.82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278312.53999999998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3543386.95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210422.32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46066.83</v>
          </cell>
          <cell r="E442">
            <v>1389.03</v>
          </cell>
          <cell r="F442">
            <v>3268.62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45447.97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10711654.880000001</v>
          </cell>
          <cell r="E445">
            <v>734995.6</v>
          </cell>
          <cell r="F445">
            <v>339548.18</v>
          </cell>
          <cell r="G445">
            <v>0</v>
          </cell>
          <cell r="H445">
            <v>0</v>
          </cell>
          <cell r="I445">
            <v>0</v>
          </cell>
          <cell r="J445">
            <v>440.98</v>
          </cell>
          <cell r="K445">
            <v>173.37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43345.15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1524840.96</v>
          </cell>
          <cell r="E448">
            <v>1014602.55</v>
          </cell>
          <cell r="F448">
            <v>132798.51999999999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1632745.41</v>
          </cell>
          <cell r="E449">
            <v>503239.46</v>
          </cell>
          <cell r="F449">
            <v>31291.71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585877.48</v>
          </cell>
          <cell r="E450">
            <v>39198.26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40469.949999999997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544051.17000000004</v>
          </cell>
          <cell r="E451">
            <v>3052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658180.1</v>
          </cell>
          <cell r="E452">
            <v>934222.99</v>
          </cell>
          <cell r="F452">
            <v>54834.23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66533.19</v>
          </cell>
          <cell r="E454">
            <v>2940.09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1149.04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235684.57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55891.53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1406</v>
          </cell>
          <cell r="E460">
            <v>0</v>
          </cell>
          <cell r="F460">
            <v>6928617.9500000002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343677.56</v>
          </cell>
          <cell r="F461">
            <v>0</v>
          </cell>
          <cell r="G461">
            <v>0</v>
          </cell>
          <cell r="H461">
            <v>103340.06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433157.64</v>
          </cell>
          <cell r="E463">
            <v>286844.84000000003</v>
          </cell>
          <cell r="F463">
            <v>0</v>
          </cell>
          <cell r="G463">
            <v>0</v>
          </cell>
          <cell r="H463">
            <v>57384766.060000002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304220</v>
          </cell>
          <cell r="L464">
            <v>0</v>
          </cell>
          <cell r="N464">
            <v>0</v>
          </cell>
        </row>
        <row r="465">
          <cell r="D465">
            <v>6519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1777000</v>
          </cell>
          <cell r="L466">
            <v>-1497000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371179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-371179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1722720</v>
          </cell>
          <cell r="K473">
            <v>0</v>
          </cell>
          <cell r="L473">
            <v>0</v>
          </cell>
          <cell r="N473">
            <v>-1722720</v>
          </cell>
        </row>
        <row r="474">
          <cell r="D474">
            <v>0</v>
          </cell>
          <cell r="E474">
            <v>0</v>
          </cell>
          <cell r="F474">
            <v>100000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-100000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36000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-36000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9656151.3300000001</v>
          </cell>
          <cell r="N481">
            <v>0</v>
          </cell>
        </row>
        <row r="482">
          <cell r="D482">
            <v>3418125.47</v>
          </cell>
          <cell r="E482">
            <v>280516.73</v>
          </cell>
          <cell r="F482">
            <v>15323.79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7400.3</v>
          </cell>
          <cell r="N482">
            <v>0</v>
          </cell>
        </row>
        <row r="483">
          <cell r="D483">
            <v>0</v>
          </cell>
          <cell r="E483">
            <v>13081.55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112367.3</v>
          </cell>
          <cell r="E490">
            <v>4312.45</v>
          </cell>
          <cell r="F490">
            <v>1448</v>
          </cell>
          <cell r="G490">
            <v>0</v>
          </cell>
          <cell r="H490">
            <v>0</v>
          </cell>
          <cell r="I490">
            <v>0</v>
          </cell>
          <cell r="J490">
            <v>953123.6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1251616.49</v>
          </cell>
          <cell r="E491">
            <v>261336.43</v>
          </cell>
          <cell r="F491">
            <v>23734.94</v>
          </cell>
          <cell r="G491">
            <v>0</v>
          </cell>
          <cell r="H491">
            <v>0</v>
          </cell>
          <cell r="I491">
            <v>0</v>
          </cell>
          <cell r="J491">
            <v>404210.58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10400</v>
          </cell>
          <cell r="E492">
            <v>17530.009999999998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-1348507.32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199633.69</v>
          </cell>
          <cell r="F494">
            <v>9500</v>
          </cell>
          <cell r="G494">
            <v>0</v>
          </cell>
          <cell r="H494">
            <v>0</v>
          </cell>
          <cell r="I494">
            <v>0</v>
          </cell>
          <cell r="J494">
            <v>55481.27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243734.96</v>
          </cell>
          <cell r="E495">
            <v>20024.37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77403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145511.20000000001</v>
          </cell>
          <cell r="E496">
            <v>0</v>
          </cell>
          <cell r="F496">
            <v>39633</v>
          </cell>
          <cell r="G496">
            <v>0</v>
          </cell>
          <cell r="H496">
            <v>0</v>
          </cell>
          <cell r="I496">
            <v>0</v>
          </cell>
          <cell r="J496">
            <v>438779.28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6808.04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84068.5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35789.25</v>
          </cell>
          <cell r="E501">
            <v>10205.93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2588989.5699999998</v>
          </cell>
          <cell r="K501">
            <v>0</v>
          </cell>
          <cell r="L501">
            <v>-2588989.5699999998</v>
          </cell>
          <cell r="N501">
            <v>0</v>
          </cell>
        </row>
        <row r="502">
          <cell r="D502">
            <v>555818.16</v>
          </cell>
          <cell r="E502">
            <v>0</v>
          </cell>
          <cell r="F502">
            <v>72605.039999999994</v>
          </cell>
          <cell r="G502">
            <v>0</v>
          </cell>
          <cell r="H502">
            <v>0</v>
          </cell>
          <cell r="I502">
            <v>0</v>
          </cell>
          <cell r="J502">
            <v>3088655.31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-280000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4189159.97</v>
          </cell>
          <cell r="E518">
            <v>342006.47</v>
          </cell>
          <cell r="F518">
            <v>103802.22</v>
          </cell>
          <cell r="G518">
            <v>0</v>
          </cell>
          <cell r="H518">
            <v>0</v>
          </cell>
          <cell r="I518">
            <v>0</v>
          </cell>
          <cell r="J518">
            <v>2530010.61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8164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154995.99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2400000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2537840.14</v>
          </cell>
          <cell r="F526">
            <v>0</v>
          </cell>
          <cell r="G526">
            <v>0</v>
          </cell>
          <cell r="H526">
            <v>643027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18760414.379999999</v>
          </cell>
          <cell r="E527">
            <v>0</v>
          </cell>
          <cell r="F527">
            <v>1201952.22</v>
          </cell>
          <cell r="G527">
            <v>0</v>
          </cell>
          <cell r="H527">
            <v>0</v>
          </cell>
          <cell r="I527">
            <v>1000</v>
          </cell>
          <cell r="J527">
            <v>8136974.5099999998</v>
          </cell>
          <cell r="K527">
            <v>32608.57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181057692.43000001</v>
          </cell>
          <cell r="N528">
            <v>0</v>
          </cell>
        </row>
        <row r="530">
          <cell r="D530">
            <v>-32715807.079999998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1">
        <row r="8">
          <cell r="D8">
            <v>-2110342.13</v>
          </cell>
          <cell r="E8">
            <v>3858848.37</v>
          </cell>
          <cell r="F8">
            <v>2093849.54</v>
          </cell>
          <cell r="G8">
            <v>8152.33</v>
          </cell>
          <cell r="H8">
            <v>-819135.21</v>
          </cell>
          <cell r="I8">
            <v>1851692.39</v>
          </cell>
          <cell r="J8">
            <v>5641793.7300000004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4305945.41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2016320.6</v>
          </cell>
          <cell r="E11">
            <v>0</v>
          </cell>
          <cell r="F11">
            <v>2029922.44</v>
          </cell>
          <cell r="G11">
            <v>0</v>
          </cell>
          <cell r="H11">
            <v>0</v>
          </cell>
          <cell r="I11">
            <v>143690.70000000001</v>
          </cell>
          <cell r="J11">
            <v>1217055.77</v>
          </cell>
          <cell r="K11">
            <v>36319.99</v>
          </cell>
          <cell r="L11">
            <v>0</v>
          </cell>
          <cell r="N11">
            <v>0</v>
          </cell>
        </row>
        <row r="12">
          <cell r="D12">
            <v>17500.830000000002</v>
          </cell>
          <cell r="E12">
            <v>0</v>
          </cell>
          <cell r="F12">
            <v>1152.55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4596</v>
          </cell>
          <cell r="E15">
            <v>0</v>
          </cell>
          <cell r="F15">
            <v>6997.5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33915.82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353182.17</v>
          </cell>
          <cell r="E18">
            <v>0</v>
          </cell>
          <cell r="F18">
            <v>82886.23</v>
          </cell>
          <cell r="G18">
            <v>0</v>
          </cell>
          <cell r="H18">
            <v>0</v>
          </cell>
          <cell r="I18">
            <v>0</v>
          </cell>
          <cell r="J18">
            <v>115334.29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620880.35</v>
          </cell>
          <cell r="E19">
            <v>0</v>
          </cell>
          <cell r="F19">
            <v>69486.13</v>
          </cell>
          <cell r="G19">
            <v>0</v>
          </cell>
          <cell r="H19">
            <v>0</v>
          </cell>
          <cell r="I19">
            <v>88.18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69196.11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-398396.59</v>
          </cell>
          <cell r="E21">
            <v>0</v>
          </cell>
          <cell r="F21">
            <v>-18250.189999999999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910137.68</v>
          </cell>
          <cell r="E27">
            <v>26500</v>
          </cell>
          <cell r="F27">
            <v>65343.87</v>
          </cell>
          <cell r="G27">
            <v>0</v>
          </cell>
          <cell r="H27">
            <v>4153.2</v>
          </cell>
          <cell r="I27">
            <v>86348.49</v>
          </cell>
          <cell r="J27">
            <v>211846.84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769</v>
          </cell>
          <cell r="E29">
            <v>0</v>
          </cell>
          <cell r="F29">
            <v>17376.59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9576649.2300000004</v>
          </cell>
          <cell r="E32">
            <v>1714158.08</v>
          </cell>
          <cell r="F32">
            <v>5729377.4699999997</v>
          </cell>
          <cell r="G32">
            <v>0</v>
          </cell>
          <cell r="H32">
            <v>0</v>
          </cell>
          <cell r="I32">
            <v>0</v>
          </cell>
          <cell r="J32">
            <v>6487176.9900000002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1624373.15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38506.910000000003</v>
          </cell>
          <cell r="E37">
            <v>2775082.15</v>
          </cell>
          <cell r="F37">
            <v>39816.51</v>
          </cell>
          <cell r="G37">
            <v>0</v>
          </cell>
          <cell r="H37">
            <v>965214.19</v>
          </cell>
          <cell r="I37">
            <v>81336.14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225456.13</v>
          </cell>
          <cell r="E38">
            <v>1410.1</v>
          </cell>
          <cell r="F38">
            <v>56067.09</v>
          </cell>
          <cell r="G38">
            <v>0</v>
          </cell>
          <cell r="H38">
            <v>0</v>
          </cell>
          <cell r="I38">
            <v>3452.36</v>
          </cell>
          <cell r="J38">
            <v>3335578.49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85567.27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1088050.76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-1030212.29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23512575.050000001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275837229.19999999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-87797377.359999999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14694340.66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-10850947.689999999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3440950.53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-2303903.33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1181760.06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-1149057.46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1848223.82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-1562589.87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12831385.91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-11846876.060000001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19664.64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-18274.64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2535190.9900000002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5389155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1441472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203253.53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1912651.94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-40.58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-90569.36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-6.12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716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231104.53</v>
          </cell>
          <cell r="E99">
            <v>2137571.2000000002</v>
          </cell>
          <cell r="F99">
            <v>4282.83</v>
          </cell>
          <cell r="G99">
            <v>0</v>
          </cell>
          <cell r="H99">
            <v>0</v>
          </cell>
          <cell r="I99">
            <v>0</v>
          </cell>
          <cell r="J99">
            <v>172900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2455081.9700000002</v>
          </cell>
          <cell r="E100">
            <v>262159.21000000002</v>
          </cell>
          <cell r="F100">
            <v>75192.12</v>
          </cell>
          <cell r="G100">
            <v>0</v>
          </cell>
          <cell r="H100">
            <v>0</v>
          </cell>
          <cell r="I100">
            <v>2172.63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543445.04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8678233.0999999996</v>
          </cell>
          <cell r="E102">
            <v>64154.84</v>
          </cell>
          <cell r="F102">
            <v>151266.21</v>
          </cell>
          <cell r="G102">
            <v>0</v>
          </cell>
          <cell r="H102">
            <v>0</v>
          </cell>
          <cell r="I102">
            <v>250938.18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699652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3014092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633457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4562252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14667071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4538.03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493.59</v>
          </cell>
          <cell r="E112">
            <v>0</v>
          </cell>
          <cell r="F112">
            <v>18497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440000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1048000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92459.32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49986.02</v>
          </cell>
          <cell r="N128">
            <v>0</v>
          </cell>
        </row>
        <row r="129">
          <cell r="D129">
            <v>1055610.24</v>
          </cell>
          <cell r="E129">
            <v>662511.18999999994</v>
          </cell>
          <cell r="F129">
            <v>0</v>
          </cell>
          <cell r="G129">
            <v>0</v>
          </cell>
          <cell r="H129">
            <v>103077.73</v>
          </cell>
          <cell r="I129">
            <v>0</v>
          </cell>
          <cell r="J129">
            <v>101818.16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1297.43</v>
          </cell>
          <cell r="F131">
            <v>0</v>
          </cell>
          <cell r="G131">
            <v>0</v>
          </cell>
          <cell r="H131">
            <v>0</v>
          </cell>
          <cell r="I131">
            <v>845.51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13107446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831741.2</v>
          </cell>
          <cell r="E149">
            <v>283350.2</v>
          </cell>
          <cell r="F149">
            <v>4954</v>
          </cell>
          <cell r="G149">
            <v>0</v>
          </cell>
          <cell r="H149">
            <v>0</v>
          </cell>
          <cell r="I149">
            <v>0</v>
          </cell>
          <cell r="J149">
            <v>1310822.48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-39559219.640000001</v>
          </cell>
          <cell r="E156">
            <v>-90758</v>
          </cell>
          <cell r="F156">
            <v>-200470.37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4750000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8049065</v>
          </cell>
          <cell r="E159">
            <v>4761398.2</v>
          </cell>
          <cell r="F159">
            <v>11666456.32</v>
          </cell>
          <cell r="G159">
            <v>8102.33</v>
          </cell>
          <cell r="H159">
            <v>166230.82</v>
          </cell>
          <cell r="I159">
            <v>0</v>
          </cell>
          <cell r="J159">
            <v>14762102.48</v>
          </cell>
          <cell r="K159">
            <v>44310.8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222488443.31999999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3833058.61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12850606.619999999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5942508.1900000004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1568998.08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913856.13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157770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55542.48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867856.8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296680.26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80984.160000000003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82641.42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19048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7310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1091378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398525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119906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63980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1240990.8900000001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1213336.4099999999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225081.01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2400024.79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27162.26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450032.22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1324530.55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97505.55</v>
          </cell>
          <cell r="E219">
            <v>9020.02</v>
          </cell>
          <cell r="F219">
            <v>1225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51750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214051.61</v>
          </cell>
          <cell r="E221">
            <v>5073.74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35874.5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-15326873.460000001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154014.34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2633073.89</v>
          </cell>
          <cell r="E240">
            <v>64114.05</v>
          </cell>
          <cell r="F240">
            <v>0</v>
          </cell>
          <cell r="G240">
            <v>0</v>
          </cell>
          <cell r="H240">
            <v>22325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36784234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101327.93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370875.86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7536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110880.52</v>
          </cell>
          <cell r="K260">
            <v>394875.85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2539148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10688856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177112.97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23581.51</v>
          </cell>
          <cell r="E274">
            <v>1966169.37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-2390.14</v>
          </cell>
          <cell r="F276">
            <v>0</v>
          </cell>
          <cell r="G276">
            <v>0</v>
          </cell>
          <cell r="H276">
            <v>3498323.03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735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-3323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49239</v>
          </cell>
          <cell r="E286">
            <v>7854176.0099999998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5967974.2300000004</v>
          </cell>
          <cell r="F287">
            <v>0</v>
          </cell>
          <cell r="G287">
            <v>0</v>
          </cell>
          <cell r="H287">
            <v>28521266.629999999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348312.16</v>
          </cell>
          <cell r="E289">
            <v>94752.09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-443799.25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1224713.3499999999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12500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1991.05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7393000.6100000003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-3272203.34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87083.01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265918.82</v>
          </cell>
          <cell r="E315">
            <v>0</v>
          </cell>
          <cell r="F315">
            <v>206646.62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210885.69</v>
          </cell>
          <cell r="E316">
            <v>28924.01</v>
          </cell>
          <cell r="F316">
            <v>1953571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45740.65</v>
          </cell>
          <cell r="E319">
            <v>0</v>
          </cell>
          <cell r="F319">
            <v>114114.69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-159855.34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168313.99</v>
          </cell>
          <cell r="E332">
            <v>7534.36</v>
          </cell>
          <cell r="F332">
            <v>59599.87</v>
          </cell>
          <cell r="G332">
            <v>0</v>
          </cell>
          <cell r="H332">
            <v>0</v>
          </cell>
          <cell r="I332">
            <v>0</v>
          </cell>
          <cell r="J332">
            <v>70443.38</v>
          </cell>
          <cell r="K332">
            <v>340.35</v>
          </cell>
          <cell r="L332">
            <v>0</v>
          </cell>
          <cell r="N332">
            <v>0</v>
          </cell>
        </row>
        <row r="333">
          <cell r="D333">
            <v>-85634.36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-10266.030000000001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1710</v>
          </cell>
          <cell r="E334">
            <v>980.24</v>
          </cell>
          <cell r="F334">
            <v>0</v>
          </cell>
          <cell r="G334">
            <v>0</v>
          </cell>
          <cell r="H334">
            <v>20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86635.26</v>
          </cell>
          <cell r="E335">
            <v>8035.29</v>
          </cell>
          <cell r="F335">
            <v>27833.16</v>
          </cell>
          <cell r="G335">
            <v>50</v>
          </cell>
          <cell r="H335">
            <v>601.11</v>
          </cell>
          <cell r="I335">
            <v>0</v>
          </cell>
          <cell r="J335">
            <v>264000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70772.47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-70772.47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23035.71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-23035.71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390843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1600000</v>
          </cell>
          <cell r="K348">
            <v>0</v>
          </cell>
          <cell r="L348">
            <v>0</v>
          </cell>
          <cell r="N348">
            <v>-1990843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232957.8</v>
          </cell>
          <cell r="E350">
            <v>0</v>
          </cell>
          <cell r="F350">
            <v>26921.15</v>
          </cell>
          <cell r="G350">
            <v>0</v>
          </cell>
          <cell r="H350">
            <v>615774.31999999995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-875653.2699999999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119076.37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-119076.37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27910.12</v>
          </cell>
          <cell r="K353">
            <v>0</v>
          </cell>
          <cell r="L353">
            <v>0</v>
          </cell>
          <cell r="N353">
            <v>-27910.12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240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508330.56</v>
          </cell>
          <cell r="L355">
            <v>-478000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35.71</v>
          </cell>
          <cell r="E360">
            <v>0</v>
          </cell>
          <cell r="F360">
            <v>51.28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1321400.04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2596616.79</v>
          </cell>
          <cell r="E370">
            <v>73501.039999999994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1148317.68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20415890.999999996</v>
          </cell>
          <cell r="E374">
            <v>1040319.55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1594052.44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3945292.99</v>
          </cell>
          <cell r="E380">
            <v>1380246.94</v>
          </cell>
          <cell r="F380">
            <v>98706.75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1177261.57</v>
          </cell>
          <cell r="E383">
            <v>38963.08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31205.63</v>
          </cell>
          <cell r="E384">
            <v>96195.13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12683578.869999999</v>
          </cell>
          <cell r="E385">
            <v>2537749.2999999998</v>
          </cell>
          <cell r="F385">
            <v>754820.38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1408966.36</v>
          </cell>
          <cell r="E387">
            <v>322459.33</v>
          </cell>
          <cell r="F387">
            <v>110044.73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7213915.8299999991</v>
          </cell>
          <cell r="E389">
            <v>54983.97</v>
          </cell>
          <cell r="F389">
            <v>65417.84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56250</v>
          </cell>
          <cell r="E391">
            <v>43922.19</v>
          </cell>
          <cell r="F391">
            <v>155310.74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499282.77</v>
          </cell>
          <cell r="E392">
            <v>152197.35999999999</v>
          </cell>
          <cell r="F392">
            <v>234862.42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46509.22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400286.89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6692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2114.4</v>
          </cell>
          <cell r="E396">
            <v>25870.34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3548120.56</v>
          </cell>
          <cell r="E399">
            <v>434573.73</v>
          </cell>
          <cell r="F399">
            <v>102613.95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3584013.69</v>
          </cell>
          <cell r="E401">
            <v>403934.37</v>
          </cell>
          <cell r="F401">
            <v>71134.61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-1627187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1857637.34</v>
          </cell>
          <cell r="E403">
            <v>51479.78</v>
          </cell>
          <cell r="F403">
            <v>22054.09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86413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4370451.22</v>
          </cell>
          <cell r="E408">
            <v>632711.44999999995</v>
          </cell>
          <cell r="F408">
            <v>120751.14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451678.06</v>
          </cell>
          <cell r="E422">
            <v>627490.28</v>
          </cell>
          <cell r="F422">
            <v>38466.269999999997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105466.61</v>
          </cell>
          <cell r="E423">
            <v>6543.86</v>
          </cell>
          <cell r="F423">
            <v>157976.48000000001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638340.68000000005</v>
          </cell>
          <cell r="E424">
            <v>7283.61</v>
          </cell>
          <cell r="F424">
            <v>6572.41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39016.1</v>
          </cell>
          <cell r="E425">
            <v>43340.229999999996</v>
          </cell>
          <cell r="F425">
            <v>8618.5400000000009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1091349.75</v>
          </cell>
          <cell r="E426">
            <v>7403.87</v>
          </cell>
          <cell r="F426">
            <v>34072.46</v>
          </cell>
          <cell r="G426">
            <v>0</v>
          </cell>
          <cell r="H426">
            <v>0</v>
          </cell>
          <cell r="I426">
            <v>0</v>
          </cell>
          <cell r="J426">
            <v>115368.93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574583.56000000006</v>
          </cell>
          <cell r="E427">
            <v>134771.57</v>
          </cell>
          <cell r="F427">
            <v>219423.71000000002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-111173.37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7619.05</v>
          </cell>
          <cell r="E430">
            <v>27521.759999999998</v>
          </cell>
          <cell r="F430">
            <v>3114.06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26835.84</v>
          </cell>
          <cell r="E431">
            <v>145415.28</v>
          </cell>
          <cell r="F431">
            <v>1861.6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1135367.02</v>
          </cell>
          <cell r="E433">
            <v>20885.79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114882.86</v>
          </cell>
          <cell r="E438">
            <v>668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446922.72</v>
          </cell>
          <cell r="E439">
            <v>4068.47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3077188.66</v>
          </cell>
          <cell r="E440">
            <v>37903.800000000003</v>
          </cell>
          <cell r="F440">
            <v>76125.09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151766.43</v>
          </cell>
          <cell r="E441">
            <v>2386.0300000000002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60043.17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6512.88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2370516.7999999998</v>
          </cell>
          <cell r="E445">
            <v>7787345.8599999994</v>
          </cell>
          <cell r="F445">
            <v>257365.46</v>
          </cell>
          <cell r="G445">
            <v>0</v>
          </cell>
          <cell r="H445">
            <v>0</v>
          </cell>
          <cell r="I445">
            <v>0</v>
          </cell>
          <cell r="J445">
            <v>117974.42000000001</v>
          </cell>
          <cell r="K445">
            <v>18937.57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46146.740000000005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337270.61</v>
          </cell>
          <cell r="E448">
            <v>533201.69999999995</v>
          </cell>
          <cell r="F448">
            <v>99423.65</v>
          </cell>
          <cell r="G448">
            <v>0</v>
          </cell>
          <cell r="H448">
            <v>0</v>
          </cell>
          <cell r="I448">
            <v>0</v>
          </cell>
          <cell r="J448">
            <v>82500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1127344.47</v>
          </cell>
          <cell r="E449">
            <v>350723.74</v>
          </cell>
          <cell r="F449">
            <v>46048.56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235357.52</v>
          </cell>
          <cell r="E450">
            <v>93416.010000000009</v>
          </cell>
          <cell r="F450">
            <v>73346.77</v>
          </cell>
          <cell r="G450">
            <v>0</v>
          </cell>
          <cell r="H450">
            <v>0</v>
          </cell>
          <cell r="I450">
            <v>0</v>
          </cell>
          <cell r="J450">
            <v>1321392.24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590821.41999999993</v>
          </cell>
          <cell r="E451">
            <v>14713.019999999999</v>
          </cell>
          <cell r="F451">
            <v>1491.8300000000002</v>
          </cell>
          <cell r="G451">
            <v>0</v>
          </cell>
          <cell r="H451">
            <v>0</v>
          </cell>
          <cell r="I451">
            <v>0</v>
          </cell>
          <cell r="J451">
            <v>73497.09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332144.27999999997</v>
          </cell>
          <cell r="E452">
            <v>266101.27999999997</v>
          </cell>
          <cell r="F452">
            <v>80817.209999999992</v>
          </cell>
          <cell r="G452">
            <v>0</v>
          </cell>
          <cell r="H452">
            <v>0</v>
          </cell>
          <cell r="I452">
            <v>0</v>
          </cell>
          <cell r="J452">
            <v>56878.46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24027.67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102288.41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11835.33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5860062.0800000001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-159855.34</v>
          </cell>
        </row>
        <row r="461">
          <cell r="D461">
            <v>0</v>
          </cell>
          <cell r="E461">
            <v>428065.42</v>
          </cell>
          <cell r="F461">
            <v>0</v>
          </cell>
          <cell r="G461">
            <v>0</v>
          </cell>
          <cell r="H461">
            <v>15733.83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-443799.25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627932.36</v>
          </cell>
          <cell r="E463">
            <v>249012.43</v>
          </cell>
          <cell r="F463">
            <v>0</v>
          </cell>
          <cell r="G463">
            <v>0</v>
          </cell>
          <cell r="H463">
            <v>33992628.520000003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-18599076.800000001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72600</v>
          </cell>
          <cell r="L464">
            <v>11270.92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820000</v>
          </cell>
          <cell r="L466">
            <v>-820000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70772.47</v>
          </cell>
          <cell r="E468">
            <v>0</v>
          </cell>
          <cell r="F468">
            <v>23035.71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-93808.18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232957.8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-232957.8</v>
          </cell>
        </row>
        <row r="475">
          <cell r="D475">
            <v>390843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-390843</v>
          </cell>
        </row>
        <row r="476">
          <cell r="D476">
            <v>0</v>
          </cell>
          <cell r="E476">
            <v>0</v>
          </cell>
          <cell r="F476">
            <v>26921.15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-26921.15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615774.31999999995</v>
          </cell>
          <cell r="G478">
            <v>0</v>
          </cell>
          <cell r="H478">
            <v>119076.37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-734850.69</v>
          </cell>
        </row>
        <row r="479">
          <cell r="D479">
            <v>1600000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27910.12</v>
          </cell>
          <cell r="K479">
            <v>0</v>
          </cell>
          <cell r="L479">
            <v>0</v>
          </cell>
          <cell r="N479">
            <v>-1627910.12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8251121.8600000003</v>
          </cell>
          <cell r="N481">
            <v>0</v>
          </cell>
        </row>
        <row r="482">
          <cell r="D482">
            <v>761470.02</v>
          </cell>
          <cell r="E482">
            <v>272637.59999999998</v>
          </cell>
          <cell r="F482">
            <v>94333.9</v>
          </cell>
          <cell r="G482">
            <v>0</v>
          </cell>
          <cell r="H482">
            <v>0</v>
          </cell>
          <cell r="I482">
            <v>0</v>
          </cell>
          <cell r="J482">
            <v>27909.96</v>
          </cell>
          <cell r="K482">
            <v>0</v>
          </cell>
          <cell r="L482">
            <v>12286.94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161306.25</v>
          </cell>
          <cell r="F490">
            <v>9645.56</v>
          </cell>
          <cell r="G490">
            <v>0</v>
          </cell>
          <cell r="H490">
            <v>0</v>
          </cell>
          <cell r="I490">
            <v>0</v>
          </cell>
          <cell r="J490">
            <v>490706.56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155411.28999999998</v>
          </cell>
          <cell r="E491">
            <v>118256.43</v>
          </cell>
          <cell r="F491">
            <v>9325.14</v>
          </cell>
          <cell r="G491">
            <v>0</v>
          </cell>
          <cell r="H491">
            <v>0</v>
          </cell>
          <cell r="I491">
            <v>0</v>
          </cell>
          <cell r="J491">
            <v>452492.84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11871.7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146648</v>
          </cell>
          <cell r="K494">
            <v>0</v>
          </cell>
          <cell r="L494">
            <v>-510575.75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233744.05</v>
          </cell>
          <cell r="E496">
            <v>34636.25</v>
          </cell>
          <cell r="F496">
            <v>9942</v>
          </cell>
          <cell r="G496">
            <v>0</v>
          </cell>
          <cell r="H496">
            <v>0</v>
          </cell>
          <cell r="I496">
            <v>0</v>
          </cell>
          <cell r="J496">
            <v>57864.67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15869.08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2434382.63</v>
          </cell>
          <cell r="K499">
            <v>0</v>
          </cell>
          <cell r="L499">
            <v>-2434382.63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77131</v>
          </cell>
          <cell r="F501">
            <v>192.1</v>
          </cell>
          <cell r="G501">
            <v>0</v>
          </cell>
          <cell r="H501">
            <v>0</v>
          </cell>
          <cell r="I501">
            <v>0</v>
          </cell>
          <cell r="J501">
            <v>638828.32999999996</v>
          </cell>
          <cell r="K501">
            <v>0</v>
          </cell>
          <cell r="L501">
            <v>-716151.43</v>
          </cell>
          <cell r="N501">
            <v>0</v>
          </cell>
        </row>
        <row r="502">
          <cell r="D502">
            <v>160679.39000000001</v>
          </cell>
          <cell r="E502">
            <v>3070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601965.69999999995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6178.28</v>
          </cell>
          <cell r="K503">
            <v>0</v>
          </cell>
          <cell r="L503">
            <v>-6178.28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299768.48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165694.04</v>
          </cell>
          <cell r="K505">
            <v>0</v>
          </cell>
          <cell r="L505">
            <v>-465462.52</v>
          </cell>
          <cell r="N505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2700000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9034939.5800000001</v>
          </cell>
          <cell r="E527">
            <v>5398026.9400000004</v>
          </cell>
          <cell r="F527">
            <v>11769623.039999999</v>
          </cell>
          <cell r="G527">
            <v>8152.33</v>
          </cell>
          <cell r="H527">
            <v>47154.45</v>
          </cell>
          <cell r="I527">
            <v>0</v>
          </cell>
          <cell r="J527">
            <v>16734067.949999999</v>
          </cell>
          <cell r="K527">
            <v>36319.99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218799687.58000001</v>
          </cell>
          <cell r="N528">
            <v>0</v>
          </cell>
        </row>
        <row r="530">
          <cell r="D530">
            <v>-39075021.140000001</v>
          </cell>
          <cell r="E530">
            <v>-64154.84</v>
          </cell>
          <cell r="F530">
            <v>-151266.21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2">
        <row r="8">
          <cell r="D8">
            <v>4035914.6</v>
          </cell>
          <cell r="E8">
            <v>48609.72</v>
          </cell>
          <cell r="F8">
            <v>2643344.16</v>
          </cell>
          <cell r="G8">
            <v>43200.15</v>
          </cell>
          <cell r="H8">
            <v>18822.72</v>
          </cell>
          <cell r="I8">
            <v>-4443.72</v>
          </cell>
          <cell r="J8">
            <v>2833629.82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1.64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22256.43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900</v>
          </cell>
          <cell r="E12">
            <v>0</v>
          </cell>
          <cell r="F12">
            <v>146.11000000000001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850</v>
          </cell>
          <cell r="E15">
            <v>0</v>
          </cell>
          <cell r="F15">
            <v>900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71.28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1526.37</v>
          </cell>
          <cell r="E18">
            <v>0</v>
          </cell>
          <cell r="F18">
            <v>115435.24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234938.36</v>
          </cell>
          <cell r="E19">
            <v>0</v>
          </cell>
          <cell r="F19">
            <v>41654.400000000001</v>
          </cell>
          <cell r="G19">
            <v>423.63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5114.62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-103985.13</v>
          </cell>
          <cell r="E21">
            <v>0</v>
          </cell>
          <cell r="F21">
            <v>-23506.400000000001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1744.87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14349.07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-8863.6200000000008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200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5000000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62000</v>
          </cell>
          <cell r="E36">
            <v>0</v>
          </cell>
          <cell r="F36">
            <v>488434.8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17731.36</v>
          </cell>
          <cell r="E37">
            <v>91256.65</v>
          </cell>
          <cell r="F37">
            <v>31434.9</v>
          </cell>
          <cell r="G37">
            <v>0</v>
          </cell>
          <cell r="H37">
            <v>86421.65</v>
          </cell>
          <cell r="I37">
            <v>30798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1415.28</v>
          </cell>
          <cell r="E38">
            <v>5140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452422.27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38158.03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238047.93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48773278.07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-21286576.199999999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7613872.79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-5486788.3499999996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2854309.35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-2793969.18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2586422.36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-2201312.9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801935.95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-406919.51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1862576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263493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1068.6500000000001</v>
          </cell>
          <cell r="E90">
            <v>-508.5</v>
          </cell>
          <cell r="F90">
            <v>0</v>
          </cell>
          <cell r="G90">
            <v>0</v>
          </cell>
          <cell r="H90">
            <v>0</v>
          </cell>
          <cell r="I90">
            <v>26354.28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56520.18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15547.32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98718.67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77901.8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153530.73000000001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185267.36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95696.05</v>
          </cell>
          <cell r="E99">
            <v>5977.37</v>
          </cell>
          <cell r="F99">
            <v>8671.1</v>
          </cell>
          <cell r="G99">
            <v>0</v>
          </cell>
          <cell r="H99">
            <v>0</v>
          </cell>
          <cell r="I99">
            <v>0</v>
          </cell>
          <cell r="J99">
            <v>61225.47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731661.57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314681.84000000003</v>
          </cell>
          <cell r="E101">
            <v>0</v>
          </cell>
          <cell r="F101">
            <v>15951.61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1351383.88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210496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121041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1704018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2893053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17.97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1651.2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500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10173.16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2948036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51976.85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-7577260.1100000003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7629405.0800000001</v>
          </cell>
          <cell r="E159">
            <v>298255.99</v>
          </cell>
          <cell r="F159">
            <v>3200604.23</v>
          </cell>
          <cell r="G159">
            <v>87266.98</v>
          </cell>
          <cell r="H159">
            <v>112330.74</v>
          </cell>
          <cell r="I159">
            <v>0</v>
          </cell>
          <cell r="J159">
            <v>3578684.02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32141283.140000001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52962.83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1976713.91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925571.5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488898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100964.26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21155.919999999998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49633.47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28844.6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14804.82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9307.02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98355.57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21155.919999999998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3631.24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947.28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478195.27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153030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267806.19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230496.64000000001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4902.12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304764.61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25367.9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4902.12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171481.21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52005.38</v>
          </cell>
          <cell r="E219">
            <v>0</v>
          </cell>
          <cell r="F219">
            <v>0</v>
          </cell>
          <cell r="G219">
            <v>106.08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60257.84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-2673386.5499999998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295871.88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10418093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1128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63970.04</v>
          </cell>
          <cell r="K260">
            <v>0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112029.22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582708.24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116900.07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3027316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27334.01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-6749.6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-5.91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1783232.36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62216.95</v>
          </cell>
          <cell r="F287">
            <v>0</v>
          </cell>
          <cell r="G287">
            <v>0</v>
          </cell>
          <cell r="H287">
            <v>4118801.93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129162.72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-115990.77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20000</v>
          </cell>
          <cell r="E298">
            <v>169177.86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1392699.8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6547.13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110960.72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5584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3213.85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-3213.85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16838.38</v>
          </cell>
          <cell r="E332">
            <v>425</v>
          </cell>
          <cell r="F332">
            <v>5475</v>
          </cell>
          <cell r="G332">
            <v>150</v>
          </cell>
          <cell r="H332">
            <v>265</v>
          </cell>
          <cell r="I332">
            <v>0</v>
          </cell>
          <cell r="J332">
            <v>6683.43</v>
          </cell>
          <cell r="K332">
            <v>0</v>
          </cell>
          <cell r="L332">
            <v>0</v>
          </cell>
          <cell r="N332">
            <v>0</v>
          </cell>
        </row>
        <row r="333">
          <cell r="D333">
            <v>-17950.04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5686.11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78043.86</v>
          </cell>
          <cell r="E335">
            <v>0</v>
          </cell>
          <cell r="F335">
            <v>291.69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9000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-9000</v>
          </cell>
        </row>
        <row r="350">
          <cell r="D350">
            <v>11233.46</v>
          </cell>
          <cell r="E350">
            <v>0</v>
          </cell>
          <cell r="F350">
            <v>14344.25</v>
          </cell>
          <cell r="G350">
            <v>0</v>
          </cell>
          <cell r="H350">
            <v>23948.44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-49526.149999999994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3014.31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304.55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27.01</v>
          </cell>
          <cell r="E360">
            <v>0</v>
          </cell>
          <cell r="F360">
            <v>24.74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859724.11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307568.33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1021870.77</v>
          </cell>
          <cell r="E371">
            <v>28462.880000000001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3199214.42</v>
          </cell>
          <cell r="E374">
            <v>201426.74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612565.55000000005</v>
          </cell>
          <cell r="E375">
            <v>4250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54742.01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23184.18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1088497.03</v>
          </cell>
          <cell r="E380">
            <v>291573.52</v>
          </cell>
          <cell r="F380">
            <v>41920.559999999998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396064.03</v>
          </cell>
          <cell r="E383">
            <v>33881.760000000002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1933123.15</v>
          </cell>
          <cell r="E385">
            <v>142424.68</v>
          </cell>
          <cell r="F385">
            <v>25913.759999999998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5011.1400000000003</v>
          </cell>
          <cell r="E386">
            <v>0</v>
          </cell>
          <cell r="F386">
            <v>2052.62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59401.78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14019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1274914.8899999999</v>
          </cell>
          <cell r="E389">
            <v>14844.15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30904.38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117946.61</v>
          </cell>
          <cell r="E392">
            <v>32103.78</v>
          </cell>
          <cell r="F392">
            <v>9148.57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57754.11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48619.02</v>
          </cell>
          <cell r="E396">
            <v>19035.64</v>
          </cell>
          <cell r="F396">
            <v>26119.360000000001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716403.58</v>
          </cell>
          <cell r="E399">
            <v>55968.4</v>
          </cell>
          <cell r="F399">
            <v>6083.76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893520.72</v>
          </cell>
          <cell r="E401">
            <v>51341.98</v>
          </cell>
          <cell r="F401">
            <v>5031.8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-267232.86</v>
          </cell>
          <cell r="E402">
            <v>0</v>
          </cell>
          <cell r="F402">
            <v>-1268.1400000000001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-102614.39</v>
          </cell>
          <cell r="E403">
            <v>0</v>
          </cell>
          <cell r="F403">
            <v>2160.31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64334.68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20068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1102948.3799999999</v>
          </cell>
          <cell r="E409">
            <v>88499.58</v>
          </cell>
          <cell r="F409">
            <v>12510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12510.44</v>
          </cell>
          <cell r="E410">
            <v>981.5</v>
          </cell>
          <cell r="F410">
            <v>129.6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53764.63</v>
          </cell>
          <cell r="E411">
            <v>4923.7</v>
          </cell>
          <cell r="F411">
            <v>507.72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1700.43</v>
          </cell>
          <cell r="E412">
            <v>138.15</v>
          </cell>
          <cell r="F412">
            <v>18.239999999999998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23336.5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198849.06</v>
          </cell>
          <cell r="E422">
            <v>64467.35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22252.42</v>
          </cell>
          <cell r="E423">
            <v>1769</v>
          </cell>
          <cell r="F423">
            <v>29150.16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180495.92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114131.51</v>
          </cell>
          <cell r="E425">
            <v>984.2</v>
          </cell>
          <cell r="F425">
            <v>492.5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780090.89</v>
          </cell>
          <cell r="E426">
            <v>86543.58</v>
          </cell>
          <cell r="F426">
            <v>4435.53</v>
          </cell>
          <cell r="G426">
            <v>32125</v>
          </cell>
          <cell r="H426">
            <v>0</v>
          </cell>
          <cell r="I426">
            <v>0</v>
          </cell>
          <cell r="J426">
            <v>84386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165024.43</v>
          </cell>
          <cell r="E427">
            <v>5402.1</v>
          </cell>
          <cell r="F427">
            <v>4756.87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153344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85127.43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8086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118422.03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144733.56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504285.92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20302.509999999998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12195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1450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1121863.6499999999</v>
          </cell>
          <cell r="E445">
            <v>248073.77</v>
          </cell>
          <cell r="F445">
            <v>25039.57</v>
          </cell>
          <cell r="G445">
            <v>5000</v>
          </cell>
          <cell r="H445">
            <v>0</v>
          </cell>
          <cell r="I445">
            <v>0</v>
          </cell>
          <cell r="J445">
            <v>5990.63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223425.95</v>
          </cell>
          <cell r="E448">
            <v>90279.71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403045.68</v>
          </cell>
          <cell r="E449">
            <v>78478.149999999994</v>
          </cell>
          <cell r="F449">
            <v>1750.62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-3213.85</v>
          </cell>
        </row>
        <row r="450">
          <cell r="D450">
            <v>36803.129999999997</v>
          </cell>
          <cell r="E450">
            <v>22055.49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95330.18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12313.46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119719.41</v>
          </cell>
          <cell r="E452">
            <v>119094.22</v>
          </cell>
          <cell r="F452">
            <v>5528.97</v>
          </cell>
          <cell r="G452">
            <v>0</v>
          </cell>
          <cell r="H452">
            <v>0</v>
          </cell>
          <cell r="I452">
            <v>0</v>
          </cell>
          <cell r="J452">
            <v>6297.04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5375.57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26124.46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20977.7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19088.330000000002</v>
          </cell>
          <cell r="E459">
            <v>2536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534.9</v>
          </cell>
          <cell r="F460">
            <v>1043097.96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119630.88</v>
          </cell>
          <cell r="F461">
            <v>0</v>
          </cell>
          <cell r="G461">
            <v>0</v>
          </cell>
          <cell r="H461">
            <v>2400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-115990.77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40713.03</v>
          </cell>
          <cell r="E463">
            <v>33963.64</v>
          </cell>
          <cell r="F463">
            <v>0</v>
          </cell>
          <cell r="G463">
            <v>0</v>
          </cell>
          <cell r="H463">
            <v>4991466.57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-2673386.5499999998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9000</v>
          </cell>
          <cell r="F474">
            <v>11233.46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-20233.46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14344.25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-14344.25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23948.44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-23948.44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2047920.66</v>
          </cell>
          <cell r="N481">
            <v>0</v>
          </cell>
        </row>
        <row r="482">
          <cell r="D482">
            <v>101927.59</v>
          </cell>
          <cell r="E482">
            <v>0</v>
          </cell>
          <cell r="F482">
            <v>52859.9</v>
          </cell>
          <cell r="G482">
            <v>1288.83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-598937.82999999996</v>
          </cell>
          <cell r="N482">
            <v>598937.82999999996</v>
          </cell>
        </row>
        <row r="483">
          <cell r="D483">
            <v>640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29693.82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162839.47</v>
          </cell>
          <cell r="E491">
            <v>48773.9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7100.8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43247.9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-15451.63</v>
          </cell>
        </row>
        <row r="496">
          <cell r="D496">
            <v>62802.77</v>
          </cell>
          <cell r="E496">
            <v>100946.27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9499</v>
          </cell>
          <cell r="K496">
            <v>0</v>
          </cell>
          <cell r="L496">
            <v>0</v>
          </cell>
          <cell r="N496">
            <v>-229089.31</v>
          </cell>
        </row>
        <row r="497">
          <cell r="D497">
            <v>0</v>
          </cell>
          <cell r="E497">
            <v>265400.31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-189073.87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5594.5</v>
          </cell>
          <cell r="E500">
            <v>4384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1309.2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304432.92</v>
          </cell>
          <cell r="K501">
            <v>0</v>
          </cell>
          <cell r="L501">
            <v>0</v>
          </cell>
          <cell r="N501">
            <v>-165323.01999999999</v>
          </cell>
        </row>
        <row r="502">
          <cell r="D502">
            <v>0</v>
          </cell>
          <cell r="E502">
            <v>4042.01</v>
          </cell>
          <cell r="F502">
            <v>4665</v>
          </cell>
          <cell r="G502">
            <v>0</v>
          </cell>
          <cell r="H502">
            <v>0</v>
          </cell>
          <cell r="I502">
            <v>0</v>
          </cell>
          <cell r="J502">
            <v>272045.90000000002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63601.05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179676.22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47568.19</v>
          </cell>
          <cell r="E518">
            <v>187695.3</v>
          </cell>
          <cell r="F518">
            <v>127601.61</v>
          </cell>
          <cell r="G518">
            <v>0</v>
          </cell>
          <cell r="H518">
            <v>0</v>
          </cell>
          <cell r="I518">
            <v>0</v>
          </cell>
          <cell r="J518">
            <v>400402.92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7502999.3499999996</v>
          </cell>
          <cell r="E527">
            <v>-9999.77</v>
          </cell>
          <cell r="F527">
            <v>3143967.69</v>
          </cell>
          <cell r="G527">
            <v>49109.23</v>
          </cell>
          <cell r="H527">
            <v>105244.37</v>
          </cell>
          <cell r="I527">
            <v>0</v>
          </cell>
          <cell r="J527">
            <v>2814250.54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30692300.309999999</v>
          </cell>
          <cell r="N528">
            <v>0</v>
          </cell>
        </row>
        <row r="530">
          <cell r="D530">
            <v>-7101958.8799999999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3">
        <row r="8">
          <cell r="D8">
            <v>3659468.38</v>
          </cell>
          <cell r="E8">
            <v>40937.21</v>
          </cell>
          <cell r="F8">
            <v>303108.12</v>
          </cell>
          <cell r="G8">
            <v>73018.100000000006</v>
          </cell>
          <cell r="H8">
            <v>-189912.08</v>
          </cell>
          <cell r="I8">
            <v>751493.29</v>
          </cell>
          <cell r="J8">
            <v>3437258.72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46857.599999999999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4238.01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1625091.42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482.71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1163.0999999999999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89783.45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9324.34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306029.49</v>
          </cell>
          <cell r="E19">
            <v>0</v>
          </cell>
          <cell r="F19">
            <v>0</v>
          </cell>
          <cell r="G19">
            <v>0</v>
          </cell>
          <cell r="H19">
            <v>57.05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4085.46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-92014.46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160330.82999999999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42810.68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1079.7</v>
          </cell>
          <cell r="E37">
            <v>203678.79</v>
          </cell>
          <cell r="F37">
            <v>0</v>
          </cell>
          <cell r="G37">
            <v>0</v>
          </cell>
          <cell r="H37">
            <v>147058</v>
          </cell>
          <cell r="I37">
            <v>990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3085572.5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500951.96</v>
          </cell>
          <cell r="E39">
            <v>35979.769999999997</v>
          </cell>
          <cell r="F39">
            <v>0</v>
          </cell>
          <cell r="G39">
            <v>0</v>
          </cell>
          <cell r="H39">
            <v>89261.37</v>
          </cell>
          <cell r="I39">
            <v>1.44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6514755.3700000001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70828290.939999998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-21918060.010000002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4679116.46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-4144749.6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1929641.03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-1887627.4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1807040.32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-1711423.93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64175.78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-55484.59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911153.33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-456880.72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12188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292198.57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1780861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391372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394</v>
          </cell>
          <cell r="F90">
            <v>0</v>
          </cell>
          <cell r="G90">
            <v>0</v>
          </cell>
          <cell r="H90">
            <v>0</v>
          </cell>
          <cell r="I90">
            <v>110677.32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13540.69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31421.3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130449.62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165001.20000000001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130076.46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180642.48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144460.82999999999</v>
          </cell>
          <cell r="E99">
            <v>8939.67</v>
          </cell>
          <cell r="F99">
            <v>40.28</v>
          </cell>
          <cell r="G99">
            <v>0</v>
          </cell>
          <cell r="H99">
            <v>0</v>
          </cell>
          <cell r="I99">
            <v>0</v>
          </cell>
          <cell r="J99">
            <v>33450.629999999997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812347.7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377684.31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1537913.61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157618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702580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141098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1029542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3204412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190858.32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5689.74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6826.25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42000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106000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168199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5657.08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71909.070000000007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592.66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125.94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2996656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259370.21</v>
          </cell>
          <cell r="E149">
            <v>92579.82</v>
          </cell>
          <cell r="F149">
            <v>2550</v>
          </cell>
          <cell r="G149">
            <v>0</v>
          </cell>
          <cell r="H149">
            <v>0</v>
          </cell>
          <cell r="I149">
            <v>0</v>
          </cell>
          <cell r="J149">
            <v>175924.39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-8171537.0999999996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1160000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18431.36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5203.18</v>
          </cell>
          <cell r="L158">
            <v>0</v>
          </cell>
          <cell r="N158">
            <v>0</v>
          </cell>
        </row>
        <row r="159">
          <cell r="D159">
            <v>1959243.92</v>
          </cell>
          <cell r="E159">
            <v>68022.600000000006</v>
          </cell>
          <cell r="F159">
            <v>2007258.17</v>
          </cell>
          <cell r="G159">
            <v>82110.53</v>
          </cell>
          <cell r="H159">
            <v>32459.279999999999</v>
          </cell>
          <cell r="I159">
            <v>0</v>
          </cell>
          <cell r="J159">
            <v>2842863.43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57898266.359999999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132723.51999999999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4310133.99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1363034.33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262682.09999999998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15265.6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152474.92000000001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38987.81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13906.48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5806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137879.45000000001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82575.460000000006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5704.39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6944.32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309293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393299.81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298086.78000000003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83945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30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390716.21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563246.65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10936.37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647519.37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14294.81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319329.8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68031.839999999997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2684.55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-9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3900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85513.62</v>
          </cell>
          <cell r="E239">
            <v>150313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271759.57</v>
          </cell>
          <cell r="E240">
            <v>12500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10371915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593.4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1308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35300.22</v>
          </cell>
          <cell r="K260">
            <v>48350.6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3167915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1500</v>
          </cell>
          <cell r="E262">
            <v>128343.72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3013897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174581.52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809702.64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69265.66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1262320.81</v>
          </cell>
          <cell r="F287">
            <v>0</v>
          </cell>
          <cell r="G287">
            <v>0</v>
          </cell>
          <cell r="H287">
            <v>5544959.2599999998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83467.94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640539.56000000006</v>
          </cell>
          <cell r="E298">
            <v>90217.56</v>
          </cell>
          <cell r="F298">
            <v>0</v>
          </cell>
          <cell r="G298">
            <v>0</v>
          </cell>
          <cell r="H298">
            <v>542447.72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500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300000</v>
          </cell>
          <cell r="N299">
            <v>0</v>
          </cell>
        </row>
        <row r="300">
          <cell r="D300">
            <v>37268.339999999997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161223.15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12750.35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31178.5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8044.19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3523.36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7965.32</v>
          </cell>
          <cell r="E332">
            <v>0</v>
          </cell>
          <cell r="F332">
            <v>22101.9</v>
          </cell>
          <cell r="G332">
            <v>165.72</v>
          </cell>
          <cell r="H332">
            <v>636.96</v>
          </cell>
          <cell r="I332">
            <v>0</v>
          </cell>
          <cell r="J332">
            <v>6628.91</v>
          </cell>
          <cell r="K332">
            <v>39.85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272.82</v>
          </cell>
          <cell r="E334">
            <v>0</v>
          </cell>
          <cell r="F334">
            <v>0</v>
          </cell>
          <cell r="G334">
            <v>1645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26927.96</v>
          </cell>
          <cell r="E335">
            <v>0</v>
          </cell>
          <cell r="F335">
            <v>7.65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237181.06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1107539.77</v>
          </cell>
          <cell r="K348">
            <v>0</v>
          </cell>
          <cell r="L348">
            <v>0</v>
          </cell>
          <cell r="N348">
            <v>-1344720.83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2722.02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-2722.02</v>
          </cell>
        </row>
        <row r="350">
          <cell r="D350">
            <v>135000</v>
          </cell>
          <cell r="E350">
            <v>0</v>
          </cell>
          <cell r="F350">
            <v>19040.09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-154040.09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1144213.56</v>
          </cell>
          <cell r="K353">
            <v>0</v>
          </cell>
          <cell r="L353">
            <v>0</v>
          </cell>
          <cell r="N353">
            <v>-1144213.56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178377.30000000002</v>
          </cell>
          <cell r="L355">
            <v>-164281.92000000001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1422.65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-3.53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730813.9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395455.68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1266796.6200000001</v>
          </cell>
          <cell r="E371">
            <v>120572.98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54614.04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3993420.26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645697.68999999994</v>
          </cell>
          <cell r="E375">
            <v>33670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1688822.85</v>
          </cell>
          <cell r="E380">
            <v>671027.43999999994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7694.04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131215.45000000001</v>
          </cell>
          <cell r="E381">
            <v>26939.7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479384.88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2289995.17</v>
          </cell>
          <cell r="E385">
            <v>47897.74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15108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31726.62</v>
          </cell>
          <cell r="E386">
            <v>3576.45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85517.28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1378147.7</v>
          </cell>
          <cell r="E389">
            <v>49725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145239.13</v>
          </cell>
          <cell r="E391">
            <v>85415.25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105844.49</v>
          </cell>
          <cell r="E392">
            <v>14893.48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63374.89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114282.23</v>
          </cell>
          <cell r="E396">
            <v>3852.73</v>
          </cell>
          <cell r="F396">
            <v>0</v>
          </cell>
          <cell r="G396">
            <v>0</v>
          </cell>
          <cell r="H396">
            <v>37806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905106.86</v>
          </cell>
          <cell r="E399">
            <v>66268.95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1681.81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121482.73999999999</v>
          </cell>
          <cell r="E401">
            <v>65183.58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1932.31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563765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362806.35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55898.48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13361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1641714.26</v>
          </cell>
          <cell r="E409">
            <v>131255.57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4835.92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19370.099999999999</v>
          </cell>
          <cell r="E410">
            <v>1493.76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42.08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42160.28</v>
          </cell>
          <cell r="E411">
            <v>3179.59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106.2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795.35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656.14</v>
          </cell>
          <cell r="E413">
            <v>32.76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810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211773.98</v>
          </cell>
          <cell r="E422">
            <v>150677.62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22401.25</v>
          </cell>
          <cell r="E423">
            <v>1634.73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117339.22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55524.21</v>
          </cell>
          <cell r="E425">
            <v>14633.79</v>
          </cell>
          <cell r="F425">
            <v>11729.87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99829.03</v>
          </cell>
          <cell r="E426">
            <v>13102.59</v>
          </cell>
          <cell r="F426">
            <v>8715.4500000000007</v>
          </cell>
          <cell r="G426">
            <v>0</v>
          </cell>
          <cell r="H426">
            <v>0</v>
          </cell>
          <cell r="I426">
            <v>0</v>
          </cell>
          <cell r="J426">
            <v>525558.68999999994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113988.14</v>
          </cell>
          <cell r="E427">
            <v>4684.58</v>
          </cell>
          <cell r="F427">
            <v>333.62</v>
          </cell>
          <cell r="G427">
            <v>0</v>
          </cell>
          <cell r="H427">
            <v>0</v>
          </cell>
          <cell r="I427">
            <v>0</v>
          </cell>
          <cell r="J427">
            <v>560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326078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3635.05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34948.550000000003</v>
          </cell>
          <cell r="E431">
            <v>3583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18668.84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63777.51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984541.16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35233.43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15711.82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1777.47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1265142.0900000001</v>
          </cell>
          <cell r="E445">
            <v>73122.45</v>
          </cell>
          <cell r="F445">
            <v>100</v>
          </cell>
          <cell r="G445">
            <v>0</v>
          </cell>
          <cell r="H445">
            <v>0</v>
          </cell>
          <cell r="I445">
            <v>0</v>
          </cell>
          <cell r="J445">
            <v>25540.55</v>
          </cell>
          <cell r="K445">
            <v>17451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244751.35999999999</v>
          </cell>
          <cell r="E448">
            <v>11250</v>
          </cell>
          <cell r="F448">
            <v>20000</v>
          </cell>
          <cell r="G448">
            <v>0</v>
          </cell>
          <cell r="H448">
            <v>0</v>
          </cell>
          <cell r="I448">
            <v>0</v>
          </cell>
          <cell r="J448">
            <v>46583.03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158132.21</v>
          </cell>
          <cell r="E449">
            <v>52802.62</v>
          </cell>
          <cell r="F449">
            <v>103.69</v>
          </cell>
          <cell r="G449">
            <v>0</v>
          </cell>
          <cell r="H449">
            <v>0</v>
          </cell>
          <cell r="I449">
            <v>0</v>
          </cell>
          <cell r="J449">
            <v>7146.43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402189.4</v>
          </cell>
          <cell r="E450">
            <v>5941.04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31645.9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38947.279999999999</v>
          </cell>
          <cell r="E451">
            <v>1862.6</v>
          </cell>
          <cell r="F451">
            <v>439.47</v>
          </cell>
          <cell r="G451">
            <v>0</v>
          </cell>
          <cell r="H451">
            <v>0</v>
          </cell>
          <cell r="I451">
            <v>0</v>
          </cell>
          <cell r="J451">
            <v>53782.07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133523.68</v>
          </cell>
          <cell r="E452">
            <v>147751.98000000001</v>
          </cell>
          <cell r="F452">
            <v>8306.9</v>
          </cell>
          <cell r="G452">
            <v>0</v>
          </cell>
          <cell r="H452">
            <v>0</v>
          </cell>
          <cell r="I452">
            <v>0</v>
          </cell>
          <cell r="J452">
            <v>242896.84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9945.82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27596.12</v>
          </cell>
          <cell r="E456">
            <v>657.7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465</v>
          </cell>
          <cell r="E457">
            <v>359.9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23311.15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57889.69</v>
          </cell>
          <cell r="E459">
            <v>425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1982.08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69633.03</v>
          </cell>
          <cell r="F461">
            <v>0</v>
          </cell>
          <cell r="G461">
            <v>0</v>
          </cell>
          <cell r="H461">
            <v>3505.91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64840.800000000003</v>
          </cell>
          <cell r="E463">
            <v>41539.53</v>
          </cell>
          <cell r="F463">
            <v>0</v>
          </cell>
          <cell r="G463">
            <v>10903.15</v>
          </cell>
          <cell r="H463">
            <v>7235867.8399999999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6000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204281.92</v>
          </cell>
          <cell r="L466">
            <v>-216281.92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237181.06</v>
          </cell>
          <cell r="E474">
            <v>0</v>
          </cell>
          <cell r="F474">
            <v>135000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-372181.06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19040.09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-19040.09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2722.02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-2722.02</v>
          </cell>
        </row>
        <row r="479">
          <cell r="D479">
            <v>1000000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1251753.33</v>
          </cell>
          <cell r="K479">
            <v>0</v>
          </cell>
          <cell r="L479">
            <v>0</v>
          </cell>
          <cell r="N479">
            <v>-2251753.33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1971466.5</v>
          </cell>
          <cell r="N481">
            <v>0</v>
          </cell>
        </row>
        <row r="482">
          <cell r="D482">
            <v>-14522.14</v>
          </cell>
          <cell r="E482">
            <v>3651.37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1789.61</v>
          </cell>
          <cell r="E490">
            <v>1213.94</v>
          </cell>
          <cell r="F490">
            <v>790.5</v>
          </cell>
          <cell r="G490">
            <v>0</v>
          </cell>
          <cell r="H490">
            <v>0</v>
          </cell>
          <cell r="I490">
            <v>0</v>
          </cell>
          <cell r="J490">
            <v>9115.09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34307.910000000003</v>
          </cell>
          <cell r="E491">
            <v>131633.20000000001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106638.98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23687.03</v>
          </cell>
          <cell r="K495">
            <v>0</v>
          </cell>
          <cell r="L495">
            <v>-23687.03</v>
          </cell>
          <cell r="N495">
            <v>0</v>
          </cell>
        </row>
        <row r="496">
          <cell r="D496">
            <v>21944.95</v>
          </cell>
          <cell r="E496">
            <v>21898.59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22130.25</v>
          </cell>
          <cell r="K496">
            <v>0</v>
          </cell>
          <cell r="L496">
            <v>-65973.789999999994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55674.3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257435.98</v>
          </cell>
          <cell r="K501">
            <v>0</v>
          </cell>
          <cell r="L501">
            <v>-313110.28000000003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34762.589999999997</v>
          </cell>
          <cell r="K505">
            <v>0</v>
          </cell>
          <cell r="L505">
            <v>-34762.589999999997</v>
          </cell>
          <cell r="N505">
            <v>0</v>
          </cell>
        </row>
        <row r="518">
          <cell r="D518">
            <v>274418.93</v>
          </cell>
          <cell r="E518">
            <v>126989.58</v>
          </cell>
          <cell r="F518">
            <v>38000</v>
          </cell>
          <cell r="G518">
            <v>0</v>
          </cell>
          <cell r="H518">
            <v>0</v>
          </cell>
          <cell r="I518">
            <v>0</v>
          </cell>
          <cell r="J518">
            <v>256387.19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1160000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28090.250000000015</v>
          </cell>
          <cell r="F526">
            <v>0</v>
          </cell>
          <cell r="G526">
            <v>0</v>
          </cell>
          <cell r="H526">
            <v>-28789.5</v>
          </cell>
          <cell r="I526">
            <v>0</v>
          </cell>
          <cell r="J526">
            <v>0</v>
          </cell>
          <cell r="K526">
            <v>4238.3099999999995</v>
          </cell>
          <cell r="L526">
            <v>0</v>
          </cell>
          <cell r="N526">
            <v>0</v>
          </cell>
        </row>
        <row r="527">
          <cell r="D527">
            <v>1734076.8899999997</v>
          </cell>
          <cell r="E527">
            <v>116182.27</v>
          </cell>
          <cell r="F527">
            <v>1983913</v>
          </cell>
          <cell r="G527">
            <v>73018.100000000006</v>
          </cell>
          <cell r="H527">
            <v>75253.84</v>
          </cell>
          <cell r="I527">
            <v>0</v>
          </cell>
          <cell r="J527">
            <v>6214820.3299999991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56716333.549999997</v>
          </cell>
          <cell r="N528">
            <v>0</v>
          </cell>
        </row>
        <row r="530">
          <cell r="D530">
            <v>-7904985.0999999996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4">
        <row r="8">
          <cell r="D8">
            <v>92189.5</v>
          </cell>
          <cell r="E8">
            <v>5565.78</v>
          </cell>
          <cell r="F8">
            <v>192504.97</v>
          </cell>
          <cell r="G8">
            <v>2606.7199999999998</v>
          </cell>
          <cell r="H8">
            <v>6774.51</v>
          </cell>
          <cell r="I8">
            <v>124612.46</v>
          </cell>
          <cell r="J8">
            <v>129391.49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8264089.2000000002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12251648.98</v>
          </cell>
          <cell r="E10">
            <v>2545746.2200000002</v>
          </cell>
          <cell r="F10">
            <v>6107634.79</v>
          </cell>
          <cell r="G10">
            <v>482106.48</v>
          </cell>
          <cell r="H10">
            <v>54639.6</v>
          </cell>
          <cell r="I10">
            <v>1645443.89</v>
          </cell>
          <cell r="J10">
            <v>8308219.7999999998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1000</v>
          </cell>
          <cell r="E14">
            <v>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1835</v>
          </cell>
          <cell r="E15">
            <v>200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342234.12</v>
          </cell>
          <cell r="E18">
            <v>81499.509999999995</v>
          </cell>
          <cell r="F18">
            <v>35216.9</v>
          </cell>
          <cell r="G18">
            <v>0</v>
          </cell>
          <cell r="H18">
            <v>0</v>
          </cell>
          <cell r="I18">
            <v>2358.33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1030473.7000000001</v>
          </cell>
          <cell r="E19">
            <v>56178.63</v>
          </cell>
          <cell r="F19">
            <v>-500.5</v>
          </cell>
          <cell r="G19">
            <v>0</v>
          </cell>
          <cell r="H19">
            <v>136417.03</v>
          </cell>
          <cell r="I19">
            <v>17871.28</v>
          </cell>
          <cell r="J19">
            <v>52053.859999999993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-335000</v>
          </cell>
          <cell r="E21">
            <v>-20000</v>
          </cell>
          <cell r="F21">
            <v>0</v>
          </cell>
          <cell r="G21">
            <v>0</v>
          </cell>
          <cell r="H21">
            <v>-11000</v>
          </cell>
          <cell r="I21">
            <v>0</v>
          </cell>
          <cell r="J21">
            <v>-24000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386094.64</v>
          </cell>
          <cell r="E27">
            <v>6250</v>
          </cell>
          <cell r="F27">
            <v>500</v>
          </cell>
          <cell r="G27">
            <v>0</v>
          </cell>
          <cell r="H27">
            <v>0</v>
          </cell>
          <cell r="I27">
            <v>0</v>
          </cell>
          <cell r="J27">
            <v>66500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17249.3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14790</v>
          </cell>
          <cell r="E37">
            <v>163497.82</v>
          </cell>
          <cell r="F37">
            <v>0</v>
          </cell>
          <cell r="G37">
            <v>0</v>
          </cell>
          <cell r="H37">
            <v>264031</v>
          </cell>
          <cell r="I37">
            <v>163101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189462.29</v>
          </cell>
          <cell r="E38">
            <v>84832.09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9780194.290000001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8283.99</v>
          </cell>
          <cell r="F39">
            <v>0</v>
          </cell>
          <cell r="G39">
            <v>0</v>
          </cell>
          <cell r="H39">
            <v>4662</v>
          </cell>
          <cell r="I39">
            <v>64412.36</v>
          </cell>
          <cell r="J39">
            <v>15800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1840630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-1748598.5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2112646.5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93157579.370000005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-32606626.32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19951674.82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-16217552.380000001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8238566.46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-7079195.6600000001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39660.97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1230278.8999999999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2147238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504983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325181.89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54874.29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161129.71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200898.01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104761.63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268157.38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24679.670000000002</v>
          </cell>
          <cell r="E99">
            <v>5858.32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92417.83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902330.01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479790.38</v>
          </cell>
          <cell r="E101">
            <v>30682.07</v>
          </cell>
          <cell r="F101">
            <v>4633.37</v>
          </cell>
          <cell r="G101">
            <v>0</v>
          </cell>
          <cell r="H101">
            <v>0</v>
          </cell>
          <cell r="I101">
            <v>0</v>
          </cell>
          <cell r="J101">
            <v>1989.7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1939376.17</v>
          </cell>
          <cell r="E102">
            <v>124020.97</v>
          </cell>
          <cell r="F102">
            <v>18728.689999999999</v>
          </cell>
          <cell r="G102">
            <v>0</v>
          </cell>
          <cell r="H102">
            <v>0</v>
          </cell>
          <cell r="I102">
            <v>0</v>
          </cell>
          <cell r="J102">
            <v>8042.61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295137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265542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3156258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6373809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162637.12</v>
          </cell>
          <cell r="E108">
            <v>0</v>
          </cell>
          <cell r="F108">
            <v>0</v>
          </cell>
          <cell r="G108">
            <v>0</v>
          </cell>
          <cell r="H108">
            <v>1024.3699999999999</v>
          </cell>
          <cell r="I108">
            <v>466.4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15870.4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48.9</v>
          </cell>
          <cell r="E112">
            <v>0.92</v>
          </cell>
          <cell r="F112">
            <v>49.98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95656.26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168768.84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15527.29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6544.32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170908.02</v>
          </cell>
          <cell r="N128">
            <v>0</v>
          </cell>
        </row>
        <row r="129">
          <cell r="D129">
            <v>32027</v>
          </cell>
          <cell r="E129">
            <v>34758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5460480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144408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910360.32</v>
          </cell>
          <cell r="E149">
            <v>29890.22</v>
          </cell>
          <cell r="F149">
            <v>10647.17</v>
          </cell>
          <cell r="G149">
            <v>0</v>
          </cell>
          <cell r="H149">
            <v>0</v>
          </cell>
          <cell r="I149">
            <v>0</v>
          </cell>
          <cell r="J149">
            <v>3979490.71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4973961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-16236791.1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7500000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2666423.06</v>
          </cell>
          <cell r="F158">
            <v>0</v>
          </cell>
          <cell r="G158">
            <v>0</v>
          </cell>
          <cell r="H158">
            <v>309264.78000000003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5245135.57</v>
          </cell>
          <cell r="E159">
            <v>0</v>
          </cell>
          <cell r="F159">
            <v>5370372.7999999998</v>
          </cell>
          <cell r="G159">
            <v>484713.2</v>
          </cell>
          <cell r="H159">
            <v>0</v>
          </cell>
          <cell r="I159">
            <v>0</v>
          </cell>
          <cell r="J159">
            <v>8495628.0700000003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69034984.680000007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1107258.0900000001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12354040.870000001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1397596.68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840513.24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84122.28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6600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1651622.82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55858.84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179884.4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7100.7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353893.9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343673.88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5680.56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6600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18935.2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123667.16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536831.5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16149.5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36285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49197.919999999998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944782.69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1556433.96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79012.649999999994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1782719.16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80453.279999999999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925969.09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7671</v>
          </cell>
          <cell r="E219">
            <v>748518.88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4550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16019.26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10041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956127.5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2837608.51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1074818.78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17677323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18395.439999999999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200757.04</v>
          </cell>
          <cell r="K260">
            <v>0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9269082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731614.59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5136721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1952334.76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71589.899999999994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684218.65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18723502.559999999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70590.58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260043.27</v>
          </cell>
          <cell r="F298">
            <v>0</v>
          </cell>
          <cell r="G298">
            <v>0</v>
          </cell>
          <cell r="H298">
            <v>154668.62</v>
          </cell>
          <cell r="I298">
            <v>0</v>
          </cell>
          <cell r="J298">
            <v>15800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43039.34</v>
          </cell>
          <cell r="N299">
            <v>0</v>
          </cell>
        </row>
        <row r="300">
          <cell r="D300">
            <v>0</v>
          </cell>
          <cell r="E300">
            <v>361281.94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14421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9044.3200000000015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34111.040000000001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733532.34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280551.71999999997</v>
          </cell>
          <cell r="E315">
            <v>14255.01</v>
          </cell>
          <cell r="F315">
            <v>75000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53095.869999999995</v>
          </cell>
          <cell r="E316">
            <v>0</v>
          </cell>
          <cell r="F316">
            <v>500000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246767.68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-246767.68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36144.049999999996</v>
          </cell>
          <cell r="E332">
            <v>5615.51</v>
          </cell>
          <cell r="F332">
            <v>10527.74</v>
          </cell>
          <cell r="G332">
            <v>0</v>
          </cell>
          <cell r="H332">
            <v>1477.55</v>
          </cell>
          <cell r="I332">
            <v>0</v>
          </cell>
          <cell r="J332">
            <v>16132.43</v>
          </cell>
          <cell r="K332">
            <v>0</v>
          </cell>
          <cell r="L332">
            <v>0</v>
          </cell>
          <cell r="N332">
            <v>0</v>
          </cell>
        </row>
        <row r="333">
          <cell r="D333">
            <v>-13008.99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1476.47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96960.16</v>
          </cell>
          <cell r="E335">
            <v>71478.600000000006</v>
          </cell>
          <cell r="F335">
            <v>86.61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251000</v>
          </cell>
          <cell r="L341">
            <v>0</v>
          </cell>
          <cell r="N341">
            <v>-251000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99135.19</v>
          </cell>
          <cell r="F349">
            <v>155097.70000000001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-254232.89</v>
          </cell>
        </row>
        <row r="350">
          <cell r="D350">
            <v>29883.48</v>
          </cell>
          <cell r="E350">
            <v>75000</v>
          </cell>
          <cell r="F350">
            <v>207941.62</v>
          </cell>
          <cell r="G350">
            <v>0</v>
          </cell>
          <cell r="H350">
            <v>132451.73000000001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-445276.82999999996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-66920.649999999994</v>
          </cell>
          <cell r="F352">
            <v>0</v>
          </cell>
          <cell r="G352">
            <v>0</v>
          </cell>
          <cell r="H352">
            <v>66920.649999999994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827596.38</v>
          </cell>
          <cell r="K353">
            <v>0</v>
          </cell>
          <cell r="L353">
            <v>0</v>
          </cell>
          <cell r="N353">
            <v>-827596.38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-9480.0400000000009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1322.84</v>
          </cell>
          <cell r="E358">
            <v>0</v>
          </cell>
          <cell r="F358">
            <v>10612.15</v>
          </cell>
          <cell r="G358">
            <v>0</v>
          </cell>
          <cell r="H358">
            <v>72713.039999999994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-1.72</v>
          </cell>
          <cell r="E360">
            <v>140</v>
          </cell>
          <cell r="F360">
            <v>0.1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766901.93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210672.4</v>
          </cell>
          <cell r="E370">
            <v>82900.05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2079100.55</v>
          </cell>
          <cell r="E371">
            <v>293459.84000000003</v>
          </cell>
          <cell r="F371">
            <v>40510.620000000003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7524054.6500000013</v>
          </cell>
          <cell r="E374">
            <v>1144058.4100000001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1779664.65</v>
          </cell>
          <cell r="E375">
            <v>40706.82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4627.5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351764.85</v>
          </cell>
          <cell r="E377">
            <v>8550.42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2984009</v>
          </cell>
          <cell r="E380">
            <v>246496.68</v>
          </cell>
          <cell r="F380">
            <v>38074.17</v>
          </cell>
          <cell r="G380">
            <v>0</v>
          </cell>
          <cell r="H380">
            <v>0</v>
          </cell>
          <cell r="I380">
            <v>0</v>
          </cell>
          <cell r="J380">
            <v>194816.83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862061.55</v>
          </cell>
          <cell r="E383">
            <v>414866.31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4305734.01</v>
          </cell>
          <cell r="E385">
            <v>420739.62</v>
          </cell>
          <cell r="F385">
            <v>13981.92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98320.79</v>
          </cell>
          <cell r="E386">
            <v>1366.02</v>
          </cell>
          <cell r="F386">
            <v>1189.83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259706.23999999999</v>
          </cell>
          <cell r="E387">
            <v>12809.08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6700.08</v>
          </cell>
          <cell r="E389">
            <v>73113.5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3830213.78</v>
          </cell>
          <cell r="E390">
            <v>180775.94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1747</v>
          </cell>
          <cell r="E392">
            <v>9875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116614.08</v>
          </cell>
          <cell r="E393">
            <v>46959.28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212587.36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10988.25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111414.71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1620270.78</v>
          </cell>
          <cell r="E399">
            <v>201001.77000000002</v>
          </cell>
          <cell r="F399">
            <v>7120.1900000000005</v>
          </cell>
          <cell r="G399">
            <v>0</v>
          </cell>
          <cell r="H399">
            <v>0</v>
          </cell>
          <cell r="I399">
            <v>0</v>
          </cell>
          <cell r="J399">
            <v>14328.74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177808.32000000007</v>
          </cell>
          <cell r="E401">
            <v>194683.98</v>
          </cell>
          <cell r="F401">
            <v>8708.49</v>
          </cell>
          <cell r="G401">
            <v>0</v>
          </cell>
          <cell r="H401">
            <v>0</v>
          </cell>
          <cell r="I401">
            <v>0</v>
          </cell>
          <cell r="J401">
            <v>14237.41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807463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-62794.55</v>
          </cell>
          <cell r="E403">
            <v>22915.84</v>
          </cell>
          <cell r="F403">
            <v>-25180.15</v>
          </cell>
          <cell r="G403">
            <v>0</v>
          </cell>
          <cell r="H403">
            <v>0</v>
          </cell>
          <cell r="I403">
            <v>0</v>
          </cell>
          <cell r="J403">
            <v>5371.46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533189.61</v>
          </cell>
          <cell r="E404">
            <v>1475.18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27213.37</v>
          </cell>
          <cell r="E405">
            <v>16121.13</v>
          </cell>
          <cell r="F405">
            <v>303</v>
          </cell>
          <cell r="G405">
            <v>0</v>
          </cell>
          <cell r="H405">
            <v>0</v>
          </cell>
          <cell r="I405">
            <v>0</v>
          </cell>
          <cell r="J405">
            <v>163.5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-39846.94</v>
          </cell>
          <cell r="E406">
            <v>-7041.24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-938.06</v>
          </cell>
          <cell r="E407">
            <v>-165.76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2595964.04</v>
          </cell>
          <cell r="E409">
            <v>332385.90000000002</v>
          </cell>
          <cell r="F409">
            <v>7956.45</v>
          </cell>
          <cell r="G409">
            <v>0</v>
          </cell>
          <cell r="H409">
            <v>0</v>
          </cell>
          <cell r="I409">
            <v>0</v>
          </cell>
          <cell r="J409">
            <v>19219.099999999999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77912.55</v>
          </cell>
          <cell r="E410">
            <v>9527.1299999999992</v>
          </cell>
          <cell r="F410">
            <v>340.01</v>
          </cell>
          <cell r="G410">
            <v>0</v>
          </cell>
          <cell r="H410">
            <v>0</v>
          </cell>
          <cell r="I410">
            <v>0</v>
          </cell>
          <cell r="J410">
            <v>701.99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751.23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35140.15</v>
          </cell>
          <cell r="E412">
            <v>4877.9799999999996</v>
          </cell>
          <cell r="F412">
            <v>174.24</v>
          </cell>
          <cell r="G412">
            <v>0</v>
          </cell>
          <cell r="H412">
            <v>0</v>
          </cell>
          <cell r="I412">
            <v>0</v>
          </cell>
          <cell r="J412">
            <v>370.38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122.61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349813.92000000004</v>
          </cell>
          <cell r="E422">
            <v>386764.52999999997</v>
          </cell>
          <cell r="F422">
            <v>149.07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53774.400000000001</v>
          </cell>
          <cell r="E423">
            <v>2255.42</v>
          </cell>
          <cell r="F423">
            <v>2069.9699999999998</v>
          </cell>
          <cell r="G423">
            <v>0</v>
          </cell>
          <cell r="H423">
            <v>0</v>
          </cell>
          <cell r="I423">
            <v>0</v>
          </cell>
          <cell r="J423">
            <v>690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288692.55000000005</v>
          </cell>
          <cell r="E424">
            <v>35330.14</v>
          </cell>
          <cell r="F424">
            <v>23.3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210561.30000000002</v>
          </cell>
          <cell r="E425">
            <v>32327.279999999999</v>
          </cell>
          <cell r="F425">
            <v>138.65</v>
          </cell>
          <cell r="G425">
            <v>0</v>
          </cell>
          <cell r="H425">
            <v>0</v>
          </cell>
          <cell r="I425">
            <v>0</v>
          </cell>
          <cell r="J425">
            <v>26430.09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1665653</v>
          </cell>
          <cell r="E426">
            <v>17272.97</v>
          </cell>
          <cell r="F426">
            <v>3180</v>
          </cell>
          <cell r="G426">
            <v>0</v>
          </cell>
          <cell r="H426">
            <v>0</v>
          </cell>
          <cell r="I426">
            <v>0</v>
          </cell>
          <cell r="J426">
            <v>2294.12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104845.27</v>
          </cell>
          <cell r="E427">
            <v>188917.36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84500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476182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58379.5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12502.15</v>
          </cell>
          <cell r="E431">
            <v>86540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47348.73</v>
          </cell>
          <cell r="E433">
            <v>10627.59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1797.11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6318.88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138519.76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89838.19</v>
          </cell>
          <cell r="E439">
            <v>11534.51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986748.13</v>
          </cell>
          <cell r="E440">
            <v>12948.55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38859.39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23542.23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20164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2618890.79</v>
          </cell>
          <cell r="E445">
            <v>1206408.5800000003</v>
          </cell>
          <cell r="F445">
            <v>11335.35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9642.41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322722.90999999997</v>
          </cell>
          <cell r="E448">
            <v>197387.26</v>
          </cell>
          <cell r="F448">
            <v>3047.07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508740.41</v>
          </cell>
          <cell r="E449">
            <v>313390</v>
          </cell>
          <cell r="F449">
            <v>591.82000000000005</v>
          </cell>
          <cell r="G449">
            <v>0</v>
          </cell>
          <cell r="H449">
            <v>0</v>
          </cell>
          <cell r="I449">
            <v>0</v>
          </cell>
          <cell r="J449">
            <v>76202.87000000001</v>
          </cell>
          <cell r="K449">
            <v>0</v>
          </cell>
          <cell r="L449">
            <v>0</v>
          </cell>
          <cell r="N449">
            <v>-246767.68</v>
          </cell>
        </row>
        <row r="450">
          <cell r="D450">
            <v>1281664.05</v>
          </cell>
          <cell r="E450">
            <v>95446.55</v>
          </cell>
          <cell r="F450">
            <v>45303.93</v>
          </cell>
          <cell r="G450">
            <v>0</v>
          </cell>
          <cell r="H450">
            <v>0</v>
          </cell>
          <cell r="I450">
            <v>0</v>
          </cell>
          <cell r="J450">
            <v>4076.95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295971.22000000003</v>
          </cell>
          <cell r="E451">
            <v>0</v>
          </cell>
          <cell r="F451">
            <v>150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215873.01</v>
          </cell>
          <cell r="E452">
            <v>326406.71000000002</v>
          </cell>
          <cell r="F452">
            <v>20945.21</v>
          </cell>
          <cell r="G452">
            <v>0</v>
          </cell>
          <cell r="H452">
            <v>0</v>
          </cell>
          <cell r="I452">
            <v>0</v>
          </cell>
          <cell r="J452">
            <v>770131.9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297481.44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48375.240000000005</v>
          </cell>
          <cell r="E460">
            <v>0</v>
          </cell>
          <cell r="F460">
            <v>20464.8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111246.18000000001</v>
          </cell>
          <cell r="F461">
            <v>0</v>
          </cell>
          <cell r="G461">
            <v>0</v>
          </cell>
          <cell r="H461">
            <v>11343.3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25632.65</v>
          </cell>
          <cell r="E463">
            <v>10910.619999999995</v>
          </cell>
          <cell r="F463">
            <v>0</v>
          </cell>
          <cell r="G463">
            <v>0</v>
          </cell>
          <cell r="H463">
            <v>21905286.739999998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1298.4000000000001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13178.52</v>
          </cell>
          <cell r="L464">
            <v>0</v>
          </cell>
          <cell r="N464">
            <v>0</v>
          </cell>
        </row>
        <row r="465">
          <cell r="D465">
            <v>2225</v>
          </cell>
          <cell r="E465">
            <v>-40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237821.48</v>
          </cell>
          <cell r="L466">
            <v>-237821.48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251000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-251000</v>
          </cell>
        </row>
        <row r="474">
          <cell r="D474">
            <v>0</v>
          </cell>
          <cell r="E474">
            <v>0</v>
          </cell>
          <cell r="F474">
            <v>29883.48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-29883.48</v>
          </cell>
        </row>
        <row r="475">
          <cell r="D475">
            <v>0</v>
          </cell>
          <cell r="E475">
            <v>99135.19</v>
          </cell>
          <cell r="F475">
            <v>75000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-174135.19</v>
          </cell>
        </row>
        <row r="476">
          <cell r="D476">
            <v>0</v>
          </cell>
          <cell r="E476">
            <v>155097.70000000001</v>
          </cell>
          <cell r="F476">
            <v>207941.62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-363039.32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132451.73000000001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-132451.73000000001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827596.38</v>
          </cell>
          <cell r="K479">
            <v>0</v>
          </cell>
          <cell r="L479">
            <v>0</v>
          </cell>
          <cell r="N479">
            <v>-827596.38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3790023.94</v>
          </cell>
          <cell r="N481">
            <v>0</v>
          </cell>
        </row>
        <row r="482">
          <cell r="D482">
            <v>337272.96</v>
          </cell>
          <cell r="E482">
            <v>21741.920000000002</v>
          </cell>
          <cell r="F482">
            <v>92311.12</v>
          </cell>
          <cell r="G482">
            <v>0</v>
          </cell>
          <cell r="H482">
            <v>-13013.43</v>
          </cell>
          <cell r="I482">
            <v>0</v>
          </cell>
          <cell r="J482">
            <v>21286.190000000002</v>
          </cell>
          <cell r="K482">
            <v>0</v>
          </cell>
          <cell r="L482">
            <v>378699.64</v>
          </cell>
          <cell r="N482">
            <v>0</v>
          </cell>
        </row>
        <row r="483">
          <cell r="D483">
            <v>6473.65</v>
          </cell>
          <cell r="E483">
            <v>0</v>
          </cell>
          <cell r="F483">
            <v>24.87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102802.48</v>
          </cell>
          <cell r="E491">
            <v>62024.73</v>
          </cell>
          <cell r="F491">
            <v>16803.330000000002</v>
          </cell>
          <cell r="G491">
            <v>0</v>
          </cell>
          <cell r="H491">
            <v>0</v>
          </cell>
          <cell r="I491">
            <v>0</v>
          </cell>
          <cell r="J491">
            <v>397493.3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123756.42</v>
          </cell>
          <cell r="E492">
            <v>11665.14</v>
          </cell>
          <cell r="F492">
            <v>5297</v>
          </cell>
          <cell r="G492">
            <v>0</v>
          </cell>
          <cell r="H492">
            <v>0</v>
          </cell>
          <cell r="I492">
            <v>0</v>
          </cell>
          <cell r="J492">
            <v>98496.73</v>
          </cell>
          <cell r="K492">
            <v>0</v>
          </cell>
          <cell r="L492">
            <v>-239215.29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3148991.98</v>
          </cell>
          <cell r="K501">
            <v>0</v>
          </cell>
          <cell r="L501">
            <v>-3148991.98</v>
          </cell>
          <cell r="N501">
            <v>0</v>
          </cell>
        </row>
        <row r="502">
          <cell r="D502">
            <v>175</v>
          </cell>
          <cell r="E502">
            <v>0</v>
          </cell>
          <cell r="F502">
            <v>1147.3</v>
          </cell>
          <cell r="G502">
            <v>0</v>
          </cell>
          <cell r="H502">
            <v>0</v>
          </cell>
          <cell r="I502">
            <v>0</v>
          </cell>
          <cell r="J502">
            <v>526153.78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212826.95</v>
          </cell>
          <cell r="K505">
            <v>0</v>
          </cell>
          <cell r="L505">
            <v>-212826.95</v>
          </cell>
          <cell r="N505">
            <v>0</v>
          </cell>
        </row>
        <row r="518">
          <cell r="D518">
            <v>1025779.97</v>
          </cell>
          <cell r="E518">
            <v>267038.28000000003</v>
          </cell>
          <cell r="F518">
            <v>13481.5</v>
          </cell>
          <cell r="G518">
            <v>0</v>
          </cell>
          <cell r="H518">
            <v>0</v>
          </cell>
          <cell r="I518">
            <v>0</v>
          </cell>
          <cell r="J518">
            <v>2159991.62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7000000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2701000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2447723.87</v>
          </cell>
          <cell r="F526">
            <v>0</v>
          </cell>
          <cell r="G526">
            <v>0</v>
          </cell>
          <cell r="H526">
            <v>454499.77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11045468.970000003</v>
          </cell>
          <cell r="E527">
            <v>0</v>
          </cell>
          <cell r="F527">
            <v>6298462.6200000001</v>
          </cell>
          <cell r="G527">
            <v>484713.2</v>
          </cell>
          <cell r="H527">
            <v>0</v>
          </cell>
          <cell r="I527">
            <v>0</v>
          </cell>
          <cell r="J527">
            <v>16049847.279999997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68748156.140000001</v>
          </cell>
          <cell r="N528">
            <v>0</v>
          </cell>
        </row>
        <row r="530">
          <cell r="D530">
            <v>-15462579.550000001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5">
        <row r="8">
          <cell r="D8">
            <v>-54869911.200000003</v>
          </cell>
          <cell r="E8">
            <v>14568591.65</v>
          </cell>
          <cell r="F8">
            <v>14930686.41</v>
          </cell>
          <cell r="G8">
            <v>179578.85</v>
          </cell>
          <cell r="H8">
            <v>861624.16</v>
          </cell>
          <cell r="I8">
            <v>176232.11</v>
          </cell>
          <cell r="J8">
            <v>40190348.760000005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48759145.829999998</v>
          </cell>
          <cell r="E10">
            <v>6591565.6699999999</v>
          </cell>
          <cell r="F10">
            <v>10862546.18</v>
          </cell>
          <cell r="G10">
            <v>161.43</v>
          </cell>
          <cell r="H10">
            <v>6884781.8799999999</v>
          </cell>
          <cell r="I10">
            <v>3397921.45</v>
          </cell>
          <cell r="J10">
            <v>167043956.47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54991612.509999998</v>
          </cell>
          <cell r="E11">
            <v>7434109.5</v>
          </cell>
          <cell r="F11">
            <v>12251013.01</v>
          </cell>
          <cell r="G11">
            <v>182.07</v>
          </cell>
          <cell r="H11">
            <v>7764804.96</v>
          </cell>
          <cell r="I11">
            <v>3832248.86</v>
          </cell>
          <cell r="J11">
            <v>188395763.84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269518.87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18326.25</v>
          </cell>
          <cell r="G14">
            <v>0</v>
          </cell>
          <cell r="H14">
            <v>1057.29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650</v>
          </cell>
          <cell r="G15">
            <v>0</v>
          </cell>
          <cell r="H15">
            <v>0</v>
          </cell>
          <cell r="I15">
            <v>60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588397.82999999996</v>
          </cell>
          <cell r="E18">
            <v>1426322.84</v>
          </cell>
          <cell r="F18">
            <v>1445928.41</v>
          </cell>
          <cell r="G18">
            <v>672.96</v>
          </cell>
          <cell r="H18">
            <v>77895.259999999995</v>
          </cell>
          <cell r="I18">
            <v>1031933.33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8406623.2400000002</v>
          </cell>
          <cell r="E19">
            <v>0</v>
          </cell>
          <cell r="F19">
            <v>0</v>
          </cell>
          <cell r="G19">
            <v>63278.69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98572.75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-2294225.52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5691961.2400000002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11358926.01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-3240140.02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87245.1</v>
          </cell>
          <cell r="F27">
            <v>232276.22</v>
          </cell>
          <cell r="G27">
            <v>0</v>
          </cell>
          <cell r="H27">
            <v>0</v>
          </cell>
          <cell r="I27">
            <v>0</v>
          </cell>
          <cell r="J27">
            <v>311848.65000000002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11416179.24</v>
          </cell>
          <cell r="E28">
            <v>0</v>
          </cell>
          <cell r="F28">
            <v>0</v>
          </cell>
          <cell r="G28">
            <v>16728475.26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85160.739999999991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13102.71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163.85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51192297.609999999</v>
          </cell>
          <cell r="E34">
            <v>7194432.6399999997</v>
          </cell>
          <cell r="F34">
            <v>11644357.109999999</v>
          </cell>
          <cell r="G34">
            <v>112375057.48</v>
          </cell>
          <cell r="H34">
            <v>7037906.1399999997</v>
          </cell>
          <cell r="I34">
            <v>3435682.18</v>
          </cell>
          <cell r="J34">
            <v>187731071.12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45193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1611460.45</v>
          </cell>
          <cell r="E37">
            <v>7075298.9699999997</v>
          </cell>
          <cell r="F37">
            <v>59343.45</v>
          </cell>
          <cell r="G37">
            <v>1357374.65</v>
          </cell>
          <cell r="H37">
            <v>2380863.91</v>
          </cell>
          <cell r="I37">
            <v>0</v>
          </cell>
          <cell r="J37">
            <v>327605.53999999998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1869038.87</v>
          </cell>
          <cell r="E38">
            <v>1070334.47</v>
          </cell>
          <cell r="F38">
            <v>0</v>
          </cell>
          <cell r="G38">
            <v>0</v>
          </cell>
          <cell r="H38">
            <v>672223.05</v>
          </cell>
          <cell r="I38">
            <v>0</v>
          </cell>
          <cell r="J38">
            <v>12686751.289999999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453473.38</v>
          </cell>
          <cell r="E39">
            <v>4937.24</v>
          </cell>
          <cell r="F39">
            <v>0</v>
          </cell>
          <cell r="G39">
            <v>0</v>
          </cell>
          <cell r="H39">
            <v>2725576.91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10288300.300000001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-10288300.300000001</v>
          </cell>
        </row>
        <row r="42">
          <cell r="D42">
            <v>8540299.3599999994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-8540299.3599999994</v>
          </cell>
        </row>
        <row r="43">
          <cell r="D43">
            <v>7337325.7699999996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-7337325.7699999996</v>
          </cell>
        </row>
        <row r="44">
          <cell r="D44">
            <v>3177781.32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-3177781.32</v>
          </cell>
        </row>
        <row r="45">
          <cell r="D45">
            <v>4345.47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-4345.47</v>
          </cell>
        </row>
        <row r="46">
          <cell r="D46">
            <v>6248174.29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-6248174.29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96739942.370000005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743645645.84000003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-333875843.81999999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30502658.23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-27481035.190000001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30071703.93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-27918162.57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24050024.879999999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-20451771.219999999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13842429.880000001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-10026481.68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969674.51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-640494.21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19874830.120000001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10047740.5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17913066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6031387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700050.47</v>
          </cell>
          <cell r="F90">
            <v>-37737.230000000003</v>
          </cell>
          <cell r="G90">
            <v>0</v>
          </cell>
          <cell r="H90">
            <v>253730.57</v>
          </cell>
          <cell r="I90">
            <v>11402426.76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104083.98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205.4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112972.68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-662329.93000000005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529463.94999999995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-2074800.72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5314400.91</v>
          </cell>
          <cell r="E99">
            <v>783505.49</v>
          </cell>
          <cell r="F99">
            <v>161324.60999999999</v>
          </cell>
          <cell r="G99">
            <v>135566.70000000001</v>
          </cell>
          <cell r="H99">
            <v>0</v>
          </cell>
          <cell r="I99">
            <v>0</v>
          </cell>
          <cell r="J99">
            <v>1671387.6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10677193.560000001</v>
          </cell>
          <cell r="E100">
            <v>387534.21</v>
          </cell>
          <cell r="F100">
            <v>114007.29</v>
          </cell>
          <cell r="G100">
            <v>10682.08</v>
          </cell>
          <cell r="H100">
            <v>0</v>
          </cell>
          <cell r="I100">
            <v>9174.85</v>
          </cell>
          <cell r="J100">
            <v>39205.279999999999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15956357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12736965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8413242.7899999991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E104">
            <v>0</v>
          </cell>
          <cell r="F104">
            <v>41045.19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2211506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26381500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48851967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24062097.370000001</v>
          </cell>
          <cell r="E108">
            <v>0</v>
          </cell>
          <cell r="F108">
            <v>0</v>
          </cell>
          <cell r="G108">
            <v>16728475.26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2211.91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831701.56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-57.58</v>
          </cell>
          <cell r="E112">
            <v>0</v>
          </cell>
          <cell r="F112">
            <v>18770.240000000002</v>
          </cell>
          <cell r="G112">
            <v>0</v>
          </cell>
          <cell r="H112">
            <v>0</v>
          </cell>
          <cell r="I112">
            <v>108.01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5000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132000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328000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-26378.540000001864</v>
          </cell>
          <cell r="F129">
            <v>14819.59</v>
          </cell>
          <cell r="G129">
            <v>10394.790000000001</v>
          </cell>
          <cell r="H129">
            <v>19639976.920000002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41998.42</v>
          </cell>
          <cell r="E130">
            <v>0</v>
          </cell>
          <cell r="F130">
            <v>0</v>
          </cell>
          <cell r="G130">
            <v>0</v>
          </cell>
          <cell r="H130">
            <v>267434.51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21839.4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458022.84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10288300.300000001</v>
          </cell>
          <cell r="F133">
            <v>8540299.3599999994</v>
          </cell>
          <cell r="G133">
            <v>7337325.7699999996</v>
          </cell>
          <cell r="H133">
            <v>3177781.32</v>
          </cell>
          <cell r="I133">
            <v>4345.47</v>
          </cell>
          <cell r="J133">
            <v>6248174.29</v>
          </cell>
          <cell r="K133">
            <v>0</v>
          </cell>
          <cell r="L133">
            <v>0</v>
          </cell>
          <cell r="N133">
            <v>-35596226.509999998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45641287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6683610.2800000012</v>
          </cell>
          <cell r="E149">
            <v>1621019.16</v>
          </cell>
          <cell r="F149">
            <v>270699.32</v>
          </cell>
          <cell r="G149">
            <v>0</v>
          </cell>
          <cell r="H149">
            <v>0</v>
          </cell>
          <cell r="I149">
            <v>0</v>
          </cell>
          <cell r="J149">
            <v>34110535.100000001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-126038391.81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54246245.770000003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9191882.5499999821</v>
          </cell>
          <cell r="H158">
            <v>5294148.2300000042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36651788</v>
          </cell>
          <cell r="E159">
            <v>30400571.050000001</v>
          </cell>
          <cell r="F159">
            <v>42428874.32</v>
          </cell>
          <cell r="G159">
            <v>112017818.44</v>
          </cell>
          <cell r="H159">
            <v>0</v>
          </cell>
          <cell r="I159">
            <v>0</v>
          </cell>
          <cell r="J159">
            <v>510911415.9000001</v>
          </cell>
          <cell r="K159">
            <v>23565.72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540608719.44000006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5227532.29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95697368.019999996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9198760.8200000003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1551103.84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12683548.52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69783.539999999994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101650.5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11892843.48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932230.82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65903.259999999995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1767364.61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9684.8700000000008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394884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6581579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57.96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2863872.13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9629037.5299999993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1825055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1086267.42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304047.08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7101559.8399999999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12110981.390000001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20081836.010000002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80914.990000000005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855809.4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6869877.5099999998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51.61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-110156845.52</v>
          </cell>
        </row>
        <row r="220">
          <cell r="D220">
            <v>171750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105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46903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4721148.42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238912.76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844299</v>
          </cell>
          <cell r="E239">
            <v>275609.43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14987.57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-14987.57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135118077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341205.81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29820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1694254.06</v>
          </cell>
          <cell r="K260">
            <v>274662.44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7330443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39262953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1750000</v>
          </cell>
          <cell r="E273">
            <v>882048.91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14172399.76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19870.11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-19870.11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27506314.649999999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409470.28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163120990.43000001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973856.81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-973856.81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-1791355.6600000001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452719.94</v>
          </cell>
          <cell r="E300">
            <v>7485025.2300000004</v>
          </cell>
          <cell r="F300">
            <v>0</v>
          </cell>
          <cell r="G300">
            <v>0</v>
          </cell>
          <cell r="H300">
            <v>4584575.4800000004</v>
          </cell>
          <cell r="I300">
            <v>0</v>
          </cell>
          <cell r="J300">
            <v>1251450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123590.51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-123590.51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3507552.54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1161337.4099999999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756668.21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647721.68000000005</v>
          </cell>
          <cell r="E315">
            <v>0</v>
          </cell>
          <cell r="F315">
            <v>337144.42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61725.48</v>
          </cell>
          <cell r="E316">
            <v>0</v>
          </cell>
          <cell r="F316">
            <v>5603914.9100000001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859300.86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1224708.46</v>
          </cell>
          <cell r="E332">
            <v>352072.71</v>
          </cell>
          <cell r="F332">
            <v>466634.83</v>
          </cell>
          <cell r="G332">
            <v>172673.11</v>
          </cell>
          <cell r="H332">
            <v>249247.88</v>
          </cell>
          <cell r="I332">
            <v>0</v>
          </cell>
          <cell r="J332">
            <v>6448987.2000000002</v>
          </cell>
          <cell r="K332">
            <v>235.31</v>
          </cell>
          <cell r="L332">
            <v>0</v>
          </cell>
          <cell r="N332">
            <v>0</v>
          </cell>
        </row>
        <row r="333">
          <cell r="D333">
            <v>-473965.09</v>
          </cell>
          <cell r="E333">
            <v>-98907.27</v>
          </cell>
          <cell r="F333">
            <v>-153776.25</v>
          </cell>
          <cell r="G333">
            <v>-398655.38</v>
          </cell>
          <cell r="H333">
            <v>-96828.26</v>
          </cell>
          <cell r="I333">
            <v>0</v>
          </cell>
          <cell r="J333">
            <v>-2086788.5400000003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13468.45</v>
          </cell>
          <cell r="E334">
            <v>0</v>
          </cell>
          <cell r="F334">
            <v>0</v>
          </cell>
          <cell r="G334">
            <v>182636.82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539513.80000000005</v>
          </cell>
          <cell r="E335">
            <v>294370.84000000003</v>
          </cell>
          <cell r="F335">
            <v>0</v>
          </cell>
          <cell r="G335">
            <v>1040484.29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12500</v>
          </cell>
          <cell r="F348">
            <v>0</v>
          </cell>
          <cell r="G348">
            <v>0</v>
          </cell>
          <cell r="H348">
            <v>67002.67</v>
          </cell>
          <cell r="I348">
            <v>0</v>
          </cell>
          <cell r="J348">
            <v>36742479.739999995</v>
          </cell>
          <cell r="K348">
            <v>0</v>
          </cell>
          <cell r="L348">
            <v>0</v>
          </cell>
          <cell r="N348">
            <v>-36821982.409999996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492982.35</v>
          </cell>
          <cell r="E350">
            <v>0</v>
          </cell>
          <cell r="F350">
            <v>0</v>
          </cell>
          <cell r="G350">
            <v>0</v>
          </cell>
          <cell r="H350">
            <v>3565052.73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-4058035.08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6175.55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432316.58</v>
          </cell>
          <cell r="L355">
            <v>29999.9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60332.91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26513537.390000001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330752.21000000002</v>
          </cell>
          <cell r="E358">
            <v>101017.32</v>
          </cell>
          <cell r="F358">
            <v>-113255.41</v>
          </cell>
          <cell r="G358">
            <v>0</v>
          </cell>
          <cell r="H358">
            <v>2026</v>
          </cell>
          <cell r="I358">
            <v>0</v>
          </cell>
          <cell r="J358">
            <v>9075.27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-501.7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3645709.88</v>
          </cell>
          <cell r="E369">
            <v>0</v>
          </cell>
          <cell r="F369">
            <v>526762.96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-130116.56</v>
          </cell>
          <cell r="N369">
            <v>0</v>
          </cell>
        </row>
        <row r="370">
          <cell r="D370">
            <v>8746863.4199999999</v>
          </cell>
          <cell r="E370">
            <v>2590.86</v>
          </cell>
          <cell r="F370">
            <v>68138.77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-103834.05</v>
          </cell>
          <cell r="N370">
            <v>0</v>
          </cell>
        </row>
        <row r="371">
          <cell r="D371">
            <v>4578452.24</v>
          </cell>
          <cell r="E371">
            <v>546965.77</v>
          </cell>
          <cell r="F371">
            <v>134002.01</v>
          </cell>
          <cell r="G371">
            <v>0</v>
          </cell>
          <cell r="H371">
            <v>0</v>
          </cell>
          <cell r="I371">
            <v>0</v>
          </cell>
          <cell r="J371">
            <v>387549.33</v>
          </cell>
          <cell r="K371">
            <v>0</v>
          </cell>
          <cell r="L371">
            <v>-256533.5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53777881.100000001</v>
          </cell>
          <cell r="E374">
            <v>255744.06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8660992.5999999996</v>
          </cell>
          <cell r="E375">
            <v>59228.65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3927966.44</v>
          </cell>
          <cell r="E377">
            <v>202164.36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30936834.57</v>
          </cell>
          <cell r="E380">
            <v>6261657.6800000006</v>
          </cell>
          <cell r="F380">
            <v>397869.28</v>
          </cell>
          <cell r="G380">
            <v>0</v>
          </cell>
          <cell r="H380">
            <v>0</v>
          </cell>
          <cell r="I380">
            <v>0</v>
          </cell>
          <cell r="J380">
            <v>1240806.6499999999</v>
          </cell>
          <cell r="K380">
            <v>0</v>
          </cell>
          <cell r="L380">
            <v>-1689526.19</v>
          </cell>
          <cell r="N380">
            <v>0</v>
          </cell>
        </row>
        <row r="381">
          <cell r="D381">
            <v>358643.36000000004</v>
          </cell>
          <cell r="E381">
            <v>281834.73000000004</v>
          </cell>
          <cell r="F381">
            <v>5295.27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7920016.2299999995</v>
          </cell>
          <cell r="E383">
            <v>3435652.1299999994</v>
          </cell>
          <cell r="F383">
            <v>56210.67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-114164.1</v>
          </cell>
          <cell r="N383">
            <v>0</v>
          </cell>
        </row>
        <row r="384">
          <cell r="D384">
            <v>978487.79</v>
          </cell>
          <cell r="E384">
            <v>157764.75</v>
          </cell>
          <cell r="F384">
            <v>84601.24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22974703.25</v>
          </cell>
          <cell r="E385">
            <v>1327644.6100000001</v>
          </cell>
          <cell r="F385">
            <v>400023.34</v>
          </cell>
          <cell r="G385">
            <v>153311.19</v>
          </cell>
          <cell r="H385">
            <v>0</v>
          </cell>
          <cell r="I385">
            <v>0</v>
          </cell>
          <cell r="J385">
            <v>485843.9</v>
          </cell>
          <cell r="K385">
            <v>0</v>
          </cell>
          <cell r="L385">
            <v>-111500.96</v>
          </cell>
          <cell r="N385">
            <v>0</v>
          </cell>
        </row>
        <row r="386">
          <cell r="D386">
            <v>864763.81</v>
          </cell>
          <cell r="E386">
            <v>59756.03</v>
          </cell>
          <cell r="F386">
            <v>140.21</v>
          </cell>
          <cell r="G386">
            <v>590.46</v>
          </cell>
          <cell r="H386">
            <v>0</v>
          </cell>
          <cell r="I386">
            <v>0</v>
          </cell>
          <cell r="J386">
            <v>26698.55</v>
          </cell>
          <cell r="K386">
            <v>0</v>
          </cell>
          <cell r="L386">
            <v>-483.77</v>
          </cell>
          <cell r="N386">
            <v>0</v>
          </cell>
        </row>
        <row r="387">
          <cell r="D387">
            <v>8491070.4699999988</v>
          </cell>
          <cell r="E387">
            <v>1068044.56</v>
          </cell>
          <cell r="F387">
            <v>140330.51999999999</v>
          </cell>
          <cell r="G387">
            <v>0</v>
          </cell>
          <cell r="H387">
            <v>0</v>
          </cell>
          <cell r="I387">
            <v>0</v>
          </cell>
          <cell r="J387">
            <v>13826.37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32801349.219999999</v>
          </cell>
          <cell r="E389">
            <v>2041508.22</v>
          </cell>
          <cell r="F389">
            <v>6955.37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1208.3499999999999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2385550.1</v>
          </cell>
          <cell r="E391">
            <v>620734.25</v>
          </cell>
          <cell r="F391">
            <v>257864.91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11865603.690000001</v>
          </cell>
          <cell r="E392">
            <v>1904845.75</v>
          </cell>
          <cell r="F392">
            <v>620390.93999999994</v>
          </cell>
          <cell r="G392">
            <v>0</v>
          </cell>
          <cell r="H392">
            <v>0</v>
          </cell>
          <cell r="I392">
            <v>0</v>
          </cell>
          <cell r="J392">
            <v>42130.65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503231.35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2448601.09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83862.350000000006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12051313.960000001</v>
          </cell>
          <cell r="E399">
            <v>1090386.02</v>
          </cell>
          <cell r="F399">
            <v>139157.52000000002</v>
          </cell>
          <cell r="G399">
            <v>11475.27</v>
          </cell>
          <cell r="H399">
            <v>0</v>
          </cell>
          <cell r="I399">
            <v>0</v>
          </cell>
          <cell r="J399">
            <v>157470.44</v>
          </cell>
          <cell r="K399">
            <v>0</v>
          </cell>
          <cell r="L399">
            <v>-171458.12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-136519.31</v>
          </cell>
          <cell r="E401">
            <v>1048648.33</v>
          </cell>
          <cell r="F401">
            <v>184101.45</v>
          </cell>
          <cell r="G401">
            <v>11295.26</v>
          </cell>
          <cell r="H401">
            <v>0</v>
          </cell>
          <cell r="I401">
            <v>0</v>
          </cell>
          <cell r="J401">
            <v>165604.5</v>
          </cell>
          <cell r="K401">
            <v>0</v>
          </cell>
          <cell r="L401">
            <v>-199646.46</v>
          </cell>
          <cell r="N401">
            <v>0</v>
          </cell>
        </row>
        <row r="402">
          <cell r="D402">
            <v>6830730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909670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769198.46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-1161.3900000000001</v>
          </cell>
          <cell r="E405">
            <v>18145.48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312940.36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17154608.050000001</v>
          </cell>
          <cell r="E409">
            <v>1671994.32</v>
          </cell>
          <cell r="F409">
            <v>179195.6</v>
          </cell>
          <cell r="G409">
            <v>28570.23</v>
          </cell>
          <cell r="H409">
            <v>0</v>
          </cell>
          <cell r="I409">
            <v>0</v>
          </cell>
          <cell r="J409">
            <v>253598.39</v>
          </cell>
          <cell r="K409">
            <v>0</v>
          </cell>
          <cell r="L409">
            <v>-244120.38</v>
          </cell>
          <cell r="N409">
            <v>0</v>
          </cell>
        </row>
        <row r="410">
          <cell r="D410">
            <v>268980.87</v>
          </cell>
          <cell r="E410">
            <v>24131.059999999998</v>
          </cell>
          <cell r="F410">
            <v>2762.02</v>
          </cell>
          <cell r="G410">
            <v>341.37</v>
          </cell>
          <cell r="H410">
            <v>0</v>
          </cell>
          <cell r="I410">
            <v>0</v>
          </cell>
          <cell r="J410">
            <v>3903.17</v>
          </cell>
          <cell r="K410">
            <v>0</v>
          </cell>
          <cell r="L410">
            <v>-4928.13</v>
          </cell>
          <cell r="N410">
            <v>0</v>
          </cell>
        </row>
        <row r="411">
          <cell r="D411">
            <v>358764.89</v>
          </cell>
          <cell r="E411">
            <v>31877.749999999996</v>
          </cell>
          <cell r="F411">
            <v>3761.03</v>
          </cell>
          <cell r="G411">
            <v>417.89</v>
          </cell>
          <cell r="H411">
            <v>0</v>
          </cell>
          <cell r="I411">
            <v>0</v>
          </cell>
          <cell r="J411">
            <v>5230.83</v>
          </cell>
          <cell r="K411">
            <v>0</v>
          </cell>
          <cell r="L411">
            <v>-4971.45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530557.72000000009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787264.75999999989</v>
          </cell>
          <cell r="E422">
            <v>1457595.47</v>
          </cell>
          <cell r="F422">
            <v>203546.12</v>
          </cell>
          <cell r="G422">
            <v>0</v>
          </cell>
          <cell r="H422">
            <v>0</v>
          </cell>
          <cell r="I422">
            <v>0</v>
          </cell>
          <cell r="J422">
            <v>1037.33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750829.81</v>
          </cell>
          <cell r="E423">
            <v>31373.26</v>
          </cell>
          <cell r="F423">
            <v>11643.23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1207071.51</v>
          </cell>
          <cell r="E424">
            <v>19918.63</v>
          </cell>
          <cell r="F424">
            <v>1300.0999999999999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1376351.84</v>
          </cell>
          <cell r="E425">
            <v>193787.45</v>
          </cell>
          <cell r="F425">
            <v>1427.15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8506499.3099999987</v>
          </cell>
          <cell r="E426">
            <v>382243.44</v>
          </cell>
          <cell r="F426">
            <v>243368.99</v>
          </cell>
          <cell r="G426">
            <v>0</v>
          </cell>
          <cell r="H426">
            <v>0</v>
          </cell>
          <cell r="I426">
            <v>0</v>
          </cell>
          <cell r="J426">
            <v>515206.27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1820650.22</v>
          </cell>
          <cell r="E427">
            <v>1370754.8399999999</v>
          </cell>
          <cell r="F427">
            <v>246910.7</v>
          </cell>
          <cell r="G427">
            <v>0</v>
          </cell>
          <cell r="H427">
            <v>0</v>
          </cell>
          <cell r="I427">
            <v>0</v>
          </cell>
          <cell r="J427">
            <v>140881.4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-11492.89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160010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1372.21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152997.29</v>
          </cell>
          <cell r="E433">
            <v>0</v>
          </cell>
          <cell r="F433">
            <v>616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72439.929999999993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3903562.97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N437">
            <v>0</v>
          </cell>
        </row>
        <row r="438">
          <cell r="D438">
            <v>62922.69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2487382.52</v>
          </cell>
          <cell r="E439">
            <v>0</v>
          </cell>
          <cell r="F439">
            <v>17436.28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7856088.96</v>
          </cell>
          <cell r="E440">
            <v>6589.25</v>
          </cell>
          <cell r="F440">
            <v>242797.43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375962.48</v>
          </cell>
          <cell r="E441">
            <v>0</v>
          </cell>
          <cell r="F441">
            <v>7016.36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116897.38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27110.18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10786525.460000001</v>
          </cell>
          <cell r="E445">
            <v>3195195.56</v>
          </cell>
          <cell r="F445">
            <v>1198420.8400000001</v>
          </cell>
          <cell r="G445">
            <v>418334.54</v>
          </cell>
          <cell r="H445">
            <v>0</v>
          </cell>
          <cell r="I445">
            <v>0</v>
          </cell>
          <cell r="J445">
            <v>8230966.1200000001</v>
          </cell>
          <cell r="K445">
            <v>809.43000000000006</v>
          </cell>
          <cell r="L445">
            <v>-8285853.29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2948789.26</v>
          </cell>
          <cell r="E448">
            <v>1534805.97</v>
          </cell>
          <cell r="F448">
            <v>782072.17</v>
          </cell>
          <cell r="G448">
            <v>518.30999999999995</v>
          </cell>
          <cell r="H448">
            <v>0</v>
          </cell>
          <cell r="I448">
            <v>0</v>
          </cell>
          <cell r="J448">
            <v>37025.96</v>
          </cell>
          <cell r="K448">
            <v>0</v>
          </cell>
          <cell r="L448">
            <v>-52731.199999999997</v>
          </cell>
          <cell r="N448">
            <v>0</v>
          </cell>
        </row>
        <row r="449">
          <cell r="D449">
            <v>3807925.02</v>
          </cell>
          <cell r="E449">
            <v>1311314.56</v>
          </cell>
          <cell r="F449">
            <v>142268.18</v>
          </cell>
          <cell r="G449">
            <v>0</v>
          </cell>
          <cell r="H449">
            <v>0</v>
          </cell>
          <cell r="I449">
            <v>0</v>
          </cell>
          <cell r="J449">
            <v>10589.2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588760.48</v>
          </cell>
          <cell r="E450">
            <v>172067.25</v>
          </cell>
          <cell r="F450">
            <v>9440.2999999999993</v>
          </cell>
          <cell r="G450">
            <v>0</v>
          </cell>
          <cell r="H450">
            <v>0</v>
          </cell>
          <cell r="I450">
            <v>0</v>
          </cell>
          <cell r="J450">
            <v>1247394.46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1468290.06</v>
          </cell>
          <cell r="E451">
            <v>13997.5</v>
          </cell>
          <cell r="F451">
            <v>4556.63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4782204.51</v>
          </cell>
          <cell r="E452">
            <v>1301242.97</v>
          </cell>
          <cell r="F452">
            <v>614663.93999999994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19771.060000000001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69818.02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182153</v>
          </cell>
          <cell r="E456">
            <v>34576.730000000003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42853.98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45535.11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86406.86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465.49</v>
          </cell>
          <cell r="E460">
            <v>0</v>
          </cell>
          <cell r="F460">
            <v>202840.66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1127139.1200000001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5165.88</v>
          </cell>
          <cell r="K461">
            <v>0</v>
          </cell>
          <cell r="L461">
            <v>0</v>
          </cell>
          <cell r="N461">
            <v>-1132305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759314.35</v>
          </cell>
          <cell r="E463">
            <v>6537044.2199999997</v>
          </cell>
          <cell r="F463">
            <v>0</v>
          </cell>
          <cell r="G463">
            <v>0</v>
          </cell>
          <cell r="H463">
            <v>191176907.83000001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26375</v>
          </cell>
          <cell r="L464">
            <v>0</v>
          </cell>
          <cell r="N464">
            <v>0</v>
          </cell>
        </row>
        <row r="465">
          <cell r="D465">
            <v>276793.62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L465">
            <v>0</v>
          </cell>
          <cell r="N465">
            <v>-110156845.52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119854.25</v>
          </cell>
          <cell r="H466">
            <v>0</v>
          </cell>
          <cell r="I466">
            <v>0</v>
          </cell>
          <cell r="J466">
            <v>0</v>
          </cell>
          <cell r="K466">
            <v>690492.90999999992</v>
          </cell>
          <cell r="L466">
            <v>-250000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492982.35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-492982.35</v>
          </cell>
        </row>
        <row r="475">
          <cell r="D475">
            <v>12500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-12500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21062.240000000002</v>
          </cell>
          <cell r="E478">
            <v>0</v>
          </cell>
          <cell r="F478">
            <v>3565052.73</v>
          </cell>
          <cell r="G478">
            <v>0</v>
          </cell>
          <cell r="H478">
            <v>45940.43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-3632055.4000000004</v>
          </cell>
        </row>
        <row r="479">
          <cell r="D479">
            <v>36742479.739999995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-36742479.739999995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24043804.399999999</v>
          </cell>
          <cell r="N481">
            <v>0</v>
          </cell>
        </row>
        <row r="482">
          <cell r="D482">
            <v>3424846.1</v>
          </cell>
          <cell r="E482">
            <v>1034206.0299999999</v>
          </cell>
          <cell r="F482">
            <v>223801.23</v>
          </cell>
          <cell r="G482">
            <v>2028184.05</v>
          </cell>
          <cell r="H482">
            <v>0</v>
          </cell>
          <cell r="I482">
            <v>0</v>
          </cell>
          <cell r="J482">
            <v>6337.05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-77391.06</v>
          </cell>
          <cell r="E483">
            <v>375528.59</v>
          </cell>
          <cell r="F483">
            <v>3727.81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13581187.66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438.07</v>
          </cell>
          <cell r="E490">
            <v>833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3392848.23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3210944.55</v>
          </cell>
          <cell r="E491">
            <v>864565.94</v>
          </cell>
          <cell r="F491">
            <v>77282.34</v>
          </cell>
          <cell r="G491">
            <v>0</v>
          </cell>
          <cell r="H491">
            <v>0</v>
          </cell>
          <cell r="I491">
            <v>0</v>
          </cell>
          <cell r="J491">
            <v>2572304.12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600488.80000000005</v>
          </cell>
          <cell r="E495">
            <v>784560</v>
          </cell>
          <cell r="F495">
            <v>28695.91</v>
          </cell>
          <cell r="G495">
            <v>0</v>
          </cell>
          <cell r="H495">
            <v>0</v>
          </cell>
          <cell r="I495">
            <v>0</v>
          </cell>
          <cell r="J495">
            <v>1508228.13</v>
          </cell>
          <cell r="K495">
            <v>0</v>
          </cell>
          <cell r="L495">
            <v>-2665750.0299999998</v>
          </cell>
          <cell r="N495">
            <v>0</v>
          </cell>
        </row>
        <row r="496">
          <cell r="D496">
            <v>655325.01</v>
          </cell>
          <cell r="E496">
            <v>1109558.47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603546.11</v>
          </cell>
          <cell r="K496">
            <v>0</v>
          </cell>
          <cell r="L496">
            <v>-1595390.87</v>
          </cell>
          <cell r="N496">
            <v>0</v>
          </cell>
        </row>
        <row r="497">
          <cell r="D497">
            <v>187786.93</v>
          </cell>
          <cell r="E497">
            <v>72251.13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498042.96</v>
          </cell>
          <cell r="K497">
            <v>0</v>
          </cell>
          <cell r="L497">
            <v>-2363075.1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-7070</v>
          </cell>
          <cell r="N498">
            <v>0</v>
          </cell>
        </row>
        <row r="499">
          <cell r="D499">
            <v>320222.81</v>
          </cell>
          <cell r="E499">
            <v>286777.84000000003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397649.05</v>
          </cell>
          <cell r="K499">
            <v>0</v>
          </cell>
          <cell r="L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22500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266925.96999999997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34468726.719999999</v>
          </cell>
          <cell r="K501">
            <v>0</v>
          </cell>
          <cell r="L501">
            <v>-27625980.129999999</v>
          </cell>
          <cell r="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K504">
            <v>0</v>
          </cell>
          <cell r="L504">
            <v>0</v>
          </cell>
          <cell r="N504">
            <v>0</v>
          </cell>
        </row>
        <row r="505">
          <cell r="D505">
            <v>2150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15482.7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5835794.5200000014</v>
          </cell>
          <cell r="E518">
            <v>1621019.16</v>
          </cell>
          <cell r="F518">
            <v>87918.6</v>
          </cell>
          <cell r="G518">
            <v>0</v>
          </cell>
          <cell r="H518">
            <v>0</v>
          </cell>
          <cell r="I518">
            <v>0</v>
          </cell>
          <cell r="J518">
            <v>99218325.010000005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55479864.890000001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7778978.2520000003</v>
          </cell>
          <cell r="H526">
            <v>5045970.84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36472785</v>
          </cell>
          <cell r="E527">
            <v>31698806.989999998</v>
          </cell>
          <cell r="F527">
            <v>42648445.140000001</v>
          </cell>
          <cell r="G527">
            <v>112514269.62</v>
          </cell>
          <cell r="H527">
            <v>0</v>
          </cell>
          <cell r="I527">
            <v>0</v>
          </cell>
          <cell r="J527">
            <v>488678551.93000001</v>
          </cell>
          <cell r="K527">
            <v>13102.71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548890861.57000005</v>
          </cell>
          <cell r="N528">
            <v>0</v>
          </cell>
        </row>
        <row r="530">
          <cell r="D530">
            <v>-114074257.79000001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</sheetData>
      <sheetData sheetId="16">
        <row r="8">
          <cell r="D8">
            <v>-1092416.3400000024</v>
          </cell>
          <cell r="E8">
            <v>193812.87999999998</v>
          </cell>
          <cell r="F8">
            <v>-187092.4</v>
          </cell>
          <cell r="G8">
            <v>4065.95</v>
          </cell>
          <cell r="H8">
            <v>-5330.5800000000163</v>
          </cell>
          <cell r="I8">
            <v>310876</v>
          </cell>
          <cell r="J8">
            <v>2263504.5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2711871.66</v>
          </cell>
          <cell r="E9">
            <v>0</v>
          </cell>
          <cell r="F9">
            <v>371205.37</v>
          </cell>
          <cell r="G9">
            <v>97412.57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5728.97</v>
          </cell>
          <cell r="E12">
            <v>0</v>
          </cell>
          <cell r="F12">
            <v>1438.51</v>
          </cell>
          <cell r="G12">
            <v>0</v>
          </cell>
          <cell r="H12">
            <v>0</v>
          </cell>
          <cell r="I12">
            <v>200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498.51</v>
          </cell>
          <cell r="E14">
            <v>0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645</v>
          </cell>
          <cell r="E15">
            <v>250</v>
          </cell>
          <cell r="F15">
            <v>300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3994.85</v>
          </cell>
          <cell r="E18">
            <v>0</v>
          </cell>
          <cell r="F18">
            <v>19010.02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48970.07</v>
          </cell>
          <cell r="E19">
            <v>1445.73</v>
          </cell>
          <cell r="F19">
            <v>12167.2</v>
          </cell>
          <cell r="G19">
            <v>0</v>
          </cell>
          <cell r="H19">
            <v>967.23</v>
          </cell>
          <cell r="I19">
            <v>-36</v>
          </cell>
          <cell r="J19">
            <v>2134.4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32.409999999999997</v>
          </cell>
          <cell r="G20">
            <v>0</v>
          </cell>
          <cell r="H20">
            <v>0</v>
          </cell>
          <cell r="I20">
            <v>8530.25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3728.44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57401.66</v>
          </cell>
          <cell r="E36">
            <v>0</v>
          </cell>
          <cell r="F36">
            <v>3358.18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44292.789999999994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1157391.97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29839885.890000001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-10101741.98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6044708.2400000002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-3373982.92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1593812.38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-1017084.01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333589.12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806601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145276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640</v>
          </cell>
          <cell r="F90">
            <v>0</v>
          </cell>
          <cell r="G90">
            <v>0</v>
          </cell>
          <cell r="H90">
            <v>0</v>
          </cell>
          <cell r="I90">
            <v>43614.32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-175667.51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89528.67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167967.01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94326.77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-3918.5699999999997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47689.25</v>
          </cell>
          <cell r="E99">
            <v>5135.54</v>
          </cell>
          <cell r="F99">
            <v>1373.41</v>
          </cell>
          <cell r="G99">
            <v>0</v>
          </cell>
          <cell r="H99">
            <v>0</v>
          </cell>
          <cell r="I99">
            <v>-1659.010000000002</v>
          </cell>
          <cell r="J99">
            <v>262.22000000000003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223089.49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68462.749999989916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13378.44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649950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36420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336489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60343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512967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1421111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-7651.39</v>
          </cell>
          <cell r="E108">
            <v>195</v>
          </cell>
          <cell r="F108">
            <v>0</v>
          </cell>
          <cell r="G108">
            <v>103</v>
          </cell>
          <cell r="H108">
            <v>-25283.82</v>
          </cell>
          <cell r="I108">
            <v>34867.96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885.74</v>
          </cell>
          <cell r="E112">
            <v>0</v>
          </cell>
          <cell r="F112">
            <v>-7639.77</v>
          </cell>
          <cell r="G112">
            <v>0</v>
          </cell>
          <cell r="H112">
            <v>0</v>
          </cell>
          <cell r="I112">
            <v>2047.86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-82.92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1469600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0</v>
          </cell>
          <cell r="E149">
            <v>0</v>
          </cell>
          <cell r="F149">
            <v>7950.98</v>
          </cell>
          <cell r="G149">
            <v>0</v>
          </cell>
          <cell r="H149">
            <v>0</v>
          </cell>
          <cell r="I149">
            <v>0</v>
          </cell>
          <cell r="J149">
            <v>153992.13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-3655908.5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-103351.12</v>
          </cell>
          <cell r="F158">
            <v>0</v>
          </cell>
          <cell r="G158">
            <v>0</v>
          </cell>
          <cell r="H158">
            <v>-5156.37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1039612.36</v>
          </cell>
          <cell r="E159">
            <v>305856.01</v>
          </cell>
          <cell r="F159">
            <v>217868.51</v>
          </cell>
          <cell r="G159">
            <v>101202.95</v>
          </cell>
          <cell r="H159">
            <v>33250</v>
          </cell>
          <cell r="I159">
            <v>0</v>
          </cell>
          <cell r="J159">
            <v>3094879.84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24597179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847123.05999999994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354058.02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325050.29000000004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50225.05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108300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10260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5589.22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62542.200000000004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675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9065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3607.9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119296.16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111121.5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181195.15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83027.350000000006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210616.02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6625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51492.25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184150.66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5636066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92570.61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669.78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172601.5</v>
          </cell>
          <cell r="K260">
            <v>0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33504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1637742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293862.40000000002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1150720.73</v>
          </cell>
          <cell r="F286">
            <v>0</v>
          </cell>
          <cell r="G286">
            <v>0</v>
          </cell>
          <cell r="H286">
            <v>2194523.04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25078.19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117.21</v>
          </cell>
          <cell r="E298">
            <v>0</v>
          </cell>
          <cell r="F298">
            <v>0</v>
          </cell>
          <cell r="G298">
            <v>0</v>
          </cell>
          <cell r="H298">
            <v>141810.97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1000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349355.98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60508.880000000005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33331.25</v>
          </cell>
          <cell r="E315">
            <v>0</v>
          </cell>
          <cell r="F315">
            <v>500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2675.81</v>
          </cell>
          <cell r="E316">
            <v>0</v>
          </cell>
          <cell r="F316">
            <v>53096.11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38272.129999999997</v>
          </cell>
          <cell r="E319">
            <v>0</v>
          </cell>
          <cell r="F319">
            <v>20859.37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-59131.5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6513.51</v>
          </cell>
          <cell r="E332">
            <v>0</v>
          </cell>
          <cell r="F332">
            <v>657.62</v>
          </cell>
          <cell r="G332">
            <v>172.57</v>
          </cell>
          <cell r="H332">
            <v>0</v>
          </cell>
          <cell r="I332">
            <v>0</v>
          </cell>
          <cell r="J332">
            <v>675.95</v>
          </cell>
          <cell r="K332">
            <v>0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292.54000000000002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11893.42</v>
          </cell>
          <cell r="E335">
            <v>-200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22572.01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-22572.01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194123.06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201199.35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306286.62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1533957.15</v>
          </cell>
          <cell r="E374">
            <v>56868.22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111424.21</v>
          </cell>
          <cell r="E375">
            <v>7719.9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1273834.3500000001</v>
          </cell>
          <cell r="E380">
            <v>286772.45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4240.46</v>
          </cell>
          <cell r="E381">
            <v>3000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1177095.32</v>
          </cell>
          <cell r="E385">
            <v>39368.379999999997</v>
          </cell>
          <cell r="F385">
            <v>37062.1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1000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181859.66</v>
          </cell>
          <cell r="E389">
            <v>9125.7999999999993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95695.83</v>
          </cell>
          <cell r="E392">
            <v>20901.89</v>
          </cell>
          <cell r="F392">
            <v>420.03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991.26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23845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139805.17000000001</v>
          </cell>
          <cell r="E396">
            <v>27597.39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361922.19</v>
          </cell>
          <cell r="E399">
            <v>30555.22</v>
          </cell>
          <cell r="F399">
            <v>2772.5299999999997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33174.450000000012</v>
          </cell>
          <cell r="E401">
            <v>26919.69</v>
          </cell>
          <cell r="F401">
            <v>2762.42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249175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2189.65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4858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549196.9</v>
          </cell>
          <cell r="E409">
            <v>61206.21</v>
          </cell>
          <cell r="F409">
            <v>6084.4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9037.68</v>
          </cell>
          <cell r="E410">
            <v>716.04</v>
          </cell>
          <cell r="F410">
            <v>39.520000000000003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17860.009999999998</v>
          </cell>
          <cell r="E411">
            <v>2100.46</v>
          </cell>
          <cell r="F411">
            <v>191.94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19098.78</v>
          </cell>
          <cell r="E412">
            <v>1615.7</v>
          </cell>
          <cell r="F412">
            <v>89.28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5916.85</v>
          </cell>
          <cell r="E413">
            <v>689.72</v>
          </cell>
          <cell r="F413">
            <v>62.47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20322.21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84093.14</v>
          </cell>
          <cell r="E422">
            <v>33656.720000000001</v>
          </cell>
          <cell r="F422">
            <v>783.27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16190.47</v>
          </cell>
          <cell r="E423">
            <v>187.68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87417.290000000008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42944.43</v>
          </cell>
          <cell r="E425">
            <v>2175.64</v>
          </cell>
          <cell r="F425">
            <v>201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202559.27000000002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41910.04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29954.02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10.99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118985.88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68315.56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49151.22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388931.78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1886.04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486708.17</v>
          </cell>
          <cell r="E445">
            <v>65547.5</v>
          </cell>
          <cell r="F445">
            <v>400</v>
          </cell>
          <cell r="G445">
            <v>0</v>
          </cell>
          <cell r="H445">
            <v>0</v>
          </cell>
          <cell r="I445">
            <v>0</v>
          </cell>
          <cell r="J445">
            <v>609230.75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2010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81027.429999999993</v>
          </cell>
          <cell r="E448">
            <v>80989.570000000007</v>
          </cell>
          <cell r="F448">
            <v>18174.46</v>
          </cell>
          <cell r="G448">
            <v>0</v>
          </cell>
          <cell r="H448">
            <v>0</v>
          </cell>
          <cell r="I448">
            <v>0</v>
          </cell>
          <cell r="J448">
            <v>9124.01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128718.89</v>
          </cell>
          <cell r="E449">
            <v>57491.59</v>
          </cell>
          <cell r="F449">
            <v>1599.18</v>
          </cell>
          <cell r="G449">
            <v>0</v>
          </cell>
          <cell r="H449">
            <v>0</v>
          </cell>
          <cell r="I449">
            <v>0</v>
          </cell>
          <cell r="J449">
            <v>1130.9000000000001</v>
          </cell>
          <cell r="K449">
            <v>0</v>
          </cell>
          <cell r="L449">
            <v>0</v>
          </cell>
          <cell r="N449">
            <v>-40157.079999999994</v>
          </cell>
        </row>
        <row r="450">
          <cell r="D450">
            <v>95376.61</v>
          </cell>
          <cell r="E450">
            <v>28566.7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43721.53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113450.08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19019.339999999997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-18974.419999999998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919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2665.84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12893.57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5472.03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16048.95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111156.6</v>
          </cell>
          <cell r="E460">
            <v>-70</v>
          </cell>
          <cell r="F460">
            <v>390491.53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25078.19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303093.77</v>
          </cell>
          <cell r="E463">
            <v>57905.97</v>
          </cell>
          <cell r="F463">
            <v>0</v>
          </cell>
          <cell r="G463">
            <v>0</v>
          </cell>
          <cell r="H463">
            <v>2756665.73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22572.01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-22572.01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817703.1100000001</v>
          </cell>
          <cell r="N481">
            <v>0</v>
          </cell>
        </row>
        <row r="482">
          <cell r="D482">
            <v>60762.240000000005</v>
          </cell>
          <cell r="E482">
            <v>52873.630000000005</v>
          </cell>
          <cell r="F482">
            <v>305.66000000000003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39943.25</v>
          </cell>
          <cell r="E490">
            <v>78473.14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65506.59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201985.97</v>
          </cell>
          <cell r="E491">
            <v>25640.75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37380.799999999996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81660.600000000006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28202.959999999999</v>
          </cell>
          <cell r="K496">
            <v>0</v>
          </cell>
          <cell r="L496">
            <v>-109863.56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199510.98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249451.98</v>
          </cell>
          <cell r="K501">
            <v>0</v>
          </cell>
          <cell r="L501">
            <v>-448962.96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138276</v>
          </cell>
          <cell r="K505">
            <v>0</v>
          </cell>
          <cell r="L505">
            <v>-138276</v>
          </cell>
          <cell r="N505">
            <v>0</v>
          </cell>
        </row>
        <row r="518">
          <cell r="D518">
            <v>288.68</v>
          </cell>
          <cell r="E518">
            <v>37231.019999999997</v>
          </cell>
          <cell r="F518">
            <v>7950.98</v>
          </cell>
          <cell r="G518">
            <v>0</v>
          </cell>
          <cell r="H518">
            <v>0</v>
          </cell>
          <cell r="I518">
            <v>0</v>
          </cell>
          <cell r="J518">
            <v>163903.01999999999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-116235.02</v>
          </cell>
          <cell r="F526">
            <v>0</v>
          </cell>
          <cell r="G526">
            <v>0</v>
          </cell>
          <cell r="H526">
            <v>-3033.81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1435991.11</v>
          </cell>
          <cell r="E527">
            <v>268624.99</v>
          </cell>
          <cell r="F527">
            <v>218834.67</v>
          </cell>
          <cell r="G527">
            <v>101375.52</v>
          </cell>
          <cell r="H527">
            <v>23954.28</v>
          </cell>
          <cell r="I527">
            <v>0</v>
          </cell>
          <cell r="J527">
            <v>2145766.4500000002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24476578.690000001</v>
          </cell>
          <cell r="N528">
            <v>0</v>
          </cell>
        </row>
        <row r="530">
          <cell r="D530">
            <v>-3508251.5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7">
        <row r="8">
          <cell r="D8">
            <v>1336950.17</v>
          </cell>
          <cell r="E8">
            <v>3296984.44</v>
          </cell>
          <cell r="F8">
            <v>1655280.16</v>
          </cell>
          <cell r="G8">
            <v>90046.74</v>
          </cell>
          <cell r="H8">
            <v>-871677.76</v>
          </cell>
          <cell r="I8">
            <v>511279.83</v>
          </cell>
          <cell r="J8">
            <v>36031.300000000003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4688394.12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4979421.93</v>
          </cell>
          <cell r="K10">
            <v>-14399.02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1966.92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4424.7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1845</v>
          </cell>
          <cell r="E15">
            <v>0</v>
          </cell>
          <cell r="F15">
            <v>850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8379.99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0</v>
          </cell>
          <cell r="E18">
            <v>16052.77</v>
          </cell>
          <cell r="F18">
            <v>42231.26</v>
          </cell>
          <cell r="G18">
            <v>0</v>
          </cell>
          <cell r="H18">
            <v>0</v>
          </cell>
          <cell r="I18">
            <v>0</v>
          </cell>
          <cell r="J18">
            <v>136349.62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842416.49</v>
          </cell>
          <cell r="E19">
            <v>0</v>
          </cell>
          <cell r="F19">
            <v>68634.590000000011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38316.67</v>
          </cell>
          <cell r="E20">
            <v>0</v>
          </cell>
          <cell r="F20">
            <v>111642.21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-232626.2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77977.81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-5535.25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35756.93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-8323.66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256322.02</v>
          </cell>
          <cell r="L35">
            <v>0</v>
          </cell>
          <cell r="N35">
            <v>0</v>
          </cell>
        </row>
        <row r="36">
          <cell r="D36">
            <v>25586.38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157837.01999999999</v>
          </cell>
          <cell r="E37">
            <v>24913.42</v>
          </cell>
          <cell r="F37">
            <v>37.9</v>
          </cell>
          <cell r="G37">
            <v>0</v>
          </cell>
          <cell r="H37">
            <v>911365</v>
          </cell>
          <cell r="I37">
            <v>163493</v>
          </cell>
          <cell r="J37">
            <v>173656.19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15628.56</v>
          </cell>
          <cell r="E39">
            <v>390882.54</v>
          </cell>
          <cell r="F39">
            <v>14838.15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308302.65000000002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2908883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156941419.83000001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-48767659.18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6269860.3499999996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-4130019.64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5910742.8099999996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-5113452.16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7226004.75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-3730794.89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755453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475214.21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1351744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352179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-2001.4099999999962</v>
          </cell>
          <cell r="E90">
            <v>0</v>
          </cell>
          <cell r="F90">
            <v>204786.19</v>
          </cell>
          <cell r="G90">
            <v>0</v>
          </cell>
          <cell r="H90">
            <v>0</v>
          </cell>
          <cell r="I90">
            <v>267158.48000000004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-56669.33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666.73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-1952.85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198192.52999999994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267377.27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286189.31000000006</v>
          </cell>
          <cell r="E99">
            <v>109471.59</v>
          </cell>
          <cell r="F99">
            <v>-16725.689999999999</v>
          </cell>
          <cell r="G99">
            <v>-4553.68</v>
          </cell>
          <cell r="H99">
            <v>2954.7</v>
          </cell>
          <cell r="I99">
            <v>0</v>
          </cell>
          <cell r="J99">
            <v>138477.78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71668.899999999994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69397.75</v>
          </cell>
          <cell r="E101">
            <v>415.64</v>
          </cell>
          <cell r="F101">
            <v>1886.17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3400489.98</v>
          </cell>
          <cell r="E102">
            <v>20366.52</v>
          </cell>
          <cell r="F102">
            <v>92422.29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281840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2370144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4582658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139387.15999999997</v>
          </cell>
          <cell r="E108">
            <v>40.39</v>
          </cell>
          <cell r="F108">
            <v>-41.25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449.45</v>
          </cell>
          <cell r="E115">
            <v>0</v>
          </cell>
          <cell r="F115">
            <v>400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34000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187000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534332.82999999996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2396204.7599999998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2326.59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151040</v>
          </cell>
          <cell r="E125">
            <v>0</v>
          </cell>
          <cell r="F125">
            <v>6916.47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110995.42</v>
          </cell>
          <cell r="E126">
            <v>0</v>
          </cell>
          <cell r="F126">
            <v>6916.47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59218.95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235159.22</v>
          </cell>
          <cell r="N128">
            <v>0</v>
          </cell>
        </row>
        <row r="129">
          <cell r="D129">
            <v>18087.53</v>
          </cell>
          <cell r="E129">
            <v>1282.04</v>
          </cell>
          <cell r="F129">
            <v>32805</v>
          </cell>
          <cell r="G129">
            <v>0</v>
          </cell>
          <cell r="H129">
            <v>455.48</v>
          </cell>
          <cell r="I129">
            <v>0</v>
          </cell>
          <cell r="J129">
            <v>14067.17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4297571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248201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62094.96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-12600923.620000001</v>
          </cell>
          <cell r="E156">
            <v>-131921.54</v>
          </cell>
          <cell r="F156">
            <v>-118174.53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4243397.47</v>
          </cell>
          <cell r="E159">
            <v>3079648.2199999997</v>
          </cell>
          <cell r="F159">
            <v>1993653.33</v>
          </cell>
          <cell r="G159">
            <v>225921.01</v>
          </cell>
          <cell r="H159">
            <v>22315.84</v>
          </cell>
          <cell r="I159">
            <v>0</v>
          </cell>
          <cell r="J159">
            <v>7015032</v>
          </cell>
          <cell r="K159">
            <v>234793</v>
          </cell>
          <cell r="L159">
            <v>66296970.43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51777895.57</v>
          </cell>
          <cell r="N167">
            <v>-135984.26999999999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968659.87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6550261.1999999993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-4177338.48</v>
          </cell>
        </row>
        <row r="176">
          <cell r="D176">
            <v>1539609.9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354818.58999999997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340011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54180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19623.27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339786.2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24098.9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32646.46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24388.5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90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24972.5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58074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52225.25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504067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325700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35472.94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535127.22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712335.04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1496437.85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58231.68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157377.78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515750.67000000004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66</v>
          </cell>
          <cell r="E219">
            <v>14</v>
          </cell>
          <cell r="F219">
            <v>0</v>
          </cell>
          <cell r="G219">
            <v>363.7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125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53249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2340</v>
          </cell>
          <cell r="E224">
            <v>230130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25000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872739.85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101150.18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1950331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71490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14866090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3228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158362.26</v>
          </cell>
          <cell r="K260">
            <v>120807.65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254406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4423671.24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124650.9</v>
          </cell>
          <cell r="F274">
            <v>0</v>
          </cell>
          <cell r="G274">
            <v>0</v>
          </cell>
          <cell r="H274">
            <v>1072800.8999999999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24735.79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-3032.94</v>
          </cell>
          <cell r="F279">
            <v>0</v>
          </cell>
          <cell r="G279">
            <v>0</v>
          </cell>
          <cell r="H279">
            <v>-3024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90201.81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11816</v>
          </cell>
          <cell r="E287">
            <v>1697922.77</v>
          </cell>
          <cell r="F287">
            <v>0</v>
          </cell>
          <cell r="G287">
            <v>0</v>
          </cell>
          <cell r="H287">
            <v>8622440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0</v>
          </cell>
          <cell r="E289">
            <v>43218.13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-43218.13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-310775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357</v>
          </cell>
          <cell r="F298">
            <v>0</v>
          </cell>
          <cell r="G298">
            <v>0</v>
          </cell>
          <cell r="H298">
            <v>3685</v>
          </cell>
          <cell r="I298">
            <v>0</v>
          </cell>
          <cell r="J298">
            <v>9283.5300000000007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78395.44</v>
          </cell>
          <cell r="E299">
            <v>719007.22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29527.54</v>
          </cell>
          <cell r="E300">
            <v>74047.89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-13952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436199.05000000005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153452.41</v>
          </cell>
          <cell r="E315">
            <v>0</v>
          </cell>
          <cell r="F315">
            <v>183449.5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-79220</v>
          </cell>
        </row>
        <row r="316">
          <cell r="D316">
            <v>1452.52</v>
          </cell>
          <cell r="E316">
            <v>111266.15</v>
          </cell>
          <cell r="F316">
            <v>915685.07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704.6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91883.03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-91883.03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75499</v>
          </cell>
          <cell r="K320">
            <v>0</v>
          </cell>
          <cell r="L320">
            <v>0</v>
          </cell>
          <cell r="N320">
            <v>-75499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28554.79</v>
          </cell>
          <cell r="E332">
            <v>1897.35</v>
          </cell>
          <cell r="F332">
            <v>332.32</v>
          </cell>
          <cell r="G332">
            <v>0</v>
          </cell>
          <cell r="H332">
            <v>0</v>
          </cell>
          <cell r="I332">
            <v>0</v>
          </cell>
          <cell r="J332">
            <v>11644.87</v>
          </cell>
          <cell r="K332">
            <v>106.48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-18403.580000000002</v>
          </cell>
          <cell r="K333">
            <v>1504.62</v>
          </cell>
          <cell r="L333">
            <v>0</v>
          </cell>
          <cell r="N333">
            <v>0</v>
          </cell>
        </row>
        <row r="334">
          <cell r="D334">
            <v>73278.48</v>
          </cell>
          <cell r="E334">
            <v>0</v>
          </cell>
          <cell r="F334">
            <v>0</v>
          </cell>
          <cell r="G334">
            <v>0</v>
          </cell>
          <cell r="H334">
            <v>21684.37</v>
          </cell>
          <cell r="I334">
            <v>0</v>
          </cell>
          <cell r="J334">
            <v>3683.63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195408.26</v>
          </cell>
          <cell r="E335">
            <v>18261.02</v>
          </cell>
          <cell r="F335">
            <v>39935.18</v>
          </cell>
          <cell r="G335">
            <v>0</v>
          </cell>
          <cell r="H335">
            <v>0</v>
          </cell>
          <cell r="I335">
            <v>0</v>
          </cell>
          <cell r="J335">
            <v>4443.09</v>
          </cell>
          <cell r="K335">
            <v>24000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30164.01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-30164.01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25000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-25000</v>
          </cell>
        </row>
        <row r="349">
          <cell r="D349">
            <v>129944</v>
          </cell>
          <cell r="E349">
            <v>690918.46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-820862.46</v>
          </cell>
        </row>
        <row r="350">
          <cell r="D350">
            <v>239</v>
          </cell>
          <cell r="E350">
            <v>0</v>
          </cell>
          <cell r="F350">
            <v>0</v>
          </cell>
          <cell r="G350">
            <v>0</v>
          </cell>
          <cell r="H350">
            <v>666667.42000000004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-666906.42000000004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62000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2952476.6</v>
          </cell>
          <cell r="K353">
            <v>0</v>
          </cell>
          <cell r="L353">
            <v>0</v>
          </cell>
          <cell r="N353">
            <v>-3014476.6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4754.6400000000003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939.81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650368.51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316096.7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5763713.1899999995</v>
          </cell>
          <cell r="E374">
            <v>376468.94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1450480.13</v>
          </cell>
          <cell r="E375">
            <v>12255.58</v>
          </cell>
          <cell r="F375">
            <v>3913.44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4203113.3999999994</v>
          </cell>
          <cell r="E380">
            <v>453687.28</v>
          </cell>
          <cell r="F380">
            <v>176522.94</v>
          </cell>
          <cell r="G380">
            <v>0</v>
          </cell>
          <cell r="H380">
            <v>0</v>
          </cell>
          <cell r="I380">
            <v>0</v>
          </cell>
          <cell r="J380">
            <v>59638.58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1392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3465861.54</v>
          </cell>
          <cell r="E385">
            <v>322484.86</v>
          </cell>
          <cell r="F385">
            <v>68793.97</v>
          </cell>
          <cell r="G385">
            <v>0</v>
          </cell>
          <cell r="H385">
            <v>0</v>
          </cell>
          <cell r="I385">
            <v>0</v>
          </cell>
          <cell r="J385">
            <v>81156.600000000006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24493.07</v>
          </cell>
          <cell r="E386">
            <v>0</v>
          </cell>
          <cell r="F386">
            <v>7546.03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2019838.69</v>
          </cell>
          <cell r="E389">
            <v>0</v>
          </cell>
          <cell r="F389">
            <v>26012.84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5718.58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373427.23</v>
          </cell>
          <cell r="E391">
            <v>215315</v>
          </cell>
          <cell r="F391">
            <v>38482.25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763708.67</v>
          </cell>
          <cell r="E392">
            <v>366677.62</v>
          </cell>
          <cell r="F392">
            <v>128930.73</v>
          </cell>
          <cell r="G392">
            <v>0</v>
          </cell>
          <cell r="H392">
            <v>0</v>
          </cell>
          <cell r="I392">
            <v>0</v>
          </cell>
          <cell r="J392">
            <v>114904.76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83554.63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53589.1</v>
          </cell>
          <cell r="E396">
            <v>2721.64</v>
          </cell>
          <cell r="F396">
            <v>3700.66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1276841.22</v>
          </cell>
          <cell r="E399">
            <v>136855.93</v>
          </cell>
          <cell r="F399">
            <v>30242.269999999997</v>
          </cell>
          <cell r="G399">
            <v>0</v>
          </cell>
          <cell r="H399">
            <v>0</v>
          </cell>
          <cell r="I399">
            <v>0</v>
          </cell>
          <cell r="J399">
            <v>19556.14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158410.20999999973</v>
          </cell>
          <cell r="E401">
            <v>93783.78</v>
          </cell>
          <cell r="F401">
            <v>22631.4</v>
          </cell>
          <cell r="G401">
            <v>0</v>
          </cell>
          <cell r="H401">
            <v>0</v>
          </cell>
          <cell r="I401">
            <v>0</v>
          </cell>
          <cell r="J401">
            <v>12976.55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464989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326804.49</v>
          </cell>
          <cell r="E403">
            <v>-3311.93</v>
          </cell>
          <cell r="F403">
            <v>-22251.33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58714.87</v>
          </cell>
          <cell r="E404">
            <v>0</v>
          </cell>
          <cell r="F404">
            <v>-6916.46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139149.54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25662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1746193.38</v>
          </cell>
          <cell r="E409">
            <v>148079.66</v>
          </cell>
          <cell r="F409">
            <v>36127.96</v>
          </cell>
          <cell r="G409">
            <v>0</v>
          </cell>
          <cell r="H409">
            <v>0</v>
          </cell>
          <cell r="I409">
            <v>0</v>
          </cell>
          <cell r="J409">
            <v>33180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52627.47</v>
          </cell>
          <cell r="E410">
            <v>4225.1499999999996</v>
          </cell>
          <cell r="F410">
            <v>813.93</v>
          </cell>
          <cell r="G410">
            <v>0</v>
          </cell>
          <cell r="H410">
            <v>0</v>
          </cell>
          <cell r="I410">
            <v>0</v>
          </cell>
          <cell r="J410">
            <v>507.24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922.44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24976.9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296627.90999999997</v>
          </cell>
          <cell r="E422">
            <v>332634.09000000003</v>
          </cell>
          <cell r="F422">
            <v>11222</v>
          </cell>
          <cell r="G422">
            <v>0</v>
          </cell>
          <cell r="H422">
            <v>0</v>
          </cell>
          <cell r="I422">
            <v>0</v>
          </cell>
          <cell r="J422">
            <v>20446.21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41564.11</v>
          </cell>
          <cell r="E423">
            <v>19978.04</v>
          </cell>
          <cell r="F423">
            <v>24510.53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168077.93</v>
          </cell>
          <cell r="E424">
            <v>693.03</v>
          </cell>
          <cell r="F424">
            <v>259.29000000000002</v>
          </cell>
          <cell r="G424">
            <v>33.619999999999997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157743.57</v>
          </cell>
          <cell r="E425">
            <v>55230.79</v>
          </cell>
          <cell r="F425">
            <v>43270.130000000005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-91883.03</v>
          </cell>
        </row>
        <row r="426">
          <cell r="D426">
            <v>629681.47</v>
          </cell>
          <cell r="E426">
            <v>27349.16</v>
          </cell>
          <cell r="F426">
            <v>941.15</v>
          </cell>
          <cell r="G426">
            <v>0</v>
          </cell>
          <cell r="H426">
            <v>0</v>
          </cell>
          <cell r="I426">
            <v>0</v>
          </cell>
          <cell r="J426">
            <v>9170.2900000000009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107924.73999999999</v>
          </cell>
          <cell r="E427">
            <v>112864.39</v>
          </cell>
          <cell r="F427">
            <v>6654.64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-79220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359594.38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168899.51</v>
          </cell>
          <cell r="E430">
            <v>3504.41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10675.7</v>
          </cell>
          <cell r="E431">
            <v>14439.43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1200.54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37145.160000000003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77222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184933.88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244704.2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1565546.44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40440.53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7565.01</v>
          </cell>
          <cell r="E442">
            <v>30436.81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525.27</v>
          </cell>
          <cell r="E443">
            <v>3420.15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1151840.0699999998</v>
          </cell>
          <cell r="E445">
            <v>963851.02999999991</v>
          </cell>
          <cell r="F445">
            <v>163474.71</v>
          </cell>
          <cell r="G445">
            <v>0</v>
          </cell>
          <cell r="H445">
            <v>0</v>
          </cell>
          <cell r="I445">
            <v>0</v>
          </cell>
          <cell r="J445">
            <v>3832.06</v>
          </cell>
          <cell r="K445">
            <v>100.73</v>
          </cell>
          <cell r="L445">
            <v>0</v>
          </cell>
          <cell r="N445">
            <v>-75499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226969.92</v>
          </cell>
          <cell r="E448">
            <v>172073.39</v>
          </cell>
          <cell r="F448">
            <v>255382.19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266580.52</v>
          </cell>
          <cell r="E449">
            <v>316273.23000000004</v>
          </cell>
          <cell r="F449">
            <v>16678.5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868594.75</v>
          </cell>
          <cell r="E450">
            <v>18310.55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269813.28999999998</v>
          </cell>
          <cell r="E451">
            <v>239.74</v>
          </cell>
          <cell r="F451">
            <v>294.11</v>
          </cell>
          <cell r="G451">
            <v>0</v>
          </cell>
          <cell r="H451">
            <v>0</v>
          </cell>
          <cell r="I451">
            <v>0</v>
          </cell>
          <cell r="J451">
            <v>433.85</v>
          </cell>
          <cell r="K451">
            <v>0</v>
          </cell>
          <cell r="L451">
            <v>0</v>
          </cell>
          <cell r="N451">
            <v>941387.11</v>
          </cell>
        </row>
        <row r="452">
          <cell r="D452">
            <v>242459.68999999997</v>
          </cell>
          <cell r="E452">
            <v>160555.48000000001</v>
          </cell>
          <cell r="F452">
            <v>54991.85</v>
          </cell>
          <cell r="G452">
            <v>0</v>
          </cell>
          <cell r="H452">
            <v>0</v>
          </cell>
          <cell r="I452">
            <v>0</v>
          </cell>
          <cell r="J452">
            <v>109.88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46326.8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14512.61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69147.429999999993</v>
          </cell>
          <cell r="E456">
            <v>2105.3200000000002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915.58</v>
          </cell>
          <cell r="E457">
            <v>416.98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8066.81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35368.57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19808.169999999998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43218.13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-43218.13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23160.71</v>
          </cell>
          <cell r="E463">
            <v>84980.68</v>
          </cell>
          <cell r="F463">
            <v>0</v>
          </cell>
          <cell r="G463">
            <v>0</v>
          </cell>
          <cell r="H463">
            <v>10891467.690000001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-4177338.48</v>
          </cell>
        </row>
        <row r="464">
          <cell r="D464">
            <v>30070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74079.360000000001</v>
          </cell>
          <cell r="L464">
            <v>0</v>
          </cell>
          <cell r="N464">
            <v>0</v>
          </cell>
        </row>
        <row r="465">
          <cell r="D465">
            <v>1696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841020.42</v>
          </cell>
          <cell r="L466">
            <v>-705036.15</v>
          </cell>
          <cell r="N466">
            <v>-135984.26999999999</v>
          </cell>
        </row>
        <row r="467">
          <cell r="D467">
            <v>0</v>
          </cell>
          <cell r="E467">
            <v>0</v>
          </cell>
          <cell r="F467">
            <v>30164.01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-5691.79</v>
          </cell>
          <cell r="L467">
            <v>0</v>
          </cell>
          <cell r="N467">
            <v>-24472.219999999998</v>
          </cell>
        </row>
        <row r="468">
          <cell r="D468">
            <v>5691.79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759569.72</v>
          </cell>
          <cell r="K468">
            <v>0</v>
          </cell>
          <cell r="L468">
            <v>0</v>
          </cell>
          <cell r="N468">
            <v>-765261.51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-759569.72</v>
          </cell>
          <cell r="L472">
            <v>0</v>
          </cell>
          <cell r="N472">
            <v>759569.72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154944</v>
          </cell>
          <cell r="F474">
            <v>239</v>
          </cell>
          <cell r="G474">
            <v>0</v>
          </cell>
          <cell r="H474">
            <v>0</v>
          </cell>
          <cell r="I474">
            <v>0</v>
          </cell>
          <cell r="J474">
            <v>62000</v>
          </cell>
          <cell r="K474">
            <v>0</v>
          </cell>
          <cell r="L474">
            <v>0</v>
          </cell>
          <cell r="N474">
            <v>-217183</v>
          </cell>
        </row>
        <row r="475">
          <cell r="D475">
            <v>0</v>
          </cell>
          <cell r="E475">
            <v>690918.46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-690918.46</v>
          </cell>
        </row>
        <row r="476">
          <cell r="D476">
            <v>0</v>
          </cell>
          <cell r="E476">
            <v>0</v>
          </cell>
          <cell r="F476">
            <v>666667.42000000004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-666667.42000000004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2952476.6</v>
          </cell>
          <cell r="K479">
            <v>0</v>
          </cell>
          <cell r="L479">
            <v>0</v>
          </cell>
          <cell r="N479">
            <v>-2952476.6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K481">
            <v>0</v>
          </cell>
          <cell r="L481">
            <v>6194627.75</v>
          </cell>
          <cell r="N481">
            <v>0</v>
          </cell>
        </row>
        <row r="482">
          <cell r="D482">
            <v>614554.72</v>
          </cell>
          <cell r="E482">
            <v>20000</v>
          </cell>
          <cell r="F482">
            <v>0</v>
          </cell>
          <cell r="G482">
            <v>59208.11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30308.52</v>
          </cell>
          <cell r="E483">
            <v>-245.48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-2417.8200000000002</v>
          </cell>
          <cell r="K483">
            <v>0</v>
          </cell>
          <cell r="L483">
            <v>-93597.68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211586.1</v>
          </cell>
          <cell r="E490">
            <v>62468.21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17930</v>
          </cell>
          <cell r="K490">
            <v>0</v>
          </cell>
          <cell r="L490">
            <v>0</v>
          </cell>
          <cell r="N490">
            <v>-291984.31</v>
          </cell>
        </row>
        <row r="491">
          <cell r="D491">
            <v>126332.34999999999</v>
          </cell>
          <cell r="E491">
            <v>179061.33000000002</v>
          </cell>
          <cell r="F491">
            <v>86610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-392003.68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38399.64</v>
          </cell>
          <cell r="E495">
            <v>61867.22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-100266.86</v>
          </cell>
        </row>
        <row r="496">
          <cell r="D496">
            <v>69689.959999999992</v>
          </cell>
          <cell r="E496">
            <v>80483.03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136662</v>
          </cell>
          <cell r="K496">
            <v>0</v>
          </cell>
          <cell r="L496">
            <v>-439209.57</v>
          </cell>
          <cell r="N496">
            <v>152374.57999999999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1736841.74</v>
          </cell>
          <cell r="K499">
            <v>0</v>
          </cell>
          <cell r="L499">
            <v>-1765442.22</v>
          </cell>
          <cell r="N499">
            <v>28600.48</v>
          </cell>
        </row>
        <row r="500">
          <cell r="D500">
            <v>0</v>
          </cell>
          <cell r="E500">
            <v>66.2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1480.67</v>
          </cell>
          <cell r="K500">
            <v>0</v>
          </cell>
          <cell r="L500">
            <v>12000</v>
          </cell>
          <cell r="N500">
            <v>-13546.87</v>
          </cell>
        </row>
        <row r="501">
          <cell r="D501">
            <v>4480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981122.55</v>
          </cell>
          <cell r="K501">
            <v>0</v>
          </cell>
          <cell r="L501">
            <v>364331.64</v>
          </cell>
          <cell r="N501">
            <v>-1349934.19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75473</v>
          </cell>
          <cell r="K505">
            <v>0</v>
          </cell>
          <cell r="L505">
            <v>-1100846.74</v>
          </cell>
          <cell r="N505">
            <v>1025373.74</v>
          </cell>
        </row>
        <row r="518">
          <cell r="D518">
            <v>249293.35</v>
          </cell>
          <cell r="E518">
            <v>35805.14</v>
          </cell>
          <cell r="F518">
            <v>1362.5</v>
          </cell>
          <cell r="G518">
            <v>0</v>
          </cell>
          <cell r="H518">
            <v>0</v>
          </cell>
          <cell r="I518">
            <v>0</v>
          </cell>
          <cell r="J518">
            <v>577140.67000000004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62094.96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4856460.0400000047</v>
          </cell>
          <cell r="E527">
            <v>3693373.3900000011</v>
          </cell>
          <cell r="F527">
            <v>1716717.58</v>
          </cell>
          <cell r="G527">
            <v>167042.98000000001</v>
          </cell>
          <cell r="H527">
            <v>36277.059999996796</v>
          </cell>
          <cell r="I527">
            <v>0</v>
          </cell>
          <cell r="J527">
            <v>4595773.42</v>
          </cell>
          <cell r="K527">
            <v>231272.75</v>
          </cell>
          <cell r="L527">
            <v>63830143.399999999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51777895.57</v>
          </cell>
          <cell r="N528">
            <v>0</v>
          </cell>
        </row>
        <row r="530">
          <cell r="D530">
            <v>-12600923.620000001</v>
          </cell>
          <cell r="E530">
            <v>-131921.54</v>
          </cell>
          <cell r="F530">
            <v>-118174.53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8">
        <row r="8">
          <cell r="D8">
            <v>7574423.0599999996</v>
          </cell>
          <cell r="E8">
            <v>211685.29</v>
          </cell>
          <cell r="F8">
            <v>468347.42999999993</v>
          </cell>
          <cell r="G8">
            <v>7107.86</v>
          </cell>
          <cell r="H8">
            <v>-1501433.81</v>
          </cell>
          <cell r="I8">
            <v>808054.97</v>
          </cell>
          <cell r="J8">
            <v>16501256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840657.88</v>
          </cell>
          <cell r="E10">
            <v>450000</v>
          </cell>
          <cell r="F10">
            <v>1350237.72</v>
          </cell>
          <cell r="G10">
            <v>100000</v>
          </cell>
          <cell r="H10">
            <v>0</v>
          </cell>
          <cell r="I10">
            <v>0</v>
          </cell>
          <cell r="J10">
            <v>201720.38</v>
          </cell>
          <cell r="K10">
            <v>56430.17</v>
          </cell>
          <cell r="L10">
            <v>0</v>
          </cell>
          <cell r="N10">
            <v>0</v>
          </cell>
        </row>
        <row r="11">
          <cell r="D11">
            <v>14502401.73</v>
          </cell>
          <cell r="E11">
            <v>0</v>
          </cell>
          <cell r="F11">
            <v>700910</v>
          </cell>
          <cell r="G11">
            <v>0</v>
          </cell>
          <cell r="H11">
            <v>0</v>
          </cell>
          <cell r="I11">
            <v>0</v>
          </cell>
          <cell r="J11">
            <v>13774483.9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57669.2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1700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3850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33269.9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939899.24</v>
          </cell>
          <cell r="E19">
            <v>0</v>
          </cell>
          <cell r="F19">
            <v>0</v>
          </cell>
          <cell r="G19">
            <v>0</v>
          </cell>
          <cell r="H19">
            <v>2012148.66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113430.25</v>
          </cell>
          <cell r="E20">
            <v>342580.02</v>
          </cell>
          <cell r="F20">
            <v>128622.15</v>
          </cell>
          <cell r="G20">
            <v>0</v>
          </cell>
          <cell r="H20">
            <v>0</v>
          </cell>
          <cell r="I20">
            <v>0</v>
          </cell>
          <cell r="J20">
            <v>367870.38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-969243.81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1149749.19</v>
          </cell>
          <cell r="E27">
            <v>2666.67</v>
          </cell>
          <cell r="F27">
            <v>352421.78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1355675.33</v>
          </cell>
          <cell r="E34">
            <v>0</v>
          </cell>
          <cell r="F34">
            <v>0</v>
          </cell>
          <cell r="G34">
            <v>5196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45133.54</v>
          </cell>
          <cell r="E35">
            <v>0</v>
          </cell>
          <cell r="F35">
            <v>3924.65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19592.490000000002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411988.05</v>
          </cell>
          <cell r="E37">
            <v>554261.82999999996</v>
          </cell>
          <cell r="F37">
            <v>320</v>
          </cell>
          <cell r="G37">
            <v>0</v>
          </cell>
          <cell r="H37">
            <v>5292.46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795980.05</v>
          </cell>
          <cell r="E38">
            <v>210</v>
          </cell>
          <cell r="F38">
            <v>0</v>
          </cell>
          <cell r="G38">
            <v>0</v>
          </cell>
          <cell r="H38">
            <v>154096.5</v>
          </cell>
          <cell r="I38">
            <v>0</v>
          </cell>
          <cell r="J38">
            <v>6989873.0499999998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1409.91</v>
          </cell>
          <cell r="E39">
            <v>25537.21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9767812.5199999996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303644219.06999999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-98544229.75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41081194.980000004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-29869076.25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2900951.98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-2517757.12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15379425.359999999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-12590828.02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1391914.72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-1139592.25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44995.49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-32515.95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2587496.02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8669300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547830.63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807901.03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520.1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-7.18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54998.12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109680.38</v>
          </cell>
          <cell r="E96">
            <v>1303.47</v>
          </cell>
          <cell r="F96">
            <v>52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691596.96</v>
          </cell>
          <cell r="E97">
            <v>258.85000000000002</v>
          </cell>
          <cell r="F97">
            <v>37.97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127010.46999999999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525186.19999999995</v>
          </cell>
          <cell r="E99">
            <v>24071.49</v>
          </cell>
          <cell r="F99">
            <v>5356.16</v>
          </cell>
          <cell r="G99">
            <v>0</v>
          </cell>
          <cell r="H99">
            <v>0</v>
          </cell>
          <cell r="I99">
            <v>0</v>
          </cell>
          <cell r="J99">
            <v>36215.18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1682356.6</v>
          </cell>
          <cell r="E100">
            <v>31742.06</v>
          </cell>
          <cell r="F100">
            <v>679.8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591922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9311430.0999999996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572703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25882436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153.94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66524.100000000006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-3905.89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1195000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16487000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604915.66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680620.54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927989.62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1361241.08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1355675.33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7191.47</v>
          </cell>
          <cell r="E129">
            <v>277.44</v>
          </cell>
          <cell r="F129">
            <v>0</v>
          </cell>
          <cell r="G129">
            <v>0</v>
          </cell>
          <cell r="H129">
            <v>244.12</v>
          </cell>
          <cell r="I129">
            <v>0</v>
          </cell>
          <cell r="J129">
            <v>538.36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14862025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-44296701.439999998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18545349.859999999</v>
          </cell>
          <cell r="E159">
            <v>1488445.47</v>
          </cell>
          <cell r="F159">
            <v>1250728.75</v>
          </cell>
          <cell r="G159">
            <v>116929.86</v>
          </cell>
          <cell r="H159">
            <v>1123271.74</v>
          </cell>
          <cell r="I159">
            <v>0</v>
          </cell>
          <cell r="J159">
            <v>33502890.940000001</v>
          </cell>
          <cell r="K159">
            <v>178390.75</v>
          </cell>
          <cell r="L159">
            <v>-165291932.38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379762419.44999999</v>
          </cell>
          <cell r="N167">
            <v>-1246000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1739370.73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34147070.079999998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3610858.13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1903489.9</v>
          </cell>
          <cell r="E177">
            <v>89768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1719608.46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71997.119999999995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184068.45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4968742.2300000004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294837.96000000002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212553.72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390677.49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1357.56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1073734.1200000001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870737.15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11169.25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30131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1039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466995.88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1693211.02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1168486.3999999999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576636.32999999996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111244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2559522.1799999997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2944498.06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174080.34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4759030.2300000004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99918.99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202904.1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2047361.19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19215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349882.8</v>
          </cell>
          <cell r="E221">
            <v>67733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68103.94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27065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3440647.77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789608.37</v>
          </cell>
          <cell r="E239">
            <v>197539</v>
          </cell>
          <cell r="F239">
            <v>0</v>
          </cell>
          <cell r="G239">
            <v>0</v>
          </cell>
          <cell r="H239">
            <v>210390.63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1090186.8899999999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44064312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182767.62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10146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278272.81</v>
          </cell>
          <cell r="K260">
            <v>388621.64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6727005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12804319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708428.59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4638564.7300000004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23230.38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-89.47</v>
          </cell>
          <cell r="F279">
            <v>0</v>
          </cell>
          <cell r="G279">
            <v>0</v>
          </cell>
          <cell r="H279">
            <v>-50165.5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79410</v>
          </cell>
          <cell r="E286">
            <v>4954209.17</v>
          </cell>
          <cell r="F286">
            <v>0</v>
          </cell>
          <cell r="G286">
            <v>0</v>
          </cell>
          <cell r="H286">
            <v>42693746.32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339492.3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-12563</v>
          </cell>
          <cell r="F290">
            <v>0</v>
          </cell>
          <cell r="G290">
            <v>0</v>
          </cell>
          <cell r="H290">
            <v>-328116.98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3604994.04</v>
          </cell>
          <cell r="F298">
            <v>0</v>
          </cell>
          <cell r="G298">
            <v>0</v>
          </cell>
          <cell r="H298">
            <v>1988413.34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40993.97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131243.57999999999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-21412.52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887466.32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116903.31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257760.46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202503.72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4050.01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1234094.33</v>
          </cell>
          <cell r="E316">
            <v>0</v>
          </cell>
          <cell r="F316">
            <v>940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89322.7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1400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-92.2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191672.58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237868.16999999998</v>
          </cell>
          <cell r="K332">
            <v>344.03</v>
          </cell>
          <cell r="L332">
            <v>0</v>
          </cell>
          <cell r="N332">
            <v>0</v>
          </cell>
        </row>
        <row r="333">
          <cell r="D333">
            <v>-85239.77</v>
          </cell>
          <cell r="E333">
            <v>0</v>
          </cell>
          <cell r="F333">
            <v>-4270</v>
          </cell>
          <cell r="G333">
            <v>-4626</v>
          </cell>
          <cell r="H333">
            <v>0</v>
          </cell>
          <cell r="I333">
            <v>0</v>
          </cell>
          <cell r="J333">
            <v>-83915.26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320024.05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200082.86</v>
          </cell>
          <cell r="E335">
            <v>7185.36</v>
          </cell>
          <cell r="F335">
            <v>97201.91</v>
          </cell>
          <cell r="G335">
            <v>0</v>
          </cell>
          <cell r="H335">
            <v>93076.1</v>
          </cell>
          <cell r="I335">
            <v>0</v>
          </cell>
          <cell r="J335">
            <v>269625.31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680620.54</v>
          </cell>
          <cell r="L341">
            <v>0</v>
          </cell>
          <cell r="N341">
            <v>-680620.54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1366725.26</v>
          </cell>
          <cell r="L346">
            <v>0</v>
          </cell>
          <cell r="N346">
            <v>-1366725.26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3.59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1600000</v>
          </cell>
          <cell r="K348">
            <v>0</v>
          </cell>
          <cell r="L348">
            <v>0</v>
          </cell>
          <cell r="N348">
            <v>-1600003.59</v>
          </cell>
        </row>
        <row r="349">
          <cell r="D349">
            <v>261.17</v>
          </cell>
          <cell r="E349">
            <v>10668.46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-10929.63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100084.82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10000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56937.24</v>
          </cell>
          <cell r="E358">
            <v>1437.5</v>
          </cell>
          <cell r="F358">
            <v>-45863.12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-398.48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1152528.3400000001</v>
          </cell>
          <cell r="E369">
            <v>0</v>
          </cell>
          <cell r="F369">
            <v>433500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1817988.68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1669919.37</v>
          </cell>
          <cell r="E371">
            <v>81902.16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19505408.209999997</v>
          </cell>
          <cell r="E374">
            <v>445370.43000000005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3445520.7</v>
          </cell>
          <cell r="E375">
            <v>1118.19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9677.27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1231326.6299999999</v>
          </cell>
          <cell r="E377">
            <v>82159.44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13907330.59</v>
          </cell>
          <cell r="E380">
            <v>3662955.68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905219.85</v>
          </cell>
          <cell r="E384">
            <v>65413.09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13605192.199999999</v>
          </cell>
          <cell r="E385">
            <v>502350.22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211096.65</v>
          </cell>
          <cell r="E386">
            <v>51.98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1298654.46</v>
          </cell>
          <cell r="E387">
            <v>51732.01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12185501.09</v>
          </cell>
          <cell r="E389">
            <v>561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15378.82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2579123.56</v>
          </cell>
          <cell r="E391">
            <v>282483.7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732184.2</v>
          </cell>
          <cell r="E392">
            <v>114133.73999999999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127915.63</v>
          </cell>
          <cell r="E394">
            <v>410802.48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613737.54</v>
          </cell>
          <cell r="E396">
            <v>8203.4500000000007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4469458.7</v>
          </cell>
          <cell r="E399">
            <v>377589.97</v>
          </cell>
          <cell r="F399">
            <v>10800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440530.19</v>
          </cell>
          <cell r="E401">
            <v>361193.81</v>
          </cell>
          <cell r="F401">
            <v>75250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2451409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-92834.11</v>
          </cell>
          <cell r="E403">
            <v>289.04000000000002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68211.47</v>
          </cell>
          <cell r="E405">
            <v>240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98686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100864.16</v>
          </cell>
          <cell r="E408">
            <v>1324.1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5708060.5999999996</v>
          </cell>
          <cell r="E409">
            <v>587232.6</v>
          </cell>
          <cell r="F409">
            <v>9000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79032.490000000005</v>
          </cell>
          <cell r="E410">
            <v>8393.42</v>
          </cell>
          <cell r="F410">
            <v>1400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126250.43</v>
          </cell>
          <cell r="E411">
            <v>12104.11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197261.05</v>
          </cell>
          <cell r="E412">
            <v>19068.169999999998</v>
          </cell>
          <cell r="F412">
            <v>750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2.69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94908.69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451116.62</v>
          </cell>
          <cell r="E422">
            <v>604666.99</v>
          </cell>
          <cell r="F422">
            <v>282.48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151461.01999999999</v>
          </cell>
          <cell r="E423">
            <v>3090.2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181916.81</v>
          </cell>
          <cell r="E424">
            <v>8841.2899999999991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210207.35999999999</v>
          </cell>
          <cell r="E425">
            <v>65108.200000000004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2218736.2399999998</v>
          </cell>
          <cell r="E426">
            <v>69254.63</v>
          </cell>
          <cell r="F426">
            <v>28817.27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145443.20000000001</v>
          </cell>
          <cell r="E427">
            <v>45254.97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1304422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11918.73</v>
          </cell>
          <cell r="E430">
            <v>2093.1999999999998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57639.32</v>
          </cell>
          <cell r="E431">
            <v>79146.7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7134.65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18579.849999999999</v>
          </cell>
          <cell r="E433">
            <v>218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3321.76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-5537.08</v>
          </cell>
          <cell r="E438">
            <v>0</v>
          </cell>
          <cell r="F438">
            <v>25371.72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306891.71000000002</v>
          </cell>
          <cell r="E439">
            <v>0</v>
          </cell>
          <cell r="F439">
            <v>29293.32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2148821.0099999998</v>
          </cell>
          <cell r="E440">
            <v>2000</v>
          </cell>
          <cell r="F440">
            <v>211197.62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118506.51</v>
          </cell>
          <cell r="E441">
            <v>0</v>
          </cell>
          <cell r="F441">
            <v>21401.47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91253.66</v>
          </cell>
          <cell r="E442">
            <v>7546.19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22303.43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8254445.9699999997</v>
          </cell>
          <cell r="E445">
            <v>620962.59000000008</v>
          </cell>
          <cell r="F445">
            <v>42516.63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7584.56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636205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1437253.9100000001</v>
          </cell>
          <cell r="E448">
            <v>970862.57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441072.83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2181851.2399999998</v>
          </cell>
          <cell r="E449">
            <v>180153.79</v>
          </cell>
          <cell r="F449">
            <v>11496.83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838006.67999999993</v>
          </cell>
          <cell r="E450">
            <v>32739.33</v>
          </cell>
          <cell r="F450">
            <v>1301.4000000000001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641136.84</v>
          </cell>
          <cell r="E451">
            <v>4789.87</v>
          </cell>
          <cell r="F451">
            <v>1605.21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392190.87</v>
          </cell>
          <cell r="E452">
            <v>507879.32</v>
          </cell>
          <cell r="F452">
            <v>60950.350000000006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680696.98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495567.26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2272591.0699999998</v>
          </cell>
          <cell r="E463">
            <v>354337.96</v>
          </cell>
          <cell r="F463">
            <v>4037.75</v>
          </cell>
          <cell r="G463">
            <v>0</v>
          </cell>
          <cell r="H463">
            <v>51777281.949999996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34291.47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651106.37</v>
          </cell>
          <cell r="L464">
            <v>0</v>
          </cell>
          <cell r="N464">
            <v>0</v>
          </cell>
        </row>
        <row r="465">
          <cell r="D465">
            <v>3139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1777620.54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1366725.26</v>
          </cell>
          <cell r="K472">
            <v>0</v>
          </cell>
          <cell r="L472">
            <v>0</v>
          </cell>
          <cell r="N472">
            <v>-1366725.26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264.76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-264.76</v>
          </cell>
        </row>
        <row r="475">
          <cell r="D475">
            <v>0</v>
          </cell>
          <cell r="E475">
            <v>10668.46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-10668.46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2280620.54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-2280620.54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11330507.07</v>
          </cell>
          <cell r="N481">
            <v>0</v>
          </cell>
        </row>
        <row r="482">
          <cell r="D482">
            <v>607300.92999999993</v>
          </cell>
          <cell r="E482">
            <v>74896.26999999999</v>
          </cell>
          <cell r="F482">
            <v>626.79999999999995</v>
          </cell>
          <cell r="G482">
            <v>0</v>
          </cell>
          <cell r="H482">
            <v>460148.4</v>
          </cell>
          <cell r="I482">
            <v>0</v>
          </cell>
          <cell r="J482">
            <v>0</v>
          </cell>
          <cell r="K482">
            <v>121960.58</v>
          </cell>
          <cell r="L482">
            <v>-9240169.1799999997</v>
          </cell>
          <cell r="N482">
            <v>-1246000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43520.58</v>
          </cell>
          <cell r="E490">
            <v>2621.76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87052.75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655052.27</v>
          </cell>
          <cell r="E491">
            <v>195989.59</v>
          </cell>
          <cell r="F491">
            <v>38306.840000000004</v>
          </cell>
          <cell r="G491">
            <v>0</v>
          </cell>
          <cell r="H491">
            <v>0</v>
          </cell>
          <cell r="I491">
            <v>0</v>
          </cell>
          <cell r="J491">
            <v>1293.3699999999999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390408.38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929008.55999999994</v>
          </cell>
          <cell r="E496">
            <v>661400.43000000005</v>
          </cell>
          <cell r="F496">
            <v>44550.94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14569.24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66581.2</v>
          </cell>
          <cell r="E501">
            <v>12355.25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2750136.59</v>
          </cell>
          <cell r="K501">
            <v>0</v>
          </cell>
          <cell r="L501">
            <v>0</v>
          </cell>
          <cell r="N501">
            <v>0</v>
          </cell>
        </row>
        <row r="502">
          <cell r="D502">
            <v>1902.96</v>
          </cell>
          <cell r="E502">
            <v>0</v>
          </cell>
          <cell r="F502">
            <v>18367.009999999998</v>
          </cell>
          <cell r="G502">
            <v>0</v>
          </cell>
          <cell r="H502">
            <v>0</v>
          </cell>
          <cell r="I502">
            <v>0</v>
          </cell>
          <cell r="J502">
            <v>1714592.3900000001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154716.06</v>
          </cell>
          <cell r="E505">
            <v>22454.31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3506251.04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1141931.19</v>
          </cell>
          <cell r="E518">
            <v>658362.98</v>
          </cell>
          <cell r="F518">
            <v>808276.27</v>
          </cell>
          <cell r="G518">
            <v>0</v>
          </cell>
          <cell r="H518">
            <v>0</v>
          </cell>
          <cell r="I518">
            <v>0</v>
          </cell>
          <cell r="J518">
            <v>23943633.09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20637521.629999999</v>
          </cell>
          <cell r="E527">
            <v>870924.73</v>
          </cell>
          <cell r="F527">
            <v>657476.25</v>
          </cell>
          <cell r="G527">
            <v>112303.86</v>
          </cell>
          <cell r="H527">
            <v>669859.68999999994</v>
          </cell>
          <cell r="I527">
            <v>0</v>
          </cell>
          <cell r="J527">
            <v>13788292.98</v>
          </cell>
          <cell r="K527">
            <v>56430.17</v>
          </cell>
          <cell r="L527">
            <v>-176622439.44999999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389002588.63</v>
          </cell>
          <cell r="N528">
            <v>0</v>
          </cell>
        </row>
        <row r="530">
          <cell r="D530">
            <v>-42551216.100000001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19">
        <row r="8">
          <cell r="D8">
            <v>1634532.87</v>
          </cell>
          <cell r="E8">
            <v>200577.31</v>
          </cell>
          <cell r="F8">
            <v>2485792.21</v>
          </cell>
          <cell r="G8">
            <v>0</v>
          </cell>
          <cell r="H8">
            <v>286815.87</v>
          </cell>
          <cell r="I8">
            <v>1584286.82</v>
          </cell>
          <cell r="J8">
            <v>7633295.1100000003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5059185.0599999996</v>
          </cell>
          <cell r="E10">
            <v>56471.39</v>
          </cell>
          <cell r="F10">
            <v>3468597.79</v>
          </cell>
          <cell r="G10">
            <v>0</v>
          </cell>
          <cell r="H10">
            <v>64689.99</v>
          </cell>
          <cell r="I10">
            <v>913.98</v>
          </cell>
          <cell r="J10">
            <v>651.52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2997443.3499999996</v>
          </cell>
          <cell r="E11">
            <v>551.54</v>
          </cell>
          <cell r="F11">
            <v>334359.32</v>
          </cell>
          <cell r="G11">
            <v>0</v>
          </cell>
          <cell r="H11">
            <v>12955.38</v>
          </cell>
          <cell r="I11">
            <v>389373.88</v>
          </cell>
          <cell r="J11">
            <v>6741237.7300000004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6392.3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1950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50</v>
          </cell>
          <cell r="E15">
            <v>0</v>
          </cell>
          <cell r="F15">
            <v>2600</v>
          </cell>
          <cell r="G15">
            <v>0</v>
          </cell>
          <cell r="H15">
            <v>0</v>
          </cell>
          <cell r="I15">
            <v>100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346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61739.759999999995</v>
          </cell>
          <cell r="E18">
            <v>0</v>
          </cell>
          <cell r="F18">
            <v>383520.94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1110581.1100000001</v>
          </cell>
          <cell r="E19">
            <v>0</v>
          </cell>
          <cell r="F19">
            <v>119915.16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-484492.74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13075.11</v>
          </cell>
          <cell r="E22">
            <v>0.47</v>
          </cell>
          <cell r="F22">
            <v>264.17</v>
          </cell>
          <cell r="G22">
            <v>0</v>
          </cell>
          <cell r="H22">
            <v>10.97</v>
          </cell>
          <cell r="I22">
            <v>329.67</v>
          </cell>
          <cell r="J22">
            <v>3976.79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866499.81</v>
          </cell>
          <cell r="E27">
            <v>9155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25771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44253.78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6196.6</v>
          </cell>
          <cell r="E36">
            <v>0</v>
          </cell>
          <cell r="F36">
            <v>1081905.6000000001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25616.05</v>
          </cell>
          <cell r="E37">
            <v>128426.83</v>
          </cell>
          <cell r="F37">
            <v>98543.23</v>
          </cell>
          <cell r="G37">
            <v>0</v>
          </cell>
          <cell r="H37">
            <v>117550.64</v>
          </cell>
          <cell r="I37">
            <v>310259.63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566213.14</v>
          </cell>
          <cell r="E38">
            <v>6148.39</v>
          </cell>
          <cell r="F38">
            <v>9164.25</v>
          </cell>
          <cell r="G38">
            <v>0</v>
          </cell>
          <cell r="H38">
            <v>0</v>
          </cell>
          <cell r="I38">
            <v>0</v>
          </cell>
          <cell r="J38">
            <v>10211077.289999999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171273.81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32406.7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-21604.46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4428968.2699999996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168165721.88999999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-42488295.939999998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42739525.920000002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-17584319.649999999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2183552.37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-1884238.11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3007144.24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-2138590.17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218932.8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-173037.2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4744352.0199999996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3678631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556446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7036.87</v>
          </cell>
          <cell r="E90">
            <v>0</v>
          </cell>
          <cell r="F90">
            <v>499.11</v>
          </cell>
          <cell r="G90">
            <v>0</v>
          </cell>
          <cell r="H90">
            <v>0</v>
          </cell>
          <cell r="I90">
            <v>2284314.38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444.6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11418.02</v>
          </cell>
          <cell r="E93">
            <v>42.35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602.75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90004.27</v>
          </cell>
          <cell r="E96">
            <v>1915.02</v>
          </cell>
          <cell r="F96">
            <v>1466.09</v>
          </cell>
          <cell r="G96">
            <v>0</v>
          </cell>
          <cell r="H96">
            <v>0</v>
          </cell>
          <cell r="I96">
            <v>0</v>
          </cell>
          <cell r="J96">
            <v>131.75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317668.09999999998</v>
          </cell>
          <cell r="E97">
            <v>1904.18</v>
          </cell>
          <cell r="F97">
            <v>1402.15</v>
          </cell>
          <cell r="G97">
            <v>0</v>
          </cell>
          <cell r="H97">
            <v>0</v>
          </cell>
          <cell r="I97">
            <v>0</v>
          </cell>
          <cell r="J97">
            <v>128.11000000000001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309577.94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456451.54</v>
          </cell>
          <cell r="E99">
            <v>76420.990000000005</v>
          </cell>
          <cell r="F99">
            <v>13298.48</v>
          </cell>
          <cell r="G99">
            <v>0</v>
          </cell>
          <cell r="H99">
            <v>0</v>
          </cell>
          <cell r="I99">
            <v>0</v>
          </cell>
          <cell r="J99">
            <v>731595.78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1320462.83</v>
          </cell>
          <cell r="E100">
            <v>36483.86</v>
          </cell>
          <cell r="F100">
            <v>20940.37</v>
          </cell>
          <cell r="G100">
            <v>0</v>
          </cell>
          <cell r="H100">
            <v>0</v>
          </cell>
          <cell r="I100">
            <v>0</v>
          </cell>
          <cell r="J100">
            <v>1733.88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487765.17</v>
          </cell>
          <cell r="E101">
            <v>0</v>
          </cell>
          <cell r="F101">
            <v>18773.52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2930892.47</v>
          </cell>
          <cell r="E102">
            <v>0</v>
          </cell>
          <cell r="F102">
            <v>91661.83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122765.75999999999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303702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3523830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6594872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964.84</v>
          </cell>
          <cell r="E108">
            <v>78.319999999999993</v>
          </cell>
          <cell r="F108">
            <v>223.32</v>
          </cell>
          <cell r="G108">
            <v>0</v>
          </cell>
          <cell r="H108">
            <v>50</v>
          </cell>
          <cell r="I108">
            <v>949.6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321041.34000000003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686.31</v>
          </cell>
          <cell r="E112">
            <v>0</v>
          </cell>
          <cell r="F112">
            <v>28451.040000000001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750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90000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1975000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974316.57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3548268.93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8781.2000000000007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52236.45</v>
          </cell>
          <cell r="G129">
            <v>0</v>
          </cell>
          <cell r="H129">
            <v>0</v>
          </cell>
          <cell r="I129">
            <v>0</v>
          </cell>
          <cell r="J129">
            <v>13036.84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825.13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2567.4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6096398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-283230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240271.16</v>
          </cell>
          <cell r="E149">
            <v>19210.810000000001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1301621.5900000001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682629.61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-16134805.76</v>
          </cell>
          <cell r="E156">
            <v>0</v>
          </cell>
          <cell r="F156">
            <v>-97515.55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2500000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297790.63</v>
          </cell>
          <cell r="F158">
            <v>0</v>
          </cell>
          <cell r="G158">
            <v>0</v>
          </cell>
          <cell r="H158">
            <v>452997.81</v>
          </cell>
          <cell r="I158">
            <v>0</v>
          </cell>
          <cell r="J158">
            <v>-16140630.789999999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5576445.7000000002</v>
          </cell>
          <cell r="E159">
            <v>0</v>
          </cell>
          <cell r="F159">
            <v>7341689.6100000003</v>
          </cell>
          <cell r="G159">
            <v>0</v>
          </cell>
          <cell r="H159">
            <v>0</v>
          </cell>
          <cell r="I159">
            <v>0</v>
          </cell>
          <cell r="J159">
            <v>4442386.93</v>
          </cell>
          <cell r="K159">
            <v>46972.27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10918305.57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-1645637.46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-513736.99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12013863.529999999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169806812.43000001</v>
          </cell>
          <cell r="N167">
            <v>-8873401.4800000004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1042330.92</v>
          </cell>
          <cell r="K168">
            <v>0</v>
          </cell>
          <cell r="L168">
            <v>0</v>
          </cell>
          <cell r="N168">
            <v>-1042330.92</v>
          </cell>
        </row>
        <row r="174">
          <cell r="D174">
            <v>290239.98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8601036.0800000001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4947718.93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794717.31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1479765.29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77718.549999999988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2490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371205.14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195756.61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69648.25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69747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1005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66622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559456.03000000014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891635.84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195017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49568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888083.96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1505905.65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26568.79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2736037.63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43215.66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46404.03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845144.25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517312.68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25880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109362.08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26100.26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818837.16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21547465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4086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80921.7</v>
          </cell>
          <cell r="K260">
            <v>174613.38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10270482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216591.5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6261317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227285.24000000002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66975</v>
          </cell>
          <cell r="F274">
            <v>0</v>
          </cell>
          <cell r="G274">
            <v>0</v>
          </cell>
          <cell r="H274">
            <v>1818468.6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-2567.4</v>
          </cell>
          <cell r="F279">
            <v>0</v>
          </cell>
          <cell r="G279">
            <v>0</v>
          </cell>
          <cell r="H279">
            <v>-25032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1220049.1800000002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20699578.030000001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67422.149999999994</v>
          </cell>
          <cell r="E289">
            <v>7173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-67422.149999999994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-825.13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33000</v>
          </cell>
          <cell r="E298">
            <v>326349.44</v>
          </cell>
          <cell r="F298">
            <v>0</v>
          </cell>
          <cell r="G298">
            <v>0</v>
          </cell>
          <cell r="H298">
            <v>817798.56</v>
          </cell>
          <cell r="I298">
            <v>0</v>
          </cell>
          <cell r="J298">
            <v>1574.68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5261911.17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61731.64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166038</v>
          </cell>
          <cell r="E315">
            <v>0</v>
          </cell>
          <cell r="F315">
            <v>400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11625</v>
          </cell>
          <cell r="E316">
            <v>0</v>
          </cell>
          <cell r="F316">
            <v>22991.3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53670.92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-53670.92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53860.49</v>
          </cell>
          <cell r="E332">
            <v>111.19</v>
          </cell>
          <cell r="F332">
            <v>7545.92</v>
          </cell>
          <cell r="G332">
            <v>0</v>
          </cell>
          <cell r="H332">
            <v>311.58</v>
          </cell>
          <cell r="I332">
            <v>0</v>
          </cell>
          <cell r="J332">
            <v>128474.96</v>
          </cell>
          <cell r="K332">
            <v>154.58000000000001</v>
          </cell>
          <cell r="L332">
            <v>0</v>
          </cell>
          <cell r="N332">
            <v>0</v>
          </cell>
        </row>
        <row r="333">
          <cell r="D333">
            <v>-7977.52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1368.25</v>
          </cell>
          <cell r="E334">
            <v>1680</v>
          </cell>
          <cell r="F334">
            <v>2315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83925.33</v>
          </cell>
          <cell r="E335">
            <v>0</v>
          </cell>
          <cell r="F335">
            <v>57718.81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3456850</v>
          </cell>
          <cell r="K348">
            <v>387873.57</v>
          </cell>
          <cell r="L348">
            <v>0</v>
          </cell>
          <cell r="N348">
            <v>-3844723.57</v>
          </cell>
        </row>
        <row r="349">
          <cell r="D349">
            <v>12775.86</v>
          </cell>
          <cell r="E349">
            <v>0</v>
          </cell>
          <cell r="F349">
            <v>211718</v>
          </cell>
          <cell r="G349">
            <v>0</v>
          </cell>
          <cell r="H349">
            <v>116790.22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-341284.07999999996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5676.47</v>
          </cell>
          <cell r="L350">
            <v>0</v>
          </cell>
          <cell r="N350">
            <v>-5676.47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23992.15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-23992.15</v>
          </cell>
        </row>
        <row r="353">
          <cell r="D353">
            <v>374672</v>
          </cell>
          <cell r="E353">
            <v>0</v>
          </cell>
          <cell r="F353">
            <v>122344.61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751894.48</v>
          </cell>
          <cell r="L353">
            <v>0</v>
          </cell>
          <cell r="N353">
            <v>-1248911.0899999999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11253.66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116147.95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1927.22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0</v>
          </cell>
          <cell r="E360">
            <v>0</v>
          </cell>
          <cell r="F360">
            <v>310.26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684370.83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1041439.44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605170.18999999994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10880117.15</v>
          </cell>
          <cell r="E374">
            <v>109282.39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1475587.38</v>
          </cell>
          <cell r="E375">
            <v>7438.11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1378.32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503665.32</v>
          </cell>
          <cell r="E377">
            <v>95101.15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4094438.91</v>
          </cell>
          <cell r="E380">
            <v>572519.44999999995</v>
          </cell>
          <cell r="F380">
            <v>142966.19</v>
          </cell>
          <cell r="G380">
            <v>0</v>
          </cell>
          <cell r="H380">
            <v>0</v>
          </cell>
          <cell r="I380">
            <v>0</v>
          </cell>
          <cell r="J380">
            <v>48431.72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194367.17</v>
          </cell>
          <cell r="E381">
            <v>11333.03</v>
          </cell>
          <cell r="F381">
            <v>3010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97938.32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4599703.54</v>
          </cell>
          <cell r="E385">
            <v>49459.9</v>
          </cell>
          <cell r="F385">
            <v>411193.87</v>
          </cell>
          <cell r="G385">
            <v>0</v>
          </cell>
          <cell r="H385">
            <v>0</v>
          </cell>
          <cell r="I385">
            <v>0</v>
          </cell>
          <cell r="J385">
            <v>33568.35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56241.07</v>
          </cell>
          <cell r="E386">
            <v>0</v>
          </cell>
          <cell r="F386">
            <v>264.38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84161.7</v>
          </cell>
          <cell r="E387">
            <v>31174.37</v>
          </cell>
          <cell r="F387">
            <v>58369.06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2884891.85</v>
          </cell>
          <cell r="E389">
            <v>22823.52</v>
          </cell>
          <cell r="F389">
            <v>1299.97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3083.98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10580</v>
          </cell>
          <cell r="E391">
            <v>2606.23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58618.77</v>
          </cell>
          <cell r="E392">
            <v>5295.72</v>
          </cell>
          <cell r="F392">
            <v>1505.61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201053.21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15716.63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182576.58</v>
          </cell>
          <cell r="E396">
            <v>43518.97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10000</v>
          </cell>
          <cell r="E398">
            <v>1000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1829966.93</v>
          </cell>
          <cell r="E399">
            <v>65539.75</v>
          </cell>
          <cell r="F399">
            <v>45870.34</v>
          </cell>
          <cell r="G399">
            <v>0</v>
          </cell>
          <cell r="H399">
            <v>0</v>
          </cell>
          <cell r="I399">
            <v>0</v>
          </cell>
          <cell r="J399">
            <v>6227.88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1995749.78</v>
          </cell>
          <cell r="E401">
            <v>67686.12</v>
          </cell>
          <cell r="F401">
            <v>44439.09</v>
          </cell>
          <cell r="G401">
            <v>0</v>
          </cell>
          <cell r="H401">
            <v>0</v>
          </cell>
          <cell r="I401">
            <v>0</v>
          </cell>
          <cell r="J401">
            <v>6936.55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-643114.74</v>
          </cell>
          <cell r="E402">
            <v>0</v>
          </cell>
          <cell r="F402">
            <v>-18045.259999999998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399224.26</v>
          </cell>
          <cell r="E403">
            <v>2324.6799999999998</v>
          </cell>
          <cell r="F403">
            <v>12919.8</v>
          </cell>
          <cell r="G403">
            <v>0</v>
          </cell>
          <cell r="H403">
            <v>0</v>
          </cell>
          <cell r="I403">
            <v>0</v>
          </cell>
          <cell r="J403">
            <v>14082.09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49649.61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25433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2717459.13</v>
          </cell>
          <cell r="E409">
            <v>111788.5</v>
          </cell>
          <cell r="F409">
            <v>107148.5</v>
          </cell>
          <cell r="G409">
            <v>0</v>
          </cell>
          <cell r="H409">
            <v>0</v>
          </cell>
          <cell r="I409">
            <v>0</v>
          </cell>
          <cell r="J409">
            <v>12320.5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41926.11</v>
          </cell>
          <cell r="E410">
            <v>1530.6</v>
          </cell>
          <cell r="F410">
            <v>1038.73</v>
          </cell>
          <cell r="G410">
            <v>0</v>
          </cell>
          <cell r="H410">
            <v>0</v>
          </cell>
          <cell r="I410">
            <v>0</v>
          </cell>
          <cell r="J410">
            <v>146.32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11413.3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5946.95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107455.46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286324.06</v>
          </cell>
          <cell r="E422">
            <v>324567.17</v>
          </cell>
          <cell r="F422">
            <v>9826.4599999999991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138467.13</v>
          </cell>
          <cell r="E423">
            <v>1223.54</v>
          </cell>
          <cell r="F423">
            <v>91173.89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243921.37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99798.44</v>
          </cell>
          <cell r="E425">
            <v>51550.879999999997</v>
          </cell>
          <cell r="F425">
            <v>1414.24</v>
          </cell>
          <cell r="G425">
            <v>0</v>
          </cell>
          <cell r="H425">
            <v>0</v>
          </cell>
          <cell r="I425">
            <v>0</v>
          </cell>
          <cell r="J425">
            <v>9.0500000000000007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641429.23</v>
          </cell>
          <cell r="E426">
            <v>4905.41</v>
          </cell>
          <cell r="F426">
            <v>45766.62</v>
          </cell>
          <cell r="G426">
            <v>0</v>
          </cell>
          <cell r="H426">
            <v>0</v>
          </cell>
          <cell r="I426">
            <v>0</v>
          </cell>
          <cell r="J426">
            <v>15695.45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25940.03</v>
          </cell>
          <cell r="E427">
            <v>4602.16</v>
          </cell>
          <cell r="F427">
            <v>400.32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416186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241750.22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112424.33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8505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99.85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111520.51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1330002.8600000001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12000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69235.86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1123.7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35846.120000000003</v>
          </cell>
          <cell r="E442">
            <v>1273.01</v>
          </cell>
          <cell r="F442">
            <v>2754.89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4159.04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3728817.81</v>
          </cell>
          <cell r="E445">
            <v>353607.94</v>
          </cell>
          <cell r="F445">
            <v>242723.84</v>
          </cell>
          <cell r="G445">
            <v>0</v>
          </cell>
          <cell r="H445">
            <v>0</v>
          </cell>
          <cell r="I445">
            <v>0</v>
          </cell>
          <cell r="J445">
            <v>130211.94</v>
          </cell>
          <cell r="K445">
            <v>86.45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359709.44</v>
          </cell>
          <cell r="E448">
            <v>10216.94</v>
          </cell>
          <cell r="F448">
            <v>59317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485629.37</v>
          </cell>
          <cell r="E449">
            <v>66380.02</v>
          </cell>
          <cell r="F449">
            <v>16962.22</v>
          </cell>
          <cell r="G449">
            <v>0</v>
          </cell>
          <cell r="H449">
            <v>0</v>
          </cell>
          <cell r="I449">
            <v>0</v>
          </cell>
          <cell r="J449">
            <v>1592.91</v>
          </cell>
          <cell r="K449">
            <v>0</v>
          </cell>
          <cell r="L449">
            <v>0</v>
          </cell>
          <cell r="N449">
            <v>-53670.92</v>
          </cell>
        </row>
        <row r="450">
          <cell r="D450">
            <v>350900.11</v>
          </cell>
          <cell r="E450">
            <v>15774.13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803272.06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143162.26999999999</v>
          </cell>
          <cell r="E451">
            <v>0</v>
          </cell>
          <cell r="F451">
            <v>195.8</v>
          </cell>
          <cell r="G451">
            <v>0</v>
          </cell>
          <cell r="H451">
            <v>0</v>
          </cell>
          <cell r="I451">
            <v>0</v>
          </cell>
          <cell r="J451">
            <v>17437.36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708635.46</v>
          </cell>
          <cell r="E452">
            <v>516123.07</v>
          </cell>
          <cell r="F452">
            <v>27828.46</v>
          </cell>
          <cell r="G452">
            <v>0</v>
          </cell>
          <cell r="H452">
            <v>0</v>
          </cell>
          <cell r="I452">
            <v>0</v>
          </cell>
          <cell r="J452">
            <v>24562.37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26194.84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34.78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112358.42</v>
          </cell>
          <cell r="E456">
            <v>14001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5203.45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117448.14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71041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6131.46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3879400.26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36067.15</v>
          </cell>
          <cell r="F461">
            <v>0</v>
          </cell>
          <cell r="G461">
            <v>0</v>
          </cell>
          <cell r="H461">
            <v>31355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-67422.149999999994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260582.11</v>
          </cell>
          <cell r="E463">
            <v>0</v>
          </cell>
          <cell r="F463">
            <v>0</v>
          </cell>
          <cell r="G463">
            <v>0</v>
          </cell>
          <cell r="H463">
            <v>24231676.760000002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644.59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186825.03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1136019.49</v>
          </cell>
          <cell r="L466">
            <v>0</v>
          </cell>
          <cell r="N466">
            <v>-1136019.49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12775.86</v>
          </cell>
          <cell r="G474">
            <v>0</v>
          </cell>
          <cell r="H474">
            <v>0</v>
          </cell>
          <cell r="I474">
            <v>0</v>
          </cell>
          <cell r="J474">
            <v>374672</v>
          </cell>
          <cell r="K474">
            <v>0</v>
          </cell>
          <cell r="L474">
            <v>0</v>
          </cell>
          <cell r="N474">
            <v>-387447.86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23992.15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-23992.15</v>
          </cell>
        </row>
        <row r="476">
          <cell r="D476">
            <v>0</v>
          </cell>
          <cell r="E476">
            <v>211718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122344.61</v>
          </cell>
          <cell r="K476">
            <v>0</v>
          </cell>
          <cell r="L476">
            <v>0</v>
          </cell>
          <cell r="N476">
            <v>-334062.61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116790.22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-116790.22</v>
          </cell>
        </row>
        <row r="479">
          <cell r="D479">
            <v>3456850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-3456850</v>
          </cell>
        </row>
        <row r="480">
          <cell r="D480">
            <v>388864.2</v>
          </cell>
          <cell r="E480">
            <v>0</v>
          </cell>
          <cell r="F480">
            <v>4685.84</v>
          </cell>
          <cell r="G480">
            <v>0</v>
          </cell>
          <cell r="H480">
            <v>0</v>
          </cell>
          <cell r="I480">
            <v>0</v>
          </cell>
          <cell r="J480">
            <v>751894.48</v>
          </cell>
          <cell r="K480">
            <v>0</v>
          </cell>
          <cell r="L480">
            <v>0</v>
          </cell>
          <cell r="N480">
            <v>-1145444.52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8585074.9499999993</v>
          </cell>
          <cell r="N481">
            <v>0</v>
          </cell>
        </row>
        <row r="482">
          <cell r="D482">
            <v>437402.62</v>
          </cell>
          <cell r="E482">
            <v>0</v>
          </cell>
          <cell r="F482">
            <v>82369.399999999994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3409.63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5992.5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154318.85</v>
          </cell>
          <cell r="E491">
            <v>146269.79999999999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21055.71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234284.47</v>
          </cell>
          <cell r="K495">
            <v>0</v>
          </cell>
          <cell r="L495">
            <v>0</v>
          </cell>
          <cell r="N495">
            <v>-234284.47</v>
          </cell>
        </row>
        <row r="496">
          <cell r="D496">
            <v>185685.41999999998</v>
          </cell>
          <cell r="E496">
            <v>128887.1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157314</v>
          </cell>
          <cell r="K496">
            <v>0</v>
          </cell>
          <cell r="L496">
            <v>0</v>
          </cell>
          <cell r="N496">
            <v>-471886.52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20013.599999999999</v>
          </cell>
          <cell r="K497">
            <v>0</v>
          </cell>
          <cell r="L497">
            <v>0</v>
          </cell>
          <cell r="N497">
            <v>-20013.599999999999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1676598.19</v>
          </cell>
          <cell r="K501">
            <v>0</v>
          </cell>
          <cell r="L501">
            <v>0</v>
          </cell>
          <cell r="N501">
            <v>-1676598.19</v>
          </cell>
        </row>
        <row r="502">
          <cell r="D502">
            <v>0</v>
          </cell>
          <cell r="E502">
            <v>17455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423867.73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1199213.27</v>
          </cell>
          <cell r="K503">
            <v>0</v>
          </cell>
          <cell r="L503">
            <v>0</v>
          </cell>
          <cell r="N503">
            <v>-1199213.27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5177716.8600000003</v>
          </cell>
          <cell r="K505">
            <v>0</v>
          </cell>
          <cell r="L505">
            <v>0</v>
          </cell>
          <cell r="N505">
            <v>-5177716.8600000003</v>
          </cell>
        </row>
        <row r="518">
          <cell r="D518">
            <v>148258.98000000001</v>
          </cell>
          <cell r="E518">
            <v>9841.94</v>
          </cell>
          <cell r="F518">
            <v>92942.31</v>
          </cell>
          <cell r="G518">
            <v>0</v>
          </cell>
          <cell r="H518">
            <v>0</v>
          </cell>
          <cell r="I518">
            <v>0</v>
          </cell>
          <cell r="J518">
            <v>3432424.09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989497.82000000007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2500000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272076.87</v>
          </cell>
          <cell r="F526">
            <v>0</v>
          </cell>
          <cell r="G526">
            <v>0</v>
          </cell>
          <cell r="H526">
            <v>481147.72</v>
          </cell>
          <cell r="I526">
            <v>0</v>
          </cell>
          <cell r="J526">
            <v>13502561.15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5925649.4299999997</v>
          </cell>
          <cell r="E527">
            <v>0</v>
          </cell>
          <cell r="F527">
            <v>7756704.0899999999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44253.78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161221737.47999999</v>
          </cell>
          <cell r="N528">
            <v>0</v>
          </cell>
        </row>
        <row r="530">
          <cell r="D530">
            <v>-15560565.470000001</v>
          </cell>
          <cell r="E530">
            <v>0</v>
          </cell>
          <cell r="F530">
            <v>-92390.09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0">
        <row r="8">
          <cell r="D8">
            <v>11929266.870000001</v>
          </cell>
          <cell r="E8">
            <v>611472.91</v>
          </cell>
          <cell r="F8">
            <v>483618.12</v>
          </cell>
          <cell r="G8">
            <v>485518.4</v>
          </cell>
          <cell r="H8">
            <v>337015.17</v>
          </cell>
          <cell r="I8">
            <v>923026.29</v>
          </cell>
          <cell r="J8">
            <v>5966614.3600000003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1435536.75</v>
          </cell>
          <cell r="E10">
            <v>0</v>
          </cell>
          <cell r="F10">
            <v>71396.13</v>
          </cell>
          <cell r="G10">
            <v>0</v>
          </cell>
          <cell r="H10">
            <v>0</v>
          </cell>
          <cell r="I10">
            <v>0</v>
          </cell>
          <cell r="J10">
            <v>1667110.63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4543.05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5000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11659.25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80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1177482.8500000001</v>
          </cell>
          <cell r="E18">
            <v>220580.61</v>
          </cell>
          <cell r="F18">
            <v>3586.91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-587109.41999999993</v>
          </cell>
          <cell r="E21">
            <v>0</v>
          </cell>
          <cell r="F21">
            <v>-310.27999999999997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234376.62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-103941.73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931174.46</v>
          </cell>
          <cell r="E27">
            <v>123396.44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617642.65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812.74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27484.03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218725.09</v>
          </cell>
          <cell r="E37">
            <v>694284.61</v>
          </cell>
          <cell r="F37">
            <v>20174.32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114640.12</v>
          </cell>
          <cell r="E38">
            <v>633978.85</v>
          </cell>
          <cell r="F38">
            <v>2550.33</v>
          </cell>
          <cell r="G38">
            <v>0</v>
          </cell>
          <cell r="H38">
            <v>0</v>
          </cell>
          <cell r="I38">
            <v>0</v>
          </cell>
          <cell r="J38">
            <v>1769056.4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76876.31</v>
          </cell>
          <cell r="E39">
            <v>147040.4</v>
          </cell>
          <cell r="F39">
            <v>15521.33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12699482.92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73275009.010000005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-40906397.560000002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11177655.300000001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-9981080.0299999993</v>
          </cell>
        </row>
        <row r="57">
          <cell r="L57">
            <v>13234763.560000001</v>
          </cell>
          <cell r="N57">
            <v>-13234763.560000001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1901111.56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-1705751.89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7678038.5599999996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-5217310.24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7037338.0999999996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-6880909.9000000004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116700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22845.58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3759531.01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131.07</v>
          </cell>
          <cell r="E90">
            <v>0</v>
          </cell>
          <cell r="F90">
            <v>76981.740000000005</v>
          </cell>
          <cell r="G90">
            <v>0</v>
          </cell>
          <cell r="H90">
            <v>0</v>
          </cell>
          <cell r="I90">
            <v>208935.66000000015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-554.14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94.490000000000009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3570.58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-18.46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34414</v>
          </cell>
          <cell r="E96">
            <v>5198.79</v>
          </cell>
          <cell r="F96">
            <v>0</v>
          </cell>
          <cell r="G96">
            <v>0</v>
          </cell>
          <cell r="H96">
            <v>0</v>
          </cell>
          <cell r="I96">
            <v>598.62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40469.329999999994</v>
          </cell>
          <cell r="E97">
            <v>5026.0200000000004</v>
          </cell>
          <cell r="F97">
            <v>0</v>
          </cell>
          <cell r="G97">
            <v>0</v>
          </cell>
          <cell r="H97">
            <v>0</v>
          </cell>
          <cell r="I97">
            <v>218978.79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76985.69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495043.67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585727.72</v>
          </cell>
          <cell r="E99">
            <v>241795.85</v>
          </cell>
          <cell r="F99">
            <v>749.63</v>
          </cell>
          <cell r="G99">
            <v>0</v>
          </cell>
          <cell r="H99">
            <v>0</v>
          </cell>
          <cell r="I99">
            <v>27.66</v>
          </cell>
          <cell r="J99">
            <v>38500.400000000001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580665.41</v>
          </cell>
          <cell r="E100">
            <v>82133.72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424377.31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5266728.9000000004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-76255.710000000006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541566.99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4648006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7478332.0099999998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18956.259999999998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3861.78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275000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27484.03</v>
          </cell>
          <cell r="L118">
            <v>936515.97</v>
          </cell>
          <cell r="N118">
            <v>-275000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66648.460000000006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2096599.44</v>
          </cell>
          <cell r="F129">
            <v>13500</v>
          </cell>
          <cell r="G129">
            <v>0</v>
          </cell>
          <cell r="H129">
            <v>337015.17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8041278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533186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2421321.15</v>
          </cell>
          <cell r="E149">
            <v>332169.05</v>
          </cell>
          <cell r="F149">
            <v>149.85</v>
          </cell>
          <cell r="G149">
            <v>0</v>
          </cell>
          <cell r="H149">
            <v>0</v>
          </cell>
          <cell r="I149">
            <v>0</v>
          </cell>
          <cell r="J149">
            <v>285158.21999999997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4702570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252062.59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-24452376.949999999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650000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-332169.05</v>
          </cell>
          <cell r="F158">
            <v>0</v>
          </cell>
          <cell r="G158">
            <v>641803.51</v>
          </cell>
          <cell r="H158">
            <v>0</v>
          </cell>
          <cell r="I158">
            <v>0</v>
          </cell>
          <cell r="J158">
            <v>-787104.21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5295932.74</v>
          </cell>
          <cell r="E159">
            <v>0</v>
          </cell>
          <cell r="F159">
            <v>577496.51</v>
          </cell>
          <cell r="G159">
            <v>-13736.11</v>
          </cell>
          <cell r="H159">
            <v>0</v>
          </cell>
          <cell r="I159">
            <v>0</v>
          </cell>
          <cell r="J159">
            <v>4625778.72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1810758.7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265044.33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2387391.67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123523830.88</v>
          </cell>
          <cell r="N167">
            <v>-74514320.209999993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670617.74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8893031.4000000004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3784681.8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788569.89999999991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668764.80000000005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39996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82650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9468.8799999999992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666549.4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259472.59999999998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50698.89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82118.399999999994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1132.8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91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297041.37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82750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588469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840531.77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330456.53999999998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178560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773428.7699999999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964663.09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1813970.5799999998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40531.380000000005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77950.92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785516.73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200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32175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86488.85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2745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85.99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-11095128.92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756941.68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26865372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41914.050000000003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6591.78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93514.94</v>
          </cell>
          <cell r="K260">
            <v>360178.04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1500517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2405316.1800000002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56373.13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7806608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587711.43000000005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86760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1203170.56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45025.17</v>
          </cell>
          <cell r="E287">
            <v>3869484.97</v>
          </cell>
          <cell r="F287">
            <v>0</v>
          </cell>
          <cell r="G287">
            <v>0</v>
          </cell>
          <cell r="H287">
            <v>15214895.720000001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128380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200911.69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-200911.69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9310.64</v>
          </cell>
          <cell r="E298">
            <v>300727.12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2330395.35</v>
          </cell>
          <cell r="F300">
            <v>0</v>
          </cell>
          <cell r="G300">
            <v>1555.75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76781.990000000005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-76781.990000000005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387077.39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120128.87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311852.40000000002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236238.31</v>
          </cell>
          <cell r="E316">
            <v>723946.04</v>
          </cell>
          <cell r="F316">
            <v>82200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26587.5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24979.16</v>
          </cell>
          <cell r="E332">
            <v>0</v>
          </cell>
          <cell r="F332">
            <v>1374.94</v>
          </cell>
          <cell r="G332">
            <v>16453.22</v>
          </cell>
          <cell r="H332">
            <v>1080.95</v>
          </cell>
          <cell r="I332">
            <v>0</v>
          </cell>
          <cell r="J332">
            <v>16107.68</v>
          </cell>
          <cell r="K332">
            <v>300.77999999999997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17952.55</v>
          </cell>
          <cell r="E334">
            <v>0</v>
          </cell>
          <cell r="F334">
            <v>0</v>
          </cell>
          <cell r="G334">
            <v>0</v>
          </cell>
          <cell r="H334">
            <v>3620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30792.7</v>
          </cell>
          <cell r="E335">
            <v>0</v>
          </cell>
          <cell r="F335">
            <v>0</v>
          </cell>
          <cell r="G335">
            <v>263.86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256579.52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-256579.52</v>
          </cell>
        </row>
        <row r="350">
          <cell r="D350">
            <v>59173.78</v>
          </cell>
          <cell r="E350">
            <v>0</v>
          </cell>
          <cell r="F350">
            <v>0</v>
          </cell>
          <cell r="G350">
            <v>0</v>
          </cell>
          <cell r="H350">
            <v>549557.73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-608731.51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113.75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968001.19</v>
          </cell>
          <cell r="L355">
            <v>3030175.49</v>
          </cell>
          <cell r="N355">
            <v>-3030175.49</v>
          </cell>
        </row>
        <row r="356">
          <cell r="D356">
            <v>22975.75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4809936.2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99000</v>
          </cell>
        </row>
        <row r="358">
          <cell r="D358">
            <v>7102.91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43.79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753542.87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2104137.0699999998</v>
          </cell>
          <cell r="E371">
            <v>9093.56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11394941.01</v>
          </cell>
          <cell r="E374">
            <v>110313.57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1232288.8899999999</v>
          </cell>
          <cell r="E375">
            <v>49209.15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13595.39</v>
          </cell>
          <cell r="E376">
            <v>496.88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54486.720000000001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4964748.28</v>
          </cell>
          <cell r="E380">
            <v>1704810.82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5207626.32</v>
          </cell>
          <cell r="E385">
            <v>194717.31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55124.97</v>
          </cell>
          <cell r="E386">
            <v>2095.77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16639.47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1200</v>
          </cell>
          <cell r="E388">
            <v>4878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3857855.88</v>
          </cell>
          <cell r="E389">
            <v>209302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78242.97</v>
          </cell>
          <cell r="E390">
            <v>713.15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90228.05</v>
          </cell>
          <cell r="E392">
            <v>22615.93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219251.96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35451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65312.95</v>
          </cell>
          <cell r="E396">
            <v>88623.360000000001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1923808.72</v>
          </cell>
          <cell r="E399">
            <v>158406.46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2186758.83</v>
          </cell>
          <cell r="E401">
            <v>157516.85999999999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-972575.01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-235904.38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88864.62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-5836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3568649.5</v>
          </cell>
          <cell r="E409">
            <v>314038.15000000002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51026.25</v>
          </cell>
          <cell r="E410">
            <v>4639.49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337756.22</v>
          </cell>
          <cell r="E422">
            <v>341621.53</v>
          </cell>
          <cell r="F422">
            <v>24285.43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139243.48000000001</v>
          </cell>
          <cell r="E423">
            <v>4812.18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245814.52</v>
          </cell>
          <cell r="E424">
            <v>793.54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275119.14</v>
          </cell>
          <cell r="E425">
            <v>67768.08</v>
          </cell>
          <cell r="F425">
            <v>156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4342610.24</v>
          </cell>
          <cell r="E426">
            <v>29032.400000000001</v>
          </cell>
          <cell r="F426">
            <v>1927.76</v>
          </cell>
          <cell r="G426">
            <v>0</v>
          </cell>
          <cell r="H426">
            <v>0</v>
          </cell>
          <cell r="I426">
            <v>0</v>
          </cell>
          <cell r="J426">
            <v>36277.370000000003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215073.13</v>
          </cell>
          <cell r="E427">
            <v>72946.03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9824.81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395120.85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306328.45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168490.57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1286</v>
          </cell>
          <cell r="E433">
            <v>487.19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26427.15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707741.19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138052.56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2568825.4500000002</v>
          </cell>
          <cell r="E440">
            <v>1687.56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64608.31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78317.66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7000.35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5340970.59</v>
          </cell>
          <cell r="E445">
            <v>3530118.75</v>
          </cell>
          <cell r="F445">
            <v>9715.34</v>
          </cell>
          <cell r="G445">
            <v>0</v>
          </cell>
          <cell r="H445">
            <v>0</v>
          </cell>
          <cell r="I445">
            <v>0</v>
          </cell>
          <cell r="J445">
            <v>367.97</v>
          </cell>
          <cell r="K445">
            <v>36070.1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969577.9</v>
          </cell>
          <cell r="E448">
            <v>17576</v>
          </cell>
          <cell r="F448">
            <v>15972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1008258.53</v>
          </cell>
          <cell r="E449">
            <v>281765.77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799916.27</v>
          </cell>
          <cell r="E450">
            <v>103103.95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67977.13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226070.3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925532.55</v>
          </cell>
          <cell r="E452">
            <v>169753.99</v>
          </cell>
          <cell r="F452">
            <v>2334.0300000000002</v>
          </cell>
          <cell r="G452">
            <v>0</v>
          </cell>
          <cell r="H452">
            <v>0</v>
          </cell>
          <cell r="I452">
            <v>0</v>
          </cell>
          <cell r="J452">
            <v>4110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25189.61</v>
          </cell>
          <cell r="E454">
            <v>210.94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9839.15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124153.32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26000.35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46473.15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277693.68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-277693.68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736969.87</v>
          </cell>
          <cell r="E463">
            <v>690028</v>
          </cell>
          <cell r="F463">
            <v>0</v>
          </cell>
          <cell r="G463">
            <v>0</v>
          </cell>
          <cell r="H463">
            <v>19204478.870000001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-11095128.92</v>
          </cell>
        </row>
        <row r="464">
          <cell r="D464">
            <v>-466.35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42500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1249909.9099999999</v>
          </cell>
          <cell r="L466">
            <v>0</v>
          </cell>
          <cell r="N466">
            <v>-368393.93999999994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59173.78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-59173.78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256579.52</v>
          </cell>
          <cell r="F478">
            <v>549557.73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-806137.25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3067526.81</v>
          </cell>
        </row>
        <row r="482">
          <cell r="D482">
            <v>345226.01</v>
          </cell>
          <cell r="E482">
            <v>0</v>
          </cell>
          <cell r="F482">
            <v>0</v>
          </cell>
          <cell r="G482">
            <v>30386.94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347577.74999999988</v>
          </cell>
          <cell r="N482">
            <v>-347577.75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1107654.2</v>
          </cell>
          <cell r="E491">
            <v>324819.3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3434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51194.04</v>
          </cell>
          <cell r="E495">
            <v>13309.94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6208</v>
          </cell>
          <cell r="K495">
            <v>0</v>
          </cell>
          <cell r="L495">
            <v>0</v>
          </cell>
          <cell r="N495">
            <v>-70711.98</v>
          </cell>
        </row>
        <row r="496">
          <cell r="D496">
            <v>192842.52000000002</v>
          </cell>
          <cell r="E496">
            <v>558053.11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640526.54</v>
          </cell>
          <cell r="K496">
            <v>0</v>
          </cell>
          <cell r="L496">
            <v>0</v>
          </cell>
          <cell r="N496">
            <v>-1391422.17</v>
          </cell>
        </row>
        <row r="497">
          <cell r="D497">
            <v>130402.87</v>
          </cell>
          <cell r="E497">
            <v>172291.83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-302694.7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27551.58</v>
          </cell>
          <cell r="K501">
            <v>0</v>
          </cell>
          <cell r="L501">
            <v>0</v>
          </cell>
          <cell r="N501">
            <v>-27551.58</v>
          </cell>
        </row>
        <row r="502">
          <cell r="D502">
            <v>0</v>
          </cell>
          <cell r="E502">
            <v>36525.9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1349127.15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19850</v>
          </cell>
          <cell r="K503">
            <v>0</v>
          </cell>
          <cell r="L503">
            <v>0</v>
          </cell>
          <cell r="N503">
            <v>-19850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57209.21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1398</v>
          </cell>
          <cell r="K505">
            <v>0</v>
          </cell>
          <cell r="L505">
            <v>0</v>
          </cell>
          <cell r="N505">
            <v>-58607.21</v>
          </cell>
        </row>
        <row r="518">
          <cell r="D518">
            <v>1695234.27</v>
          </cell>
          <cell r="E518">
            <v>144505.98000000001</v>
          </cell>
          <cell r="F518">
            <v>199.8</v>
          </cell>
          <cell r="G518">
            <v>0</v>
          </cell>
          <cell r="H518">
            <v>0</v>
          </cell>
          <cell r="I518">
            <v>0</v>
          </cell>
          <cell r="J518">
            <v>1266801.04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5097621.18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234278.06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650000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-144505.98000000001</v>
          </cell>
          <cell r="F526">
            <v>0</v>
          </cell>
          <cell r="G526">
            <v>628067.4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6401511.9500000002</v>
          </cell>
          <cell r="E527">
            <v>0</v>
          </cell>
          <cell r="F527">
            <v>505105.69</v>
          </cell>
          <cell r="G527">
            <v>-12114.109999999997</v>
          </cell>
          <cell r="H527">
            <v>0</v>
          </cell>
          <cell r="I527">
            <v>0</v>
          </cell>
          <cell r="J527">
            <v>8696166.3399999999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126206428.62</v>
          </cell>
          <cell r="N528">
            <v>-77926213.180000007</v>
          </cell>
        </row>
        <row r="530">
          <cell r="D530">
            <v>-23250199.919999998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</sheetData>
      <sheetData sheetId="21">
        <row r="8">
          <cell r="D8">
            <v>31407.4</v>
          </cell>
          <cell r="E8">
            <v>2911717.07</v>
          </cell>
          <cell r="F8">
            <v>150129.37</v>
          </cell>
          <cell r="G8">
            <v>78918.78</v>
          </cell>
          <cell r="H8">
            <v>235228.74</v>
          </cell>
          <cell r="I8">
            <v>-29184.54</v>
          </cell>
          <cell r="J8">
            <v>-379145.88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4228809.16</v>
          </cell>
          <cell r="E9">
            <v>0</v>
          </cell>
          <cell r="F9">
            <v>0</v>
          </cell>
          <cell r="G9">
            <v>200000</v>
          </cell>
          <cell r="H9">
            <v>0</v>
          </cell>
          <cell r="I9">
            <v>0</v>
          </cell>
          <cell r="J9">
            <v>2000000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4251.880000000001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4200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1520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2213841.1399999997</v>
          </cell>
          <cell r="E18">
            <v>2695</v>
          </cell>
          <cell r="F18">
            <v>234316.27</v>
          </cell>
          <cell r="G18">
            <v>0</v>
          </cell>
          <cell r="H18">
            <v>26399.52</v>
          </cell>
          <cell r="I18">
            <v>-5287.85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2745</v>
          </cell>
          <cell r="E20">
            <v>148499.21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6508.12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25621.27</v>
          </cell>
          <cell r="E37">
            <v>438536.68</v>
          </cell>
          <cell r="F37">
            <v>0</v>
          </cell>
          <cell r="G37">
            <v>0</v>
          </cell>
          <cell r="H37">
            <v>92387.839999999997</v>
          </cell>
          <cell r="I37">
            <v>114092.53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182620.1</v>
          </cell>
          <cell r="E38">
            <v>99190.53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17885386.010000002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71075.7</v>
          </cell>
          <cell r="E39">
            <v>14000</v>
          </cell>
          <cell r="F39">
            <v>0</v>
          </cell>
          <cell r="G39">
            <v>0</v>
          </cell>
          <cell r="H39">
            <v>300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493964.01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-197585.6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6557601.8200000003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97380996.709999993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-39992532.939999998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5356337.37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-4928274.09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3048406.78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-2676518.71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3438035.67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-2975361.19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1214277.46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-922909.14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11700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19919120.530000001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3397408.21</v>
          </cell>
          <cell r="E83">
            <v>212762.8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1182824.57</v>
          </cell>
          <cell r="E84">
            <v>74025.429999999993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7500</v>
          </cell>
          <cell r="F90">
            <v>0</v>
          </cell>
          <cell r="G90">
            <v>0</v>
          </cell>
          <cell r="H90">
            <v>0</v>
          </cell>
          <cell r="I90">
            <v>54054.79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4212.55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20572.509999999998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1436.43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500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73310.509999999995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104342.28</v>
          </cell>
          <cell r="E96">
            <v>4059.66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326311.27</v>
          </cell>
          <cell r="E97">
            <v>3828.09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65152.26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253301.47</v>
          </cell>
          <cell r="E99">
            <v>681214.83000000007</v>
          </cell>
          <cell r="F99">
            <v>36911.410000000003</v>
          </cell>
          <cell r="G99">
            <v>0</v>
          </cell>
          <cell r="H99">
            <v>0</v>
          </cell>
          <cell r="I99">
            <v>4992.84</v>
          </cell>
          <cell r="J99">
            <v>1379436.39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1354733.97</v>
          </cell>
          <cell r="E100">
            <v>64533.93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150271.64000000001</v>
          </cell>
          <cell r="E101">
            <v>2686.48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3387464.38</v>
          </cell>
          <cell r="E102">
            <v>103892.72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516626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235616.28</v>
          </cell>
          <cell r="E105">
            <v>14745.72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3388860.18</v>
          </cell>
          <cell r="E106">
            <v>212998.81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6782990.9400000004</v>
          </cell>
          <cell r="E107">
            <v>424504.07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-26225.23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1085551.8999999999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161000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59000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20012.04</v>
          </cell>
          <cell r="G119">
            <v>0</v>
          </cell>
          <cell r="H119">
            <v>0</v>
          </cell>
          <cell r="I119">
            <v>0</v>
          </cell>
          <cell r="J119">
            <v>309859.57</v>
          </cell>
          <cell r="K119">
            <v>0</v>
          </cell>
          <cell r="L119">
            <v>410472.67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163321.26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2077037.56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132032.56</v>
          </cell>
          <cell r="E129">
            <v>12759.66</v>
          </cell>
          <cell r="F129">
            <v>0</v>
          </cell>
          <cell r="G129">
            <v>0</v>
          </cell>
          <cell r="H129">
            <v>5796.18</v>
          </cell>
          <cell r="I129">
            <v>0</v>
          </cell>
          <cell r="J129">
            <v>16329.39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5864378.04</v>
          </cell>
          <cell r="E142">
            <v>367013.96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257142.12</v>
          </cell>
          <cell r="E143">
            <v>16092.88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261635.55</v>
          </cell>
          <cell r="E149">
            <v>456381.17</v>
          </cell>
          <cell r="F149">
            <v>3386.82</v>
          </cell>
          <cell r="G149">
            <v>0</v>
          </cell>
          <cell r="H149">
            <v>0</v>
          </cell>
          <cell r="I149">
            <v>0</v>
          </cell>
          <cell r="J149">
            <v>1682609.13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1000000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-16362573.859999999</v>
          </cell>
          <cell r="E156">
            <v>-895214.51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5245201.8899999997</v>
          </cell>
          <cell r="E159">
            <v>1996291.65</v>
          </cell>
          <cell r="F159">
            <v>124690.51</v>
          </cell>
          <cell r="G159">
            <v>275965.44</v>
          </cell>
          <cell r="H159">
            <v>440589.55</v>
          </cell>
          <cell r="I159">
            <v>0</v>
          </cell>
          <cell r="J159">
            <v>17313933.98</v>
          </cell>
          <cell r="K159">
            <v>9029.1299999999992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69127113.680000007</v>
          </cell>
          <cell r="N167">
            <v>0</v>
          </cell>
        </row>
        <row r="168">
          <cell r="D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1911080.01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8731383.4299999997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3895788.14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225365.69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644196.17000000004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189152.09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32113.41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439544.12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124661.66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62579.16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3982832.77</v>
          </cell>
          <cell r="E195">
            <v>1155.5999999999999</v>
          </cell>
          <cell r="F195">
            <v>178960.5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466305</v>
          </cell>
          <cell r="E207">
            <v>81060</v>
          </cell>
          <cell r="F207">
            <v>10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16539.560000000001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801672.96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1345801.75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191118.04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1991408.68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11264.2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268287.21999999997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812998.12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187850.94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500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37477.5</v>
          </cell>
          <cell r="E221">
            <v>0</v>
          </cell>
          <cell r="F221">
            <v>5447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-6936.21</v>
          </cell>
          <cell r="E228">
            <v>905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4033876.04</v>
          </cell>
          <cell r="F239">
            <v>82351.5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452462.88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261191.35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21172522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169119.39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1730.5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165270.01</v>
          </cell>
          <cell r="K260">
            <v>123474.35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14298704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119164.5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6152365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3541</v>
          </cell>
          <cell r="E273">
            <v>1607063.85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1185879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33357.64</v>
          </cell>
          <cell r="E277">
            <v>42216.83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2690660.34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328461.40999999997</v>
          </cell>
          <cell r="F287">
            <v>0</v>
          </cell>
          <cell r="G287">
            <v>0</v>
          </cell>
          <cell r="H287">
            <v>20733689.859999999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227009.44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216362</v>
          </cell>
          <cell r="N299">
            <v>0</v>
          </cell>
        </row>
        <row r="300">
          <cell r="D300">
            <v>304636.09999999998</v>
          </cell>
          <cell r="E300">
            <v>54218.6</v>
          </cell>
          <cell r="F300">
            <v>250000</v>
          </cell>
          <cell r="G300">
            <v>0</v>
          </cell>
          <cell r="H300">
            <v>66629.95</v>
          </cell>
          <cell r="I300">
            <v>0</v>
          </cell>
          <cell r="J300">
            <v>13464.13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600000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334.63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91941.67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24182.75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143287.13</v>
          </cell>
          <cell r="E316">
            <v>0</v>
          </cell>
          <cell r="F316">
            <v>93476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7830</v>
          </cell>
          <cell r="E319">
            <v>0</v>
          </cell>
          <cell r="F319">
            <v>29418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-37248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18069.55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105.07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2850.25</v>
          </cell>
          <cell r="E334">
            <v>0</v>
          </cell>
          <cell r="F334">
            <v>0</v>
          </cell>
          <cell r="G334">
            <v>0</v>
          </cell>
          <cell r="H334">
            <v>2915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93452.010000000009</v>
          </cell>
          <cell r="E335">
            <v>9062.48</v>
          </cell>
          <cell r="F335">
            <v>78087</v>
          </cell>
          <cell r="G335">
            <v>0</v>
          </cell>
          <cell r="H335">
            <v>0</v>
          </cell>
          <cell r="I335">
            <v>0</v>
          </cell>
          <cell r="J335">
            <v>2605.4299999999998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228422.7</v>
          </cell>
          <cell r="L346">
            <v>0</v>
          </cell>
          <cell r="N346">
            <v>-228422.7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570000</v>
          </cell>
          <cell r="E348">
            <v>10787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-580787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242284.9</v>
          </cell>
          <cell r="E350">
            <v>0</v>
          </cell>
          <cell r="F350">
            <v>0</v>
          </cell>
          <cell r="G350">
            <v>0</v>
          </cell>
          <cell r="H350">
            <v>147273.79999999999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-389558.69999999995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220000</v>
          </cell>
          <cell r="L355">
            <v>-220000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13963.43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49174.8</v>
          </cell>
          <cell r="F358">
            <v>0</v>
          </cell>
          <cell r="G358">
            <v>0</v>
          </cell>
          <cell r="H358">
            <v>3588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-20.2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1010051.62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419804.47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1283714.43</v>
          </cell>
          <cell r="E371">
            <v>171450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8632250.9799999986</v>
          </cell>
          <cell r="E374">
            <v>791471.25000000012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2437267.4900000002</v>
          </cell>
          <cell r="E375">
            <v>83214.11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20184.91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371902.83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5859921.8799999999</v>
          </cell>
          <cell r="E380">
            <v>1844815.27</v>
          </cell>
          <cell r="F380">
            <v>66312.06</v>
          </cell>
          <cell r="G380">
            <v>0</v>
          </cell>
          <cell r="H380">
            <v>0</v>
          </cell>
          <cell r="I380">
            <v>0</v>
          </cell>
          <cell r="J380">
            <v>47712.18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1164.8800000000001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74634</v>
          </cell>
          <cell r="E384">
            <v>15272.5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3847346.84</v>
          </cell>
          <cell r="E385">
            <v>295846.83</v>
          </cell>
          <cell r="F385">
            <v>8856.9599999999991</v>
          </cell>
          <cell r="G385">
            <v>0</v>
          </cell>
          <cell r="H385">
            <v>0</v>
          </cell>
          <cell r="I385">
            <v>0</v>
          </cell>
          <cell r="J385">
            <v>4947.26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89782.720000000001</v>
          </cell>
          <cell r="E386">
            <v>7307.58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249741.72</v>
          </cell>
          <cell r="E387">
            <v>66755.39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4155940.61</v>
          </cell>
          <cell r="E389">
            <v>199315.58</v>
          </cell>
          <cell r="F389">
            <v>7094.4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25671.95</v>
          </cell>
          <cell r="E390">
            <v>24278.53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729025.74</v>
          </cell>
          <cell r="E391">
            <v>37402.339999999997</v>
          </cell>
          <cell r="F391">
            <v>63502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595517.81000000006</v>
          </cell>
          <cell r="E392">
            <v>156005.93</v>
          </cell>
          <cell r="F392">
            <v>60678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263727.18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1871668.55</v>
          </cell>
          <cell r="E399">
            <v>248663.4</v>
          </cell>
          <cell r="F399">
            <v>7480</v>
          </cell>
          <cell r="G399">
            <v>0</v>
          </cell>
          <cell r="H399">
            <v>0</v>
          </cell>
          <cell r="I399">
            <v>0</v>
          </cell>
          <cell r="J399">
            <v>3956.91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1950595.11</v>
          </cell>
          <cell r="E401">
            <v>250624.98</v>
          </cell>
          <cell r="F401">
            <v>5539.92</v>
          </cell>
          <cell r="G401">
            <v>0</v>
          </cell>
          <cell r="H401">
            <v>0</v>
          </cell>
          <cell r="I401">
            <v>0</v>
          </cell>
          <cell r="J401">
            <v>3880.97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-554741.29</v>
          </cell>
          <cell r="E402">
            <v>-34717.71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125616.22</v>
          </cell>
          <cell r="E403">
            <v>-5349.99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52700</v>
          </cell>
          <cell r="E405">
            <v>5940</v>
          </cell>
          <cell r="F405">
            <v>960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2971622.6799999997</v>
          </cell>
          <cell r="E409">
            <v>427433.68000000005</v>
          </cell>
          <cell r="F409">
            <v>7918.9500000000007</v>
          </cell>
          <cell r="G409">
            <v>0</v>
          </cell>
          <cell r="H409">
            <v>0</v>
          </cell>
          <cell r="I409">
            <v>0</v>
          </cell>
          <cell r="J409">
            <v>8300.7000000000007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76447.95</v>
          </cell>
          <cell r="E410">
            <v>10770.53</v>
          </cell>
          <cell r="F410">
            <v>247.88</v>
          </cell>
          <cell r="G410">
            <v>0</v>
          </cell>
          <cell r="H410">
            <v>0</v>
          </cell>
          <cell r="I410">
            <v>0</v>
          </cell>
          <cell r="J410">
            <v>196.15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90797.23</v>
          </cell>
          <cell r="E411">
            <v>13727.45</v>
          </cell>
          <cell r="F411">
            <v>140.34</v>
          </cell>
          <cell r="G411">
            <v>0</v>
          </cell>
          <cell r="H411">
            <v>0</v>
          </cell>
          <cell r="I411">
            <v>0</v>
          </cell>
          <cell r="J411">
            <v>273.92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64278.48</v>
          </cell>
          <cell r="E412">
            <v>9088.41</v>
          </cell>
          <cell r="F412">
            <v>210.91</v>
          </cell>
          <cell r="G412">
            <v>0</v>
          </cell>
          <cell r="H412">
            <v>0</v>
          </cell>
          <cell r="I412">
            <v>0</v>
          </cell>
          <cell r="J412">
            <v>164.41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626902.17999999993</v>
          </cell>
          <cell r="E422">
            <v>399869.97000000003</v>
          </cell>
          <cell r="F422">
            <v>18698.650000000001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-19583</v>
          </cell>
        </row>
        <row r="423">
          <cell r="D423">
            <v>48703.43</v>
          </cell>
          <cell r="E423">
            <v>8752.76</v>
          </cell>
          <cell r="F423">
            <v>126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316633.31999999995</v>
          </cell>
          <cell r="E424">
            <v>1469.76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353196.42000000004</v>
          </cell>
          <cell r="E425">
            <v>27087.58</v>
          </cell>
          <cell r="F425">
            <v>101208.05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494811.57999999996</v>
          </cell>
          <cell r="E426">
            <v>7814.34</v>
          </cell>
          <cell r="F426">
            <v>22836.940000000002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774309.51</v>
          </cell>
          <cell r="E427">
            <v>15822.690000000002</v>
          </cell>
          <cell r="F427">
            <v>58048.25</v>
          </cell>
          <cell r="G427">
            <v>0</v>
          </cell>
          <cell r="H427">
            <v>0</v>
          </cell>
          <cell r="I427">
            <v>0</v>
          </cell>
          <cell r="J427">
            <v>133446.14000000001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561338</v>
          </cell>
          <cell r="E429">
            <v>1301.71</v>
          </cell>
          <cell r="F429">
            <v>633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12766.01</v>
          </cell>
          <cell r="E431">
            <v>59269.65</v>
          </cell>
          <cell r="F431">
            <v>1752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26.35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39753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92223.28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192865.8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1807987.48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99416.6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9933.14</v>
          </cell>
          <cell r="E442">
            <v>0</v>
          </cell>
          <cell r="F442">
            <v>6247.53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6225.14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7082540.129999999</v>
          </cell>
          <cell r="E445">
            <v>2225901.62</v>
          </cell>
          <cell r="F445">
            <v>246412.85</v>
          </cell>
          <cell r="G445">
            <v>0</v>
          </cell>
          <cell r="H445">
            <v>0</v>
          </cell>
          <cell r="I445">
            <v>0</v>
          </cell>
          <cell r="J445">
            <v>242284.90999999997</v>
          </cell>
          <cell r="K445">
            <v>8813.86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631302.65</v>
          </cell>
          <cell r="E448">
            <v>208646.68999999997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134659.70000000001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885728.40000000014</v>
          </cell>
          <cell r="E449">
            <v>179681.84</v>
          </cell>
          <cell r="F449">
            <v>72571.8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-17665</v>
          </cell>
        </row>
        <row r="450">
          <cell r="D450">
            <v>540374.69000000006</v>
          </cell>
          <cell r="E450">
            <v>101677.79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25560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146044.95000000001</v>
          </cell>
          <cell r="E451">
            <v>453.9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221105.05999999997</v>
          </cell>
          <cell r="E452">
            <v>253559.87</v>
          </cell>
          <cell r="F452">
            <v>49148.36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86054.35</v>
          </cell>
          <cell r="E454">
            <v>928.81000000000006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273.63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86026</v>
          </cell>
          <cell r="E456">
            <v>394747.42</v>
          </cell>
          <cell r="F456">
            <v>2179.8000000000002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3972.48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63562.41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96148.5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64986.9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302583.91000000003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0</v>
          </cell>
          <cell r="E463">
            <v>16481.64</v>
          </cell>
          <cell r="F463">
            <v>0</v>
          </cell>
          <cell r="G463">
            <v>0</v>
          </cell>
          <cell r="H463">
            <v>23039535.199999999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37042.5</v>
          </cell>
          <cell r="L464">
            <v>0</v>
          </cell>
          <cell r="N464">
            <v>0</v>
          </cell>
        </row>
        <row r="465">
          <cell r="D465">
            <v>2979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542630.19999999995</v>
          </cell>
          <cell r="L466">
            <v>-542630.19999999995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228422.7</v>
          </cell>
          <cell r="K473">
            <v>0</v>
          </cell>
          <cell r="L473">
            <v>0</v>
          </cell>
          <cell r="N473">
            <v>-228422.7</v>
          </cell>
        </row>
        <row r="474">
          <cell r="E474">
            <v>570000</v>
          </cell>
          <cell r="F474">
            <v>242284.9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-812284.9</v>
          </cell>
        </row>
        <row r="475">
          <cell r="D475">
            <v>0</v>
          </cell>
          <cell r="E475">
            <v>10787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-10787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147273.79999999999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-147273.79999999999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3248420.41</v>
          </cell>
          <cell r="N481">
            <v>0</v>
          </cell>
        </row>
        <row r="482">
          <cell r="D482">
            <v>983558.39000000013</v>
          </cell>
          <cell r="E482">
            <v>183934.39</v>
          </cell>
          <cell r="F482">
            <v>2744.94</v>
          </cell>
          <cell r="G482">
            <v>-2953.34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25388.53</v>
          </cell>
          <cell r="E483">
            <v>67977.27</v>
          </cell>
          <cell r="F483">
            <v>53560.75</v>
          </cell>
          <cell r="G483">
            <v>0</v>
          </cell>
          <cell r="H483">
            <v>-5817</v>
          </cell>
          <cell r="I483">
            <v>0</v>
          </cell>
          <cell r="J483">
            <v>-157.36000000000001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19067.010000000002</v>
          </cell>
          <cell r="E490">
            <v>14080.68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339915.69999999995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151474.10999999999</v>
          </cell>
          <cell r="E491">
            <v>150161.18</v>
          </cell>
          <cell r="F491">
            <v>21788.400000000001</v>
          </cell>
          <cell r="G491">
            <v>0</v>
          </cell>
          <cell r="H491">
            <v>0</v>
          </cell>
          <cell r="I491">
            <v>0</v>
          </cell>
          <cell r="J491">
            <v>277942.7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56538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259067.81</v>
          </cell>
          <cell r="K495">
            <v>0</v>
          </cell>
          <cell r="L495">
            <v>-315605.81</v>
          </cell>
          <cell r="N495">
            <v>0</v>
          </cell>
        </row>
        <row r="496">
          <cell r="D496">
            <v>6705.98</v>
          </cell>
          <cell r="E496">
            <v>311470.65000000002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-318176.63</v>
          </cell>
          <cell r="N496">
            <v>0</v>
          </cell>
        </row>
        <row r="497">
          <cell r="D497">
            <v>48757</v>
          </cell>
          <cell r="E497">
            <v>0</v>
          </cell>
          <cell r="F497">
            <v>56517.94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-105274.94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15863005.6</v>
          </cell>
          <cell r="K501">
            <v>0</v>
          </cell>
          <cell r="L501">
            <v>-15863005.6</v>
          </cell>
          <cell r="N501">
            <v>0</v>
          </cell>
        </row>
        <row r="502">
          <cell r="D502">
            <v>15180</v>
          </cell>
          <cell r="E502">
            <v>0</v>
          </cell>
          <cell r="F502">
            <v>40927.32</v>
          </cell>
          <cell r="G502">
            <v>0</v>
          </cell>
          <cell r="H502">
            <v>0</v>
          </cell>
          <cell r="I502">
            <v>0</v>
          </cell>
          <cell r="J502">
            <v>1393916.6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31935.47</v>
          </cell>
          <cell r="E518">
            <v>1076728.24</v>
          </cell>
          <cell r="F518">
            <v>26620.01</v>
          </cell>
          <cell r="G518">
            <v>0</v>
          </cell>
          <cell r="H518">
            <v>0</v>
          </cell>
          <cell r="I518">
            <v>0</v>
          </cell>
          <cell r="J518">
            <v>11371373.359999999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1000000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3444915.6900000004</v>
          </cell>
          <cell r="E527">
            <v>1761460.04</v>
          </cell>
          <cell r="F527">
            <v>137580.92000000001</v>
          </cell>
          <cell r="G527">
            <v>278918.78000000003</v>
          </cell>
          <cell r="H527">
            <v>348519.92</v>
          </cell>
          <cell r="I527">
            <v>0</v>
          </cell>
          <cell r="J527">
            <v>5343689.5199999996</v>
          </cell>
          <cell r="K527">
            <v>6508.119999999999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83019748.450000003</v>
          </cell>
          <cell r="N528">
            <v>0</v>
          </cell>
        </row>
        <row r="530">
          <cell r="D530">
            <v>-16002984.379999999</v>
          </cell>
          <cell r="E530">
            <v>-852592.36999999988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2">
        <row r="8">
          <cell r="D8">
            <v>90839.82</v>
          </cell>
          <cell r="E8">
            <v>40752.35</v>
          </cell>
          <cell r="F8">
            <v>1450477.72</v>
          </cell>
          <cell r="G8">
            <v>0</v>
          </cell>
          <cell r="H8">
            <v>178508.46</v>
          </cell>
          <cell r="I8">
            <v>32440.77</v>
          </cell>
          <cell r="J8">
            <v>1154269.6599999999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14592717.09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1400</v>
          </cell>
          <cell r="E15">
            <v>0</v>
          </cell>
          <cell r="F15">
            <v>2152.75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322009.59000000003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44091.64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378182.09</v>
          </cell>
          <cell r="E20">
            <v>127034.74</v>
          </cell>
          <cell r="F20">
            <v>423392.59</v>
          </cell>
          <cell r="G20">
            <v>0</v>
          </cell>
          <cell r="H20">
            <v>12652.14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24284.52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19105.060000000001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5728.59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661690.48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1033.48</v>
          </cell>
          <cell r="E38">
            <v>0</v>
          </cell>
          <cell r="F38">
            <v>0</v>
          </cell>
          <cell r="G38">
            <v>0</v>
          </cell>
          <cell r="H38">
            <v>818</v>
          </cell>
          <cell r="I38">
            <v>0</v>
          </cell>
          <cell r="J38">
            <v>3991375.63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26647.71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2500000</v>
          </cell>
          <cell r="G40">
            <v>0</v>
          </cell>
          <cell r="H40">
            <v>0</v>
          </cell>
          <cell r="I40">
            <v>0</v>
          </cell>
          <cell r="J40">
            <v>4500000</v>
          </cell>
          <cell r="K40">
            <v>0</v>
          </cell>
          <cell r="L40">
            <v>0</v>
          </cell>
          <cell r="N40">
            <v>-7000000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687582.07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62529676.280000001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-21220601.469999999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4460871.3899999997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-4165989.59</v>
          </cell>
          <cell r="N56">
            <v>0</v>
          </cell>
        </row>
        <row r="57">
          <cell r="L57">
            <v>1446553.84</v>
          </cell>
          <cell r="N57">
            <v>-1446553.84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5691320.2800000003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-4244766.4400000004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97360.01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3017871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616905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31734.68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27.01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646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75263.44</v>
          </cell>
          <cell r="E99">
            <v>0</v>
          </cell>
          <cell r="F99">
            <v>537.05999999999995</v>
          </cell>
          <cell r="G99">
            <v>0</v>
          </cell>
          <cell r="H99">
            <v>1780.41</v>
          </cell>
          <cell r="I99">
            <v>33.08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1324735.6299999999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227849.5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1917493.9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404290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227931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2779836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5417528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19369.86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197347.1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2500000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-2500000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4500000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-4500000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4809251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463880.44</v>
          </cell>
          <cell r="E149">
            <v>103103.64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495909.61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-12495753.039999999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5325915.5599999996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2358037.81</v>
          </cell>
          <cell r="E159">
            <v>-40327.53</v>
          </cell>
          <cell r="F159">
            <v>4498606.6900000004</v>
          </cell>
          <cell r="G159">
            <v>0</v>
          </cell>
          <cell r="H159">
            <v>177632.6</v>
          </cell>
          <cell r="I159">
            <v>0</v>
          </cell>
          <cell r="J159">
            <v>6365182.4400000004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45475053.399999999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491443.66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5813847.8700000001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2222972.64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163313.46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380087.64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87354.72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16410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623187.98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146511.10999999999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2494.4299999999998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45207.79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3550.35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117371.92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29286.19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1549.75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307578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486765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118630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340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19436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438886.08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899149.56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1400216.8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8299.1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488503.96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402699.75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-300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38919.25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6767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545824.34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13868691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2580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169582.86</v>
          </cell>
          <cell r="K260">
            <v>0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3513134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143914.96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107999.05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4029999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1694244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-1008.02</v>
          </cell>
          <cell r="E277">
            <v>-424.14</v>
          </cell>
          <cell r="F277">
            <v>0</v>
          </cell>
          <cell r="G277">
            <v>0</v>
          </cell>
          <cell r="H277">
            <v>-32515.75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-664.26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1593298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10066058.630000001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71463.149999999994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-71463.149999999994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125000</v>
          </cell>
          <cell r="E298">
            <v>149541.89000000001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3025706.6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6338.86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4183.67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14854.6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615733.57999999996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31549.3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-31549.3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223339.93</v>
          </cell>
          <cell r="E332">
            <v>49.74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1128.58</v>
          </cell>
          <cell r="K332">
            <v>0</v>
          </cell>
          <cell r="L332">
            <v>0</v>
          </cell>
          <cell r="N332">
            <v>0</v>
          </cell>
        </row>
        <row r="333">
          <cell r="D333">
            <v>-84513.78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5201.7700000000004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46963.09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645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26147.87</v>
          </cell>
          <cell r="E350">
            <v>0</v>
          </cell>
          <cell r="F350">
            <v>0</v>
          </cell>
          <cell r="G350">
            <v>0</v>
          </cell>
          <cell r="H350">
            <v>68349.27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-94497.14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7389.77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319121.09999999998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283.8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-52.4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1399281.91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1037106.56</v>
          </cell>
          <cell r="E370">
            <v>3995.4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852204.38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6993293.9900000002</v>
          </cell>
          <cell r="E374">
            <v>230005.37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925126.56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1144119.1499999999</v>
          </cell>
          <cell r="E380">
            <v>139738.48000000001</v>
          </cell>
          <cell r="F380">
            <v>53931.040000000001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120218.03</v>
          </cell>
          <cell r="E381">
            <v>2000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2738354.05</v>
          </cell>
          <cell r="E383">
            <v>394975.09</v>
          </cell>
          <cell r="F383">
            <v>43221.96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44591.67</v>
          </cell>
          <cell r="E384">
            <v>1.35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1917475.39</v>
          </cell>
          <cell r="E385">
            <v>16247.85</v>
          </cell>
          <cell r="F385">
            <v>158569.29999999999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106865.38</v>
          </cell>
          <cell r="E387">
            <v>7398.38</v>
          </cell>
          <cell r="F387">
            <v>35844.11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1544892.79</v>
          </cell>
          <cell r="E389">
            <v>86750.67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8836.4699999999993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13319.06</v>
          </cell>
          <cell r="E391">
            <v>137383.76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72849.64</v>
          </cell>
          <cell r="E392">
            <v>0</v>
          </cell>
          <cell r="F392">
            <v>64748.480000000003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1579.95</v>
          </cell>
          <cell r="E393">
            <v>691.9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8159.63</v>
          </cell>
          <cell r="E394">
            <v>120000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162176.68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1286166.8600000001</v>
          </cell>
          <cell r="E399">
            <v>64287.34</v>
          </cell>
          <cell r="F399">
            <v>22697.09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1479559.35</v>
          </cell>
          <cell r="E401">
            <v>64080.13</v>
          </cell>
          <cell r="F401">
            <v>21043.68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-377401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234939.17</v>
          </cell>
          <cell r="E403">
            <v>8384.85</v>
          </cell>
          <cell r="F403">
            <v>4016.98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2077304.93</v>
          </cell>
          <cell r="E408">
            <v>119557.3</v>
          </cell>
          <cell r="F408">
            <v>46767.74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313752.51</v>
          </cell>
          <cell r="E422">
            <v>117719.18</v>
          </cell>
          <cell r="F422">
            <v>411.18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72252.850000000006</v>
          </cell>
          <cell r="E423">
            <v>0</v>
          </cell>
          <cell r="F423">
            <v>68707.259999999995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127707.64</v>
          </cell>
          <cell r="E424">
            <v>1024.99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52130.38</v>
          </cell>
          <cell r="E425">
            <v>4393.1099999999997</v>
          </cell>
          <cell r="F425">
            <v>15504.02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728521.6</v>
          </cell>
          <cell r="E426">
            <v>7672.07</v>
          </cell>
          <cell r="F426">
            <v>2064.0100000000002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84272.37</v>
          </cell>
          <cell r="E427">
            <v>13194.5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36340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466650.45</v>
          </cell>
          <cell r="E428">
            <v>0</v>
          </cell>
          <cell r="F428">
            <v>2909.94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57334.73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139225.9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852887.07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49025.11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7665.45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1960623.36</v>
          </cell>
          <cell r="E445">
            <v>178103.37</v>
          </cell>
          <cell r="F445">
            <v>421362.79</v>
          </cell>
          <cell r="G445">
            <v>0</v>
          </cell>
          <cell r="H445">
            <v>0</v>
          </cell>
          <cell r="I445">
            <v>0</v>
          </cell>
          <cell r="J445">
            <v>64123.95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375306.82</v>
          </cell>
          <cell r="E448">
            <v>37850.5</v>
          </cell>
          <cell r="F448">
            <v>82003.86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475835.76</v>
          </cell>
          <cell r="E449">
            <v>100602.72</v>
          </cell>
          <cell r="F449">
            <v>4565.88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-31549.3</v>
          </cell>
        </row>
        <row r="450">
          <cell r="D450">
            <v>502071.72</v>
          </cell>
          <cell r="E450">
            <v>65787.59</v>
          </cell>
          <cell r="F450">
            <v>15000</v>
          </cell>
          <cell r="G450">
            <v>0</v>
          </cell>
          <cell r="H450">
            <v>0</v>
          </cell>
          <cell r="I450">
            <v>0</v>
          </cell>
          <cell r="J450">
            <v>81011.53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137491.76</v>
          </cell>
          <cell r="E451">
            <v>8587.2900000000009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94836.160000000003</v>
          </cell>
          <cell r="E452">
            <v>155980.81</v>
          </cell>
          <cell r="F452">
            <v>5129.7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162204.16</v>
          </cell>
          <cell r="E453">
            <v>595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2128264.7999999998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61221.41</v>
          </cell>
          <cell r="F461">
            <v>0</v>
          </cell>
          <cell r="G461">
            <v>0</v>
          </cell>
          <cell r="H461">
            <v>10906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-72127.41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718441.86</v>
          </cell>
          <cell r="E463">
            <v>220370.2</v>
          </cell>
          <cell r="F463">
            <v>0</v>
          </cell>
          <cell r="G463">
            <v>0</v>
          </cell>
          <cell r="H463">
            <v>12211550.640000001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2352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26147.87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-26147.87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68349.27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-68349.27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2254679.06</v>
          </cell>
          <cell r="N481">
            <v>0</v>
          </cell>
        </row>
        <row r="482">
          <cell r="D482">
            <v>315432.64</v>
          </cell>
          <cell r="E482">
            <v>0</v>
          </cell>
          <cell r="F482">
            <v>6000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-786.34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111989.85</v>
          </cell>
          <cell r="E490">
            <v>66342.42</v>
          </cell>
          <cell r="F490">
            <v>3499.58</v>
          </cell>
          <cell r="G490">
            <v>0</v>
          </cell>
          <cell r="H490">
            <v>0</v>
          </cell>
          <cell r="I490">
            <v>0</v>
          </cell>
          <cell r="J490">
            <v>337192.99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77589.69</v>
          </cell>
          <cell r="E491">
            <v>61076.25</v>
          </cell>
          <cell r="F491">
            <v>9161.25</v>
          </cell>
          <cell r="G491">
            <v>0</v>
          </cell>
          <cell r="H491">
            <v>0</v>
          </cell>
          <cell r="I491">
            <v>0</v>
          </cell>
          <cell r="J491">
            <v>162317.44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89052.29</v>
          </cell>
          <cell r="E492">
            <v>175663.28</v>
          </cell>
          <cell r="F492">
            <v>7533.88</v>
          </cell>
          <cell r="G492">
            <v>0</v>
          </cell>
          <cell r="H492">
            <v>0</v>
          </cell>
          <cell r="I492">
            <v>0</v>
          </cell>
          <cell r="J492">
            <v>245469.18</v>
          </cell>
          <cell r="K492">
            <v>0</v>
          </cell>
          <cell r="L492">
            <v>-517718.63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25590.54</v>
          </cell>
          <cell r="K501">
            <v>0</v>
          </cell>
          <cell r="L501">
            <v>-25590.54</v>
          </cell>
          <cell r="N501">
            <v>0</v>
          </cell>
        </row>
        <row r="502">
          <cell r="D502">
            <v>5018.8599999999997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1586427.09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71769.47</v>
          </cell>
          <cell r="K505">
            <v>0</v>
          </cell>
          <cell r="L505">
            <v>-71769.47</v>
          </cell>
          <cell r="N505">
            <v>0</v>
          </cell>
        </row>
        <row r="518">
          <cell r="D518">
            <v>316651.43</v>
          </cell>
          <cell r="E518">
            <v>469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1175784.42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4567514.37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167317.26999999999</v>
          </cell>
          <cell r="F526">
            <v>0</v>
          </cell>
          <cell r="G526">
            <v>0</v>
          </cell>
          <cell r="H526">
            <v>190198.19</v>
          </cell>
          <cell r="I526">
            <v>0</v>
          </cell>
          <cell r="J526">
            <v>8494582.6500000004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2152949.36</v>
          </cell>
          <cell r="E527">
            <v>0</v>
          </cell>
          <cell r="F527">
            <v>4864663.03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43835452.979999997</v>
          </cell>
          <cell r="N528">
            <v>0</v>
          </cell>
        </row>
        <row r="530">
          <cell r="D530">
            <v>-12149403.4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3">
        <row r="8">
          <cell r="D8">
            <v>4657594.3099999996</v>
          </cell>
          <cell r="E8">
            <v>4946062.1100000003</v>
          </cell>
          <cell r="F8">
            <v>270573.27</v>
          </cell>
          <cell r="G8">
            <v>0</v>
          </cell>
          <cell r="H8">
            <v>0</v>
          </cell>
          <cell r="I8">
            <v>689312.42</v>
          </cell>
          <cell r="J8">
            <v>1424900.26</v>
          </cell>
          <cell r="K8">
            <v>-422566.77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3198546.03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328641.84000000003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8375468.7300000004</v>
          </cell>
          <cell r="E11">
            <v>1313938.47</v>
          </cell>
          <cell r="F11">
            <v>1613249.39</v>
          </cell>
          <cell r="G11">
            <v>0</v>
          </cell>
          <cell r="H11">
            <v>0</v>
          </cell>
          <cell r="I11">
            <v>5535963.4299999997</v>
          </cell>
          <cell r="J11">
            <v>7142181.8799999999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27523.51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11500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4180</v>
          </cell>
          <cell r="E15">
            <v>2200</v>
          </cell>
          <cell r="F15">
            <v>725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215432.75</v>
          </cell>
          <cell r="E18">
            <v>10084.42</v>
          </cell>
          <cell r="F18">
            <v>30782.3</v>
          </cell>
          <cell r="G18">
            <v>0</v>
          </cell>
          <cell r="H18">
            <v>0</v>
          </cell>
          <cell r="I18">
            <v>427625.18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3186905.94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-1912143.56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11485.32</v>
          </cell>
          <cell r="E22">
            <v>0</v>
          </cell>
          <cell r="F22">
            <v>3236.23</v>
          </cell>
          <cell r="G22">
            <v>0</v>
          </cell>
          <cell r="H22">
            <v>0</v>
          </cell>
          <cell r="I22">
            <v>0</v>
          </cell>
          <cell r="J22">
            <v>6571.89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110293.45</v>
          </cell>
          <cell r="E27">
            <v>724.85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45061.81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1182.29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759764.87</v>
          </cell>
          <cell r="L33">
            <v>0</v>
          </cell>
          <cell r="N33">
            <v>0</v>
          </cell>
        </row>
        <row r="34">
          <cell r="D34">
            <v>1662467.91</v>
          </cell>
          <cell r="E34">
            <v>0</v>
          </cell>
          <cell r="F34">
            <v>4683531.22</v>
          </cell>
          <cell r="G34">
            <v>0</v>
          </cell>
          <cell r="H34">
            <v>0</v>
          </cell>
          <cell r="I34">
            <v>2255370.71</v>
          </cell>
          <cell r="J34">
            <v>4430391.04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152256.78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1467039.4</v>
          </cell>
          <cell r="F37">
            <v>0</v>
          </cell>
          <cell r="G37">
            <v>0</v>
          </cell>
          <cell r="H37">
            <v>362092.37</v>
          </cell>
          <cell r="I37">
            <v>413636.71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35722.25</v>
          </cell>
          <cell r="F38">
            <v>0</v>
          </cell>
          <cell r="G38">
            <v>0</v>
          </cell>
          <cell r="H38">
            <v>0</v>
          </cell>
          <cell r="I38">
            <v>1365092.71</v>
          </cell>
          <cell r="J38">
            <v>7141437.5300000003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13615.59</v>
          </cell>
          <cell r="F39">
            <v>0</v>
          </cell>
          <cell r="G39">
            <v>0</v>
          </cell>
          <cell r="H39">
            <v>1774.97</v>
          </cell>
          <cell r="I39">
            <v>813.5</v>
          </cell>
          <cell r="J39">
            <v>28204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2529100.7200000002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-2529100.7200000002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6459933.9199999999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-3842244.49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25602741.300000001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339468854.25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-94544405.340000004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12479211.91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-11352409.52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3293706.05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-3282466.68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16181709.369999999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-13384991.49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353505.63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-250629.9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1315611.69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9086340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1874960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6779948.5899999999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170.31</v>
          </cell>
          <cell r="E93">
            <v>163.63999999999999</v>
          </cell>
          <cell r="F93">
            <v>0</v>
          </cell>
          <cell r="G93">
            <v>0</v>
          </cell>
          <cell r="H93">
            <v>0</v>
          </cell>
          <cell r="I93">
            <v>655.19000000000005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51866.81</v>
          </cell>
          <cell r="E96">
            <v>2945.75</v>
          </cell>
          <cell r="F96">
            <v>0</v>
          </cell>
          <cell r="G96">
            <v>0</v>
          </cell>
          <cell r="H96">
            <v>0</v>
          </cell>
          <cell r="I96">
            <v>1075.8600000000001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48529.8</v>
          </cell>
          <cell r="E97">
            <v>2832.74</v>
          </cell>
          <cell r="F97">
            <v>0</v>
          </cell>
          <cell r="G97">
            <v>0</v>
          </cell>
          <cell r="H97">
            <v>0</v>
          </cell>
          <cell r="I97">
            <v>1153.08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4236.8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1458823.73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857326.32</v>
          </cell>
          <cell r="E99">
            <v>351833.41</v>
          </cell>
          <cell r="F99">
            <v>27653.439999999999</v>
          </cell>
          <cell r="G99">
            <v>0</v>
          </cell>
          <cell r="H99">
            <v>0</v>
          </cell>
          <cell r="I99">
            <v>95208.04</v>
          </cell>
          <cell r="J99">
            <v>1057301.8400000001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905895.03</v>
          </cell>
          <cell r="E100">
            <v>70312.2</v>
          </cell>
          <cell r="F100">
            <v>0</v>
          </cell>
          <cell r="G100">
            <v>0</v>
          </cell>
          <cell r="H100">
            <v>0</v>
          </cell>
          <cell r="I100">
            <v>16803.37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1137663.72</v>
          </cell>
          <cell r="E101">
            <v>14821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10238973.48</v>
          </cell>
          <cell r="E102">
            <v>133389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4491568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890595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10822992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20588923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113.67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497705.24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766.61</v>
          </cell>
          <cell r="E112">
            <v>1172.42</v>
          </cell>
          <cell r="F112">
            <v>2250.48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1585000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23105000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187770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514077.83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1184464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1433225.43</v>
          </cell>
          <cell r="N128">
            <v>0</v>
          </cell>
        </row>
        <row r="129">
          <cell r="D129">
            <v>585698.96</v>
          </cell>
          <cell r="E129">
            <v>241748.71</v>
          </cell>
          <cell r="F129">
            <v>32207.41</v>
          </cell>
          <cell r="G129">
            <v>0</v>
          </cell>
          <cell r="H129">
            <v>24912.13</v>
          </cell>
          <cell r="I129">
            <v>0</v>
          </cell>
          <cell r="J129">
            <v>76926.740000000005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195067.59</v>
          </cell>
          <cell r="I133">
            <v>2334033.13</v>
          </cell>
          <cell r="J133">
            <v>0</v>
          </cell>
          <cell r="K133">
            <v>0</v>
          </cell>
          <cell r="L133">
            <v>0</v>
          </cell>
          <cell r="N133">
            <v>-2529100.7199999997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18724306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470741.81</v>
          </cell>
          <cell r="E149">
            <v>3105562.64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4860461.87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409385.23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3473774.24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-57087617.759999998</v>
          </cell>
          <cell r="E156">
            <v>-134977.14000000001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185800.58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14799241.01</v>
          </cell>
          <cell r="E159">
            <v>917777.78</v>
          </cell>
          <cell r="F159">
            <v>6647962.9199999999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345424.82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21539899.059999999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984808.18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6381934.0199999996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246352388.31999999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7573812.0099999998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28499269.809999999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10898730.279999999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390849.94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2654699.2599999998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535630.31999999995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3113706.27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831999.47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76274.84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503594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89962.46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1768395.25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345759.22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3678493.3699999996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3678646.83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731900.01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139710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2727320.25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3836981.83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746780.04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6776857.6100000003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22220.61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857493.74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2750116.85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12640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116565.85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44728.97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1835614.81</v>
          </cell>
          <cell r="E239">
            <v>-88633.35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21599.96</v>
          </cell>
          <cell r="E240">
            <v>1348216.68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104354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94643.13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53482092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9936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261842.83</v>
          </cell>
          <cell r="K260">
            <v>391248.36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3770457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332304.77</v>
          </cell>
          <cell r="E262">
            <v>151794.91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15540962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683590.45</v>
          </cell>
          <cell r="F274">
            <v>0</v>
          </cell>
          <cell r="G274">
            <v>0</v>
          </cell>
          <cell r="H274">
            <v>6780514.6600000001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59327.360000000001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49208.84</v>
          </cell>
          <cell r="E286">
            <v>468107.77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87115</v>
          </cell>
          <cell r="E287">
            <v>11373119.92</v>
          </cell>
          <cell r="F287">
            <v>0</v>
          </cell>
          <cell r="G287">
            <v>0</v>
          </cell>
          <cell r="H287">
            <v>54447777.090000004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769552.62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7225.1</v>
          </cell>
          <cell r="E298">
            <v>720328.78</v>
          </cell>
          <cell r="F298">
            <v>170000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53080.44</v>
          </cell>
          <cell r="E300">
            <v>520544.35</v>
          </cell>
          <cell r="F300">
            <v>0</v>
          </cell>
          <cell r="G300">
            <v>0</v>
          </cell>
          <cell r="H300">
            <v>1530541.71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4099.41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2530947.02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164417.39000000001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563</v>
          </cell>
          <cell r="E314">
            <v>0</v>
          </cell>
          <cell r="F314">
            <v>449827.39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1406266.18</v>
          </cell>
          <cell r="E315">
            <v>166615.5</v>
          </cell>
          <cell r="F315">
            <v>42646.42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779211.16</v>
          </cell>
          <cell r="E316">
            <v>382847.5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86134.55</v>
          </cell>
          <cell r="E318">
            <v>248915.66</v>
          </cell>
          <cell r="F318">
            <v>139185.62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342297.53</v>
          </cell>
          <cell r="E332">
            <v>0</v>
          </cell>
          <cell r="F332">
            <v>68727.259999999995</v>
          </cell>
          <cell r="G332">
            <v>0</v>
          </cell>
          <cell r="H332">
            <v>0</v>
          </cell>
          <cell r="I332">
            <v>0</v>
          </cell>
          <cell r="J332">
            <v>115150.99</v>
          </cell>
          <cell r="K332">
            <v>346.36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-216541.74</v>
          </cell>
          <cell r="K333">
            <v>297.26</v>
          </cell>
          <cell r="L333">
            <v>0</v>
          </cell>
          <cell r="N333">
            <v>0</v>
          </cell>
        </row>
        <row r="334">
          <cell r="D334">
            <v>4892.57</v>
          </cell>
          <cell r="E334">
            <v>0</v>
          </cell>
          <cell r="F334">
            <v>0</v>
          </cell>
          <cell r="G334">
            <v>0</v>
          </cell>
          <cell r="H334">
            <v>7330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131391.82</v>
          </cell>
          <cell r="E335">
            <v>13103.04</v>
          </cell>
          <cell r="F335">
            <v>-62574.79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156677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297751.65999999997</v>
          </cell>
          <cell r="L341">
            <v>0</v>
          </cell>
          <cell r="N341">
            <v>-454428.66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3513487.77</v>
          </cell>
          <cell r="L346">
            <v>0</v>
          </cell>
          <cell r="N346">
            <v>-3513487.77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617920.49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98912</v>
          </cell>
          <cell r="K348">
            <v>0</v>
          </cell>
          <cell r="L348">
            <v>0</v>
          </cell>
          <cell r="N348">
            <v>-716832.49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3320310.97</v>
          </cell>
          <cell r="E350">
            <v>17534</v>
          </cell>
          <cell r="F350">
            <v>0</v>
          </cell>
          <cell r="G350">
            <v>0</v>
          </cell>
          <cell r="H350">
            <v>5000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-3342844.97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22848.99</v>
          </cell>
          <cell r="N355">
            <v>0</v>
          </cell>
        </row>
        <row r="356">
          <cell r="D356">
            <v>11152.5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120139.27</v>
          </cell>
          <cell r="E358">
            <v>-90544.68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8.08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3677606.94</v>
          </cell>
          <cell r="E369">
            <v>141884.75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4409343.2699999996</v>
          </cell>
          <cell r="E370">
            <v>621471.66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1619439.49</v>
          </cell>
          <cell r="E371">
            <v>242281.87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33144775.450000003</v>
          </cell>
          <cell r="E374">
            <v>673857.83000000007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4190975.85</v>
          </cell>
          <cell r="E375">
            <v>16516.45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23511.67</v>
          </cell>
          <cell r="E376">
            <v>135.78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1406053.84</v>
          </cell>
          <cell r="E377">
            <v>108544.33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9129424.5099999998</v>
          </cell>
          <cell r="E380">
            <v>3499435.52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189249.35</v>
          </cell>
          <cell r="E381">
            <v>111856.82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34918</v>
          </cell>
          <cell r="E384">
            <v>23575.51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18479470.73</v>
          </cell>
          <cell r="E385">
            <v>1116513.32</v>
          </cell>
          <cell r="F385">
            <v>77205.75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361051.57</v>
          </cell>
          <cell r="E386">
            <v>23313.4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402403.76</v>
          </cell>
          <cell r="E387">
            <v>45663.040000000001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12029622.530000001</v>
          </cell>
          <cell r="E389">
            <v>247535.34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38368.35</v>
          </cell>
          <cell r="E390">
            <v>548.6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481406.71999999997</v>
          </cell>
          <cell r="E391">
            <v>321305.7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1997390.4</v>
          </cell>
          <cell r="E392">
            <v>733486.66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652607.27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380889.32</v>
          </cell>
          <cell r="E396">
            <v>47394.52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5922930.5999999996</v>
          </cell>
          <cell r="E399">
            <v>482375.58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778671.66999999981</v>
          </cell>
          <cell r="E401">
            <v>472198.12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3073792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376664.44</v>
          </cell>
          <cell r="E403">
            <v>13232.86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200136.6</v>
          </cell>
          <cell r="E405">
            <v>4758.82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712568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11497827.5</v>
          </cell>
          <cell r="E409">
            <v>1084758.24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340880.01</v>
          </cell>
          <cell r="E410">
            <v>27612.6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7392.22</v>
          </cell>
          <cell r="E411">
            <v>586.6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273188.12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946242.46</v>
          </cell>
          <cell r="E422">
            <v>610050.20000000007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362229.03</v>
          </cell>
          <cell r="E423">
            <v>7157.98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762991.90999999992</v>
          </cell>
          <cell r="E424">
            <v>3008.98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87845.510000000009</v>
          </cell>
          <cell r="E425">
            <v>160127.63</v>
          </cell>
          <cell r="F425">
            <v>15430.64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1060123.04</v>
          </cell>
          <cell r="E426">
            <v>72620.009999999995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168784.8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1907170.8</v>
          </cell>
          <cell r="E427">
            <v>238233.39</v>
          </cell>
          <cell r="F427">
            <v>80027.47</v>
          </cell>
          <cell r="G427">
            <v>0</v>
          </cell>
          <cell r="H427">
            <v>0</v>
          </cell>
          <cell r="I427">
            <v>0</v>
          </cell>
          <cell r="J427">
            <v>118527.88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477755.37</v>
          </cell>
          <cell r="E429">
            <v>0</v>
          </cell>
          <cell r="F429">
            <v>4584.45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1031841.44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62820.71</v>
          </cell>
          <cell r="E431">
            <v>87047.45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51444.72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189052.41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221197.76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470348.9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4787121.3600000003</v>
          </cell>
          <cell r="E440">
            <v>0</v>
          </cell>
          <cell r="F440">
            <v>58708.02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177817.64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55237.26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4210016.7200000007</v>
          </cell>
          <cell r="E445">
            <v>3476653.84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99162.909999999989</v>
          </cell>
          <cell r="K445">
            <v>2519.1999999999998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15854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2437435.5499999998</v>
          </cell>
          <cell r="E448">
            <v>2360382.62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2919607.3800000004</v>
          </cell>
          <cell r="E449">
            <v>439704.04</v>
          </cell>
          <cell r="F449">
            <v>3854.24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1936338.33</v>
          </cell>
          <cell r="E450">
            <v>175501.46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612556.11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831504.15</v>
          </cell>
          <cell r="E451">
            <v>7902.2800000000007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713364.32</v>
          </cell>
          <cell r="E452">
            <v>913089.45</v>
          </cell>
          <cell r="F452">
            <v>447.3</v>
          </cell>
          <cell r="G452">
            <v>0</v>
          </cell>
          <cell r="H452">
            <v>0</v>
          </cell>
          <cell r="I452">
            <v>0</v>
          </cell>
          <cell r="J452">
            <v>18188.400000000001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360672.94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150801.20000000001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6554.14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80541.22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11734.86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41400</v>
          </cell>
          <cell r="E461">
            <v>807324.11</v>
          </cell>
          <cell r="F461">
            <v>0</v>
          </cell>
          <cell r="G461">
            <v>0</v>
          </cell>
          <cell r="H461">
            <v>78898.41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2285852.4700000002</v>
          </cell>
          <cell r="E463">
            <v>871076.24</v>
          </cell>
          <cell r="F463">
            <v>45000</v>
          </cell>
          <cell r="G463">
            <v>0</v>
          </cell>
          <cell r="H463">
            <v>65461498.259999998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1250669.8600000001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2958169.07</v>
          </cell>
          <cell r="L466">
            <v>-2958169.07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297751.65999999997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3513487.77</v>
          </cell>
          <cell r="K473">
            <v>0</v>
          </cell>
          <cell r="L473">
            <v>0</v>
          </cell>
          <cell r="N473">
            <v>-3811239.43</v>
          </cell>
        </row>
        <row r="474">
          <cell r="D474">
            <v>774597.49</v>
          </cell>
          <cell r="E474">
            <v>0</v>
          </cell>
          <cell r="F474">
            <v>3320310.97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-4094908.46</v>
          </cell>
        </row>
        <row r="475">
          <cell r="D475">
            <v>0</v>
          </cell>
          <cell r="E475">
            <v>0</v>
          </cell>
          <cell r="F475">
            <v>17534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-17534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5000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-5000</v>
          </cell>
        </row>
        <row r="479">
          <cell r="D479">
            <v>98912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-98912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10651352.77</v>
          </cell>
          <cell r="N481">
            <v>0</v>
          </cell>
        </row>
        <row r="482">
          <cell r="D482">
            <v>1068309.1100000001</v>
          </cell>
          <cell r="E482">
            <v>1449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-26.6</v>
          </cell>
          <cell r="E483">
            <v>0</v>
          </cell>
          <cell r="F483">
            <v>-16949.689999999999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8969.84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97070.21</v>
          </cell>
          <cell r="E490">
            <v>85767.84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1543287.02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303775.74</v>
          </cell>
          <cell r="E491">
            <v>186185.37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500624.83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11127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-11127</v>
          </cell>
          <cell r="N495">
            <v>0</v>
          </cell>
        </row>
        <row r="496">
          <cell r="D496">
            <v>102493.85</v>
          </cell>
          <cell r="E496">
            <v>462082.61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648137.69999999995</v>
          </cell>
          <cell r="K496">
            <v>0</v>
          </cell>
          <cell r="L496">
            <v>-1212714.1599999999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7380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10518624.24</v>
          </cell>
          <cell r="K501">
            <v>0</v>
          </cell>
          <cell r="L501">
            <v>-10526004.24</v>
          </cell>
          <cell r="N501">
            <v>0</v>
          </cell>
        </row>
        <row r="502">
          <cell r="D502">
            <v>10109.93</v>
          </cell>
          <cell r="E502">
            <v>20679.439999999999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3930137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59601.06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6059.21</v>
          </cell>
          <cell r="K505">
            <v>0</v>
          </cell>
          <cell r="L505">
            <v>-65660.27</v>
          </cell>
          <cell r="N505">
            <v>0</v>
          </cell>
        </row>
        <row r="518">
          <cell r="D518">
            <v>763995.25</v>
          </cell>
          <cell r="E518">
            <v>1536948.11</v>
          </cell>
          <cell r="F518">
            <v>906.16</v>
          </cell>
          <cell r="G518">
            <v>0</v>
          </cell>
          <cell r="H518">
            <v>0</v>
          </cell>
          <cell r="I518">
            <v>0</v>
          </cell>
          <cell r="J518">
            <v>6384411.5499999998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3549901.21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409385.23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3497817.64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2083612.47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15054021.85</v>
          </cell>
          <cell r="E527">
            <v>0</v>
          </cell>
          <cell r="F527">
            <v>6539079.9199999999</v>
          </cell>
          <cell r="G527">
            <v>0</v>
          </cell>
          <cell r="H527">
            <v>143887.62</v>
          </cell>
          <cell r="I527">
            <v>0</v>
          </cell>
          <cell r="J527">
            <v>12531044.879999999</v>
          </cell>
          <cell r="K527">
            <v>337198.1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250488589.63999999</v>
          </cell>
          <cell r="N528">
            <v>0</v>
          </cell>
        </row>
        <row r="530">
          <cell r="D530">
            <v>-55933721.200000003</v>
          </cell>
          <cell r="E530">
            <v>-148210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4">
        <row r="8">
          <cell r="D8">
            <v>-22560411.98</v>
          </cell>
          <cell r="E8">
            <v>2454831.77</v>
          </cell>
          <cell r="F8">
            <v>4557914.22</v>
          </cell>
          <cell r="G8">
            <v>499895.16</v>
          </cell>
          <cell r="H8">
            <v>171445.21</v>
          </cell>
          <cell r="I8">
            <v>1186680.1100000001</v>
          </cell>
          <cell r="J8">
            <v>14672219.01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13972603.58</v>
          </cell>
          <cell r="E10">
            <v>0</v>
          </cell>
          <cell r="F10">
            <v>1421930.7</v>
          </cell>
          <cell r="G10">
            <v>0</v>
          </cell>
          <cell r="H10">
            <v>0</v>
          </cell>
          <cell r="I10">
            <v>1790.31</v>
          </cell>
          <cell r="J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38370594.490000002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64373481.130000003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8386.26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2500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33750</v>
          </cell>
          <cell r="E15">
            <v>777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126697.23</v>
          </cell>
          <cell r="E18">
            <v>317895.39</v>
          </cell>
          <cell r="F18">
            <v>311981.91000000003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4112895.97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-289920.46000000002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-580380.74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87765.04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4436.03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57128.79</v>
          </cell>
          <cell r="E27">
            <v>5212.55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4709256.66</v>
          </cell>
          <cell r="J29">
            <v>5000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965536.09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1989809.15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3029.99</v>
          </cell>
          <cell r="L33">
            <v>0</v>
          </cell>
          <cell r="N33">
            <v>0</v>
          </cell>
        </row>
        <row r="34">
          <cell r="D34">
            <v>7347034.4299999997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13863756.079999998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96634.48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0</v>
          </cell>
          <cell r="E37">
            <v>389743.55</v>
          </cell>
          <cell r="F37">
            <v>0</v>
          </cell>
          <cell r="G37">
            <v>0</v>
          </cell>
          <cell r="H37">
            <v>780</v>
          </cell>
          <cell r="I37">
            <v>0</v>
          </cell>
          <cell r="J37">
            <v>303858.07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159872.94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9611244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79156.479999999996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5116318.58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140140075.36000001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-67056866.079999998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31014922.239999998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-28306707.609999999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1994459.03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-1654444.78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6361064.9100000001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-5522393.5800000001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512121.66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-430309.49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102010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-87423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18000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2351092.58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4992868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795569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86124773.439999998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554155.43000000005</v>
          </cell>
          <cell r="E99">
            <v>241313.58000000002</v>
          </cell>
          <cell r="F99">
            <v>11902.47</v>
          </cell>
          <cell r="G99">
            <v>0</v>
          </cell>
          <cell r="H99">
            <v>0</v>
          </cell>
          <cell r="I99">
            <v>0</v>
          </cell>
          <cell r="J99">
            <v>877266.01</v>
          </cell>
          <cell r="K99">
            <v>0</v>
          </cell>
          <cell r="N99">
            <v>0</v>
          </cell>
        </row>
        <row r="100">
          <cell r="D100">
            <v>4284107.3100000005</v>
          </cell>
          <cell r="E100">
            <v>144965.70000000001</v>
          </cell>
          <cell r="F100">
            <v>4476.25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846064.38</v>
          </cell>
          <cell r="E101">
            <v>31645.11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7617152.5700000003</v>
          </cell>
          <cell r="E102">
            <v>134871.49</v>
          </cell>
          <cell r="F102">
            <v>2419.37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519573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418766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6155532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10029414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136496.43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1248.9100000000001</v>
          </cell>
          <cell r="E112">
            <v>9.86</v>
          </cell>
          <cell r="F112">
            <v>-2931.51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7785.37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725000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9666000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4114979.79</v>
          </cell>
          <cell r="E129">
            <v>549647.59</v>
          </cell>
          <cell r="F129">
            <v>558.29</v>
          </cell>
          <cell r="G129">
            <v>0</v>
          </cell>
          <cell r="H129">
            <v>172225.21</v>
          </cell>
          <cell r="I129">
            <v>0</v>
          </cell>
          <cell r="J129">
            <v>384374.57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469.57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3032.82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10649373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-60492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526338.93999999994</v>
          </cell>
          <cell r="E149">
            <v>944051.51</v>
          </cell>
          <cell r="F149">
            <v>5437.15</v>
          </cell>
          <cell r="G149">
            <v>0</v>
          </cell>
          <cell r="H149">
            <v>0</v>
          </cell>
          <cell r="I149">
            <v>0</v>
          </cell>
          <cell r="J149">
            <v>2405785.9500000002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3161246.19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-31594434.18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8242710.29</v>
          </cell>
          <cell r="E157">
            <v>0</v>
          </cell>
          <cell r="F157">
            <v>1000000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22010863.120000001</v>
          </cell>
          <cell r="E159">
            <v>1041602.86</v>
          </cell>
          <cell r="F159">
            <v>4496371.1900000004</v>
          </cell>
          <cell r="G159">
            <v>531874.69999999995</v>
          </cell>
          <cell r="H159">
            <v>0</v>
          </cell>
          <cell r="I159">
            <v>0</v>
          </cell>
          <cell r="J159">
            <v>14117041.970000001</v>
          </cell>
          <cell r="K159">
            <v>9503.0499999999993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76030527.75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1185528.3399999999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15596424.58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-471417.05</v>
          </cell>
        </row>
        <row r="176">
          <cell r="D176">
            <v>5811014.7000000002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441202.38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1249283.9700000002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63121.5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45390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79734.02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2518176.42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669680.33000000007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29662.799999999999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764603.49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222595.84000000003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-1538.85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284540.25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-297</v>
          </cell>
        </row>
        <row r="207">
          <cell r="D207">
            <v>1236276.9099999999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718480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1377611.64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2183793.0099999998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118617.95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2922618.35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144460.60999999999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1290374.71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0</v>
          </cell>
          <cell r="E219">
            <v>899506.25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298997.40000000002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16655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-9473611.6799999997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37040.32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129263.22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1791721.69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27727122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52765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241514.36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6174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168381.42</v>
          </cell>
          <cell r="K260">
            <v>239517.63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8530302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8057017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105057.56</v>
          </cell>
          <cell r="E273">
            <v>545939.28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151222.69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3654446.76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-3232.82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-62384.12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7551</v>
          </cell>
          <cell r="E286">
            <v>2755348.17</v>
          </cell>
          <cell r="F286">
            <v>0</v>
          </cell>
          <cell r="G286">
            <v>24585318.239999998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-24585318.239999998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22060785.510000002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257541.9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-257541.9</v>
          </cell>
        </row>
        <row r="290">
          <cell r="D290">
            <v>0</v>
          </cell>
          <cell r="E290">
            <v>-25.58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-566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24737.91</v>
          </cell>
          <cell r="F298">
            <v>0</v>
          </cell>
          <cell r="G298">
            <v>0</v>
          </cell>
          <cell r="H298">
            <v>39621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16105</v>
          </cell>
          <cell r="N299">
            <v>0</v>
          </cell>
        </row>
        <row r="300">
          <cell r="D300">
            <v>0</v>
          </cell>
          <cell r="E300">
            <v>358223.11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765.36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13434.96</v>
          </cell>
          <cell r="F311">
            <v>34431.9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1052784.75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324094.7</v>
          </cell>
          <cell r="E315">
            <v>0</v>
          </cell>
          <cell r="F315">
            <v>27932.19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1029696.2599999999</v>
          </cell>
          <cell r="E316">
            <v>71973.149999999994</v>
          </cell>
          <cell r="F316">
            <v>323143.90999999997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9926.83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534.71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-534.71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61879.42</v>
          </cell>
          <cell r="E322">
            <v>0</v>
          </cell>
          <cell r="F322">
            <v>20399.32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-82278.739999999991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667190.21000000008</v>
          </cell>
          <cell r="E332">
            <v>0</v>
          </cell>
          <cell r="F332">
            <v>2519.75</v>
          </cell>
          <cell r="G332">
            <v>44.35</v>
          </cell>
          <cell r="H332">
            <v>0</v>
          </cell>
          <cell r="I332">
            <v>0</v>
          </cell>
          <cell r="J332">
            <v>2700.73</v>
          </cell>
          <cell r="K332">
            <v>210.19</v>
          </cell>
          <cell r="L332">
            <v>0</v>
          </cell>
          <cell r="N332">
            <v>0</v>
          </cell>
        </row>
        <row r="333">
          <cell r="D333">
            <v>-245776.04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3009.7</v>
          </cell>
          <cell r="E334">
            <v>0</v>
          </cell>
          <cell r="F334">
            <v>121517.96</v>
          </cell>
          <cell r="G334">
            <v>13810.72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98619.98</v>
          </cell>
          <cell r="E335">
            <v>293.89999999999998</v>
          </cell>
          <cell r="F335">
            <v>3156.64</v>
          </cell>
          <cell r="G335">
            <v>977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1132317.5</v>
          </cell>
          <cell r="L346">
            <v>0</v>
          </cell>
          <cell r="N346">
            <v>-1132317.5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250000</v>
          </cell>
          <cell r="K348">
            <v>0</v>
          </cell>
          <cell r="L348">
            <v>0</v>
          </cell>
          <cell r="N348">
            <v>-250000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151582.9</v>
          </cell>
          <cell r="E350">
            <v>0</v>
          </cell>
          <cell r="F350">
            <v>0</v>
          </cell>
          <cell r="G350">
            <v>0</v>
          </cell>
          <cell r="H350">
            <v>314837.67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-466420.56999999995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50000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-50000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10794.76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102104.02</v>
          </cell>
          <cell r="L355">
            <v>-96000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17.47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1116156.48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1305954.82</v>
          </cell>
          <cell r="E370">
            <v>0</v>
          </cell>
          <cell r="F370">
            <v>15856.68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3368279.48</v>
          </cell>
          <cell r="E371">
            <v>71345</v>
          </cell>
          <cell r="F371">
            <v>69061.240000000005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13620856.130000001</v>
          </cell>
          <cell r="E374">
            <v>13188.07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1998887.74</v>
          </cell>
          <cell r="E375">
            <v>198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25088.57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7899464.9299999997</v>
          </cell>
          <cell r="E380">
            <v>1274819.1299999999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132084.32</v>
          </cell>
          <cell r="E381">
            <v>60799.61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8507074.9700000007</v>
          </cell>
          <cell r="E385">
            <v>328548.23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103391.44</v>
          </cell>
          <cell r="E386">
            <v>6279.56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6194413.7599999998</v>
          </cell>
          <cell r="E389">
            <v>164996.44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65507.37</v>
          </cell>
          <cell r="E390">
            <v>300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805505.58</v>
          </cell>
          <cell r="E391">
            <v>269940.87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34872.75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690086.48</v>
          </cell>
          <cell r="E393">
            <v>138125.12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401191.27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32229.57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2928474.1</v>
          </cell>
          <cell r="E399">
            <v>161571.28</v>
          </cell>
          <cell r="F399">
            <v>5991.5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3245840.2299999995</v>
          </cell>
          <cell r="E401">
            <v>142470.65</v>
          </cell>
          <cell r="F401">
            <v>8416.5399999999991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-1176019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-61375.23</v>
          </cell>
          <cell r="E403">
            <v>14118.24</v>
          </cell>
          <cell r="F403">
            <v>2419.37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361444.69</v>
          </cell>
          <cell r="E405">
            <v>3231.7</v>
          </cell>
          <cell r="F405">
            <v>480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27641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4326796.03</v>
          </cell>
          <cell r="E409">
            <v>227765.74</v>
          </cell>
          <cell r="F409">
            <v>7968.87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83080.490000000005</v>
          </cell>
          <cell r="E410">
            <v>4013.29</v>
          </cell>
          <cell r="F410">
            <v>206.71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62591.26</v>
          </cell>
          <cell r="E411">
            <v>3882.77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155.52000000000001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107210.95999999999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-107210.96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522937.37999999995</v>
          </cell>
          <cell r="E422">
            <v>378117.72</v>
          </cell>
          <cell r="F422">
            <v>400.02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121577.88</v>
          </cell>
          <cell r="E423">
            <v>7707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389799.81</v>
          </cell>
          <cell r="E424">
            <v>0</v>
          </cell>
          <cell r="F424">
            <v>772.47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157139.19</v>
          </cell>
          <cell r="E425">
            <v>39325.839999999997</v>
          </cell>
          <cell r="F425">
            <v>39.9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1351791.23</v>
          </cell>
          <cell r="E426">
            <v>18725.010000000002</v>
          </cell>
          <cell r="F426">
            <v>84990.44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37427.58</v>
          </cell>
          <cell r="E427">
            <v>25103.83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445882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404417.16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21312.84</v>
          </cell>
          <cell r="E431">
            <v>110396.4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23582.6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1561.82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113203.56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11958.92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1786165.99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30662.28</v>
          </cell>
          <cell r="E441">
            <v>0</v>
          </cell>
          <cell r="F441">
            <v>5255.88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56367.21</v>
          </cell>
          <cell r="E442">
            <v>403.11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3863.88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3953980.9600000004</v>
          </cell>
          <cell r="E445">
            <v>1925575.5399999998</v>
          </cell>
          <cell r="F445">
            <v>48730.46</v>
          </cell>
          <cell r="G445">
            <v>0</v>
          </cell>
          <cell r="H445">
            <v>1909</v>
          </cell>
          <cell r="I445">
            <v>0</v>
          </cell>
          <cell r="J445">
            <v>227.57</v>
          </cell>
          <cell r="K445">
            <v>5397.4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559146.62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1060278.6199999999</v>
          </cell>
          <cell r="E449">
            <v>207560.56</v>
          </cell>
          <cell r="F449">
            <v>17431.719999999998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613966.5</v>
          </cell>
          <cell r="E450">
            <v>58460.67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501494.46999999991</v>
          </cell>
          <cell r="E451">
            <v>182.66</v>
          </cell>
          <cell r="F451">
            <v>15941.18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250913.97999999998</v>
          </cell>
          <cell r="E452">
            <v>226521.15</v>
          </cell>
          <cell r="F452">
            <v>14059.56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15834.81</v>
          </cell>
          <cell r="E454">
            <v>918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58926.48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101167.12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7375.36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22892.5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40939.5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178375.26</v>
          </cell>
          <cell r="F461">
            <v>17444.740000000002</v>
          </cell>
          <cell r="G461">
            <v>0</v>
          </cell>
          <cell r="H461">
            <v>61721.9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-257541.9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613768.24</v>
          </cell>
          <cell r="E463">
            <v>179074.95</v>
          </cell>
          <cell r="F463">
            <v>0</v>
          </cell>
          <cell r="G463">
            <v>24585318.239999998</v>
          </cell>
          <cell r="H463">
            <v>27282009.559999999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-34423433.009999998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515225</v>
          </cell>
          <cell r="L464">
            <v>0</v>
          </cell>
          <cell r="N464">
            <v>0</v>
          </cell>
        </row>
        <row r="465">
          <cell r="D465">
            <v>3265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960000</v>
          </cell>
          <cell r="L466">
            <v>-960000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1132317.5</v>
          </cell>
          <cell r="K473">
            <v>0</v>
          </cell>
          <cell r="L473">
            <v>0</v>
          </cell>
          <cell r="N473">
            <v>-1132317.5</v>
          </cell>
        </row>
        <row r="474">
          <cell r="D474">
            <v>0</v>
          </cell>
          <cell r="E474">
            <v>0</v>
          </cell>
          <cell r="F474">
            <v>151582.9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-151582.9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50000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-50000</v>
          </cell>
        </row>
        <row r="478">
          <cell r="D478">
            <v>0</v>
          </cell>
          <cell r="E478">
            <v>0</v>
          </cell>
          <cell r="F478">
            <v>314837.67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-314837.67</v>
          </cell>
        </row>
        <row r="479">
          <cell r="D479">
            <v>250000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-250000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5841923.7599999998</v>
          </cell>
          <cell r="N481">
            <v>0</v>
          </cell>
        </row>
        <row r="482">
          <cell r="D482">
            <v>266558.53000000003</v>
          </cell>
          <cell r="E482">
            <v>36361.24</v>
          </cell>
          <cell r="F482">
            <v>28273.35</v>
          </cell>
          <cell r="G482">
            <v>42375.58</v>
          </cell>
          <cell r="H482">
            <v>38712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-82813.45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633204.76</v>
          </cell>
          <cell r="E490">
            <v>86816.6</v>
          </cell>
          <cell r="F490">
            <v>9916.9699999999993</v>
          </cell>
          <cell r="G490">
            <v>0</v>
          </cell>
          <cell r="H490">
            <v>0</v>
          </cell>
          <cell r="I490">
            <v>0</v>
          </cell>
          <cell r="J490">
            <v>364525.27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1391836.24</v>
          </cell>
          <cell r="E491">
            <v>193996.06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1509.29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403790.88</v>
          </cell>
          <cell r="E495">
            <v>6283.84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-410074.72</v>
          </cell>
          <cell r="N495">
            <v>0</v>
          </cell>
        </row>
        <row r="496">
          <cell r="D496">
            <v>263811.68999999994</v>
          </cell>
          <cell r="E496">
            <v>108872.11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-372683.80000000005</v>
          </cell>
          <cell r="N496">
            <v>0</v>
          </cell>
        </row>
        <row r="497">
          <cell r="D497">
            <v>6600.86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-6600.86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18724.82</v>
          </cell>
          <cell r="K501">
            <v>0</v>
          </cell>
          <cell r="L501">
            <v>-18724.82</v>
          </cell>
          <cell r="N501">
            <v>0</v>
          </cell>
        </row>
        <row r="502">
          <cell r="D502">
            <v>199498.28</v>
          </cell>
          <cell r="E502">
            <v>17421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1734704.25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6500</v>
          </cell>
          <cell r="K503">
            <v>0</v>
          </cell>
          <cell r="L503">
            <v>-6500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2277626.63</v>
          </cell>
          <cell r="K505">
            <v>0</v>
          </cell>
          <cell r="L505">
            <v>-2277626.63</v>
          </cell>
          <cell r="N505">
            <v>0</v>
          </cell>
        </row>
        <row r="518">
          <cell r="D518">
            <v>698984.88</v>
          </cell>
          <cell r="E518">
            <v>988693.37</v>
          </cell>
          <cell r="F518">
            <v>13609.5</v>
          </cell>
          <cell r="G518">
            <v>0</v>
          </cell>
          <cell r="H518">
            <v>0</v>
          </cell>
          <cell r="I518">
            <v>0</v>
          </cell>
          <cell r="J518">
            <v>1383230.75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2852020.9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9242710.2899999991</v>
          </cell>
          <cell r="E525">
            <v>0</v>
          </cell>
          <cell r="F525">
            <v>1000000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34590616.130000003</v>
          </cell>
          <cell r="E527">
            <v>1022920.13</v>
          </cell>
          <cell r="F527">
            <v>5254007.0900000008</v>
          </cell>
          <cell r="G527">
            <v>504331.19000000204</v>
          </cell>
          <cell r="H527">
            <v>0</v>
          </cell>
          <cell r="I527">
            <v>0</v>
          </cell>
          <cell r="J527">
            <v>21810953.32</v>
          </cell>
          <cell r="K527">
            <v>3029.9900000001762</v>
          </cell>
          <cell r="L527">
            <v>74160919.819999993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</row>
        <row r="530">
          <cell r="D530">
            <v>-44685035.950000003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5">
        <row r="8">
          <cell r="D8">
            <v>4986626.6900000004</v>
          </cell>
          <cell r="E8">
            <v>726189.29</v>
          </cell>
          <cell r="F8">
            <v>2805338.25</v>
          </cell>
          <cell r="G8">
            <v>121702.67</v>
          </cell>
          <cell r="H8">
            <v>574660.15</v>
          </cell>
          <cell r="I8">
            <v>289449.33</v>
          </cell>
          <cell r="J8">
            <v>14872707.6</v>
          </cell>
          <cell r="K8">
            <v>0</v>
          </cell>
        </row>
        <row r="9">
          <cell r="D9">
            <v>5020162.1399999997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2196545.06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2196545.0699999998</v>
          </cell>
          <cell r="K11">
            <v>0</v>
          </cell>
          <cell r="L11">
            <v>0</v>
          </cell>
        </row>
        <row r="12">
          <cell r="D12">
            <v>15582.449999999999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3300</v>
          </cell>
          <cell r="E14">
            <v>250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2230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D17">
            <v>7524.57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D18">
            <v>260806.21999999997</v>
          </cell>
          <cell r="E18">
            <v>60162.559999999998</v>
          </cell>
          <cell r="F18">
            <v>138696.04</v>
          </cell>
          <cell r="G18">
            <v>0</v>
          </cell>
          <cell r="H18">
            <v>151173.78</v>
          </cell>
          <cell r="I18">
            <v>3486.54</v>
          </cell>
          <cell r="J18">
            <v>183327.59</v>
          </cell>
          <cell r="K18">
            <v>0</v>
          </cell>
        </row>
        <row r="19">
          <cell r="D19">
            <v>4630364.33</v>
          </cell>
          <cell r="E19">
            <v>0</v>
          </cell>
          <cell r="F19">
            <v>683444.99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10561.82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-2042093.05</v>
          </cell>
          <cell r="E21">
            <v>0</v>
          </cell>
          <cell r="F21">
            <v>-373578.76</v>
          </cell>
          <cell r="G21">
            <v>0</v>
          </cell>
          <cell r="H21">
            <v>-5580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61293.38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-47628.25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151786.62</v>
          </cell>
          <cell r="E27">
            <v>3133.63</v>
          </cell>
          <cell r="F27">
            <v>30</v>
          </cell>
          <cell r="G27">
            <v>0</v>
          </cell>
          <cell r="H27">
            <v>0</v>
          </cell>
          <cell r="I27">
            <v>0</v>
          </cell>
          <cell r="J27">
            <v>1027.94</v>
          </cell>
          <cell r="K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19856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27252.9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D37">
            <v>49595.95</v>
          </cell>
          <cell r="E37">
            <v>479581.31</v>
          </cell>
          <cell r="F37">
            <v>0</v>
          </cell>
          <cell r="G37">
            <v>0</v>
          </cell>
          <cell r="H37">
            <v>42040.12</v>
          </cell>
          <cell r="I37">
            <v>0</v>
          </cell>
          <cell r="J37">
            <v>0</v>
          </cell>
          <cell r="K37">
            <v>0</v>
          </cell>
        </row>
        <row r="38">
          <cell r="D38">
            <v>358734.14</v>
          </cell>
          <cell r="E38">
            <v>56986.2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2361481</v>
          </cell>
          <cell r="K38">
            <v>0</v>
          </cell>
        </row>
        <row r="39">
          <cell r="D39">
            <v>1230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828755.46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-663004.37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3097419.34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-2525082.42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32364540.129999999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188399059.47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-50806561.369999997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16391795.68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-11266563.949999999</v>
          </cell>
        </row>
        <row r="57"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3217014.36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-3025181.78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4575425.2179999994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-4124202.44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1340328.5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-1212268.83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3595937.59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-3595937.59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380852.9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4782498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877123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289807.74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33192.159999999996</v>
          </cell>
          <cell r="E91">
            <v>999.73</v>
          </cell>
          <cell r="F91">
            <v>84.37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D94">
            <v>570.96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20235.13</v>
          </cell>
          <cell r="E96">
            <v>3700.08</v>
          </cell>
          <cell r="F96">
            <v>280.11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9959.56</v>
          </cell>
          <cell r="E97">
            <v>2199.5100000000002</v>
          </cell>
          <cell r="F97">
            <v>223.36</v>
          </cell>
          <cell r="G97">
            <v>0</v>
          </cell>
          <cell r="H97">
            <v>0</v>
          </cell>
          <cell r="I97">
            <v>258.52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487522.44000000006</v>
          </cell>
          <cell r="E98">
            <v>32235.979999999996</v>
          </cell>
          <cell r="F98">
            <v>4874.0599999999995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D99">
            <v>663392.87</v>
          </cell>
          <cell r="E99">
            <v>79713.42</v>
          </cell>
          <cell r="F99">
            <v>63871.299999999996</v>
          </cell>
          <cell r="G99">
            <v>0</v>
          </cell>
          <cell r="H99">
            <v>0</v>
          </cell>
          <cell r="I99">
            <v>247.68</v>
          </cell>
          <cell r="J99">
            <v>357370.77</v>
          </cell>
          <cell r="K99">
            <v>0</v>
          </cell>
          <cell r="L99">
            <v>0</v>
          </cell>
        </row>
        <row r="100">
          <cell r="D100">
            <v>821858.96</v>
          </cell>
          <cell r="E100">
            <v>139928.07999999999</v>
          </cell>
          <cell r="F100">
            <v>4936.6099999999997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D101">
            <v>140734.23000000001</v>
          </cell>
          <cell r="E101">
            <v>0</v>
          </cell>
          <cell r="F101">
            <v>9552.39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D102">
            <v>5435448.5999999996</v>
          </cell>
          <cell r="E102">
            <v>0</v>
          </cell>
          <cell r="F102">
            <v>95093.09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D103">
            <v>784313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433590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6174870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11401124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1737.73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125043.76</v>
          </cell>
          <cell r="K111">
            <v>0</v>
          </cell>
          <cell r="L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2560.9299999999998</v>
          </cell>
          <cell r="J112">
            <v>0</v>
          </cell>
          <cell r="K112">
            <v>0</v>
          </cell>
          <cell r="L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4726.6400000000003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D115">
            <v>34673</v>
          </cell>
          <cell r="E115">
            <v>2805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394000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4241000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170913.44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0</v>
          </cell>
          <cell r="E129">
            <v>0</v>
          </cell>
          <cell r="F129">
            <v>14146.59</v>
          </cell>
          <cell r="G129">
            <v>0</v>
          </cell>
          <cell r="H129">
            <v>0</v>
          </cell>
          <cell r="I129">
            <v>0</v>
          </cell>
          <cell r="J129">
            <v>25001.45</v>
          </cell>
          <cell r="K129">
            <v>0</v>
          </cell>
          <cell r="L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61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10682827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102931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196724.36</v>
          </cell>
          <cell r="E149">
            <v>60615.01</v>
          </cell>
          <cell r="J149">
            <v>831121.52</v>
          </cell>
        </row>
        <row r="153">
          <cell r="D153">
            <v>8494.27</v>
          </cell>
        </row>
        <row r="156">
          <cell r="D156">
            <v>-29768107.350000001</v>
          </cell>
          <cell r="F156">
            <v>-130314.19</v>
          </cell>
        </row>
        <row r="157">
          <cell r="D157">
            <v>6715382.1399999997</v>
          </cell>
        </row>
        <row r="158">
          <cell r="E158">
            <v>1076899.46</v>
          </cell>
          <cell r="G158">
            <v>148527.37</v>
          </cell>
          <cell r="H158">
            <v>644494.88</v>
          </cell>
          <cell r="J158">
            <v>14052468.67</v>
          </cell>
          <cell r="K158">
            <v>33594.269999999997</v>
          </cell>
        </row>
        <row r="159">
          <cell r="D159">
            <v>3927116.24</v>
          </cell>
          <cell r="F159">
            <v>2572165.15</v>
          </cell>
        </row>
        <row r="167">
          <cell r="L167">
            <v>177631219.09999999</v>
          </cell>
        </row>
        <row r="174">
          <cell r="D174">
            <v>1625317.03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D175">
            <v>17921145.18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D176">
            <v>6883338.9800000004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D177">
            <v>450779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1192252.23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88832.38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134490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43272.9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1258121.6399999999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392309.62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31343.16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176097.36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D187">
            <v>5680.56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D195">
            <v>60170.8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503921.84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64377.68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D201">
            <v>17370.18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</row>
        <row r="203">
          <cell r="D203">
            <v>25529.08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D206">
            <v>270788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D207">
            <v>799112.64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</row>
        <row r="208">
          <cell r="D208">
            <v>570736.35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D210">
            <v>420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D211">
            <v>61977.5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1235529.1500000001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D213">
            <v>0</v>
          </cell>
          <cell r="E213">
            <v>2581347.91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D214">
            <v>0</v>
          </cell>
          <cell r="E214">
            <v>154164.85999999999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2753614.42</v>
          </cell>
          <cell r="K215">
            <v>0</v>
          </cell>
          <cell r="L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25589.809999999998</v>
          </cell>
          <cell r="K216">
            <v>0</v>
          </cell>
          <cell r="L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158311.16</v>
          </cell>
          <cell r="K217">
            <v>0</v>
          </cell>
          <cell r="L217">
            <v>0</v>
          </cell>
        </row>
        <row r="218">
          <cell r="D218">
            <v>1512645.68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D219">
            <v>6524.8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D221">
            <v>389300.61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D222">
            <v>20112.900000000001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D224">
            <v>0</v>
          </cell>
          <cell r="E224">
            <v>0</v>
          </cell>
          <cell r="F224">
            <v>112138.37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405721.9</v>
          </cell>
          <cell r="K225">
            <v>0</v>
          </cell>
          <cell r="L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36">
          <cell r="D236">
            <v>0</v>
          </cell>
          <cell r="E236">
            <v>0</v>
          </cell>
          <cell r="F236">
            <v>32425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D239">
            <v>0</v>
          </cell>
          <cell r="E239">
            <v>58914.82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321304.84000000003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53">
          <cell r="D253">
            <v>29951477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</row>
        <row r="260">
          <cell r="D260">
            <v>6978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155530.91</v>
          </cell>
          <cell r="K260">
            <v>281880.11</v>
          </cell>
          <cell r="L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6260816</v>
          </cell>
          <cell r="K261">
            <v>0</v>
          </cell>
          <cell r="L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282459.06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D267">
            <v>8703376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D273">
            <v>0</v>
          </cell>
          <cell r="E273">
            <v>1157384.29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1994428.54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D277">
            <v>3695.57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D278">
            <v>0</v>
          </cell>
          <cell r="E278">
            <v>-28.15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6">
          <cell r="D286">
            <v>0</v>
          </cell>
          <cell r="E286">
            <v>2618792.98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31607779.899999999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D289">
            <v>176442.82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8">
          <cell r="D298">
            <v>839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72813</v>
          </cell>
        </row>
        <row r="300">
          <cell r="D300">
            <v>325728.12</v>
          </cell>
          <cell r="E300">
            <v>544417.4</v>
          </cell>
          <cell r="F300">
            <v>975.14</v>
          </cell>
          <cell r="G300">
            <v>0</v>
          </cell>
          <cell r="H300">
            <v>551573.09</v>
          </cell>
          <cell r="I300">
            <v>0</v>
          </cell>
          <cell r="J300">
            <v>37968.9</v>
          </cell>
          <cell r="K300">
            <v>0</v>
          </cell>
          <cell r="L300">
            <v>0</v>
          </cell>
        </row>
        <row r="301">
          <cell r="D301">
            <v>182847.31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10">
          <cell r="D310">
            <v>0</v>
          </cell>
          <cell r="E310">
            <v>0</v>
          </cell>
          <cell r="F310">
            <v>1384205.27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D311">
            <v>0</v>
          </cell>
          <cell r="E311">
            <v>0</v>
          </cell>
          <cell r="F311">
            <v>27970.240000000002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D314">
            <v>0</v>
          </cell>
          <cell r="E314">
            <v>0</v>
          </cell>
          <cell r="F314">
            <v>106683.85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45195.869999999995</v>
          </cell>
          <cell r="E315">
            <v>0</v>
          </cell>
          <cell r="F315">
            <v>558851.01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19340.45</v>
          </cell>
          <cell r="E316">
            <v>27737.08</v>
          </cell>
          <cell r="F316">
            <v>79323.820000000007</v>
          </cell>
          <cell r="G316">
            <v>4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0</v>
          </cell>
          <cell r="E318">
            <v>0</v>
          </cell>
          <cell r="F318">
            <v>31958.14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225436.29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-225436.29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32">
          <cell r="D332">
            <v>36662.870000000003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35737.480000000003</v>
          </cell>
          <cell r="K332">
            <v>246.22</v>
          </cell>
          <cell r="L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5111.33</v>
          </cell>
          <cell r="E334">
            <v>0</v>
          </cell>
          <cell r="F334">
            <v>0</v>
          </cell>
          <cell r="G334">
            <v>0</v>
          </cell>
          <cell r="H334">
            <v>14460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25143.559999999998</v>
          </cell>
          <cell r="E335">
            <v>0</v>
          </cell>
          <cell r="F335">
            <v>24756.84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175958.66</v>
          </cell>
          <cell r="L341">
            <v>0</v>
          </cell>
          <cell r="N341">
            <v>-175958.66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164681.79999999999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-164681.79999999999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385450</v>
          </cell>
          <cell r="L346">
            <v>0</v>
          </cell>
          <cell r="N346">
            <v>-385450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810318.2</v>
          </cell>
          <cell r="E350">
            <v>0</v>
          </cell>
          <cell r="F350">
            <v>0</v>
          </cell>
          <cell r="G350">
            <v>0</v>
          </cell>
          <cell r="H350">
            <v>64538.26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-874856.46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93977.76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-93977.76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6541.73</v>
          </cell>
          <cell r="L355">
            <v>0</v>
          </cell>
        </row>
        <row r="356">
          <cell r="D356">
            <v>7679.09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7020</v>
          </cell>
          <cell r="K357">
            <v>0</v>
          </cell>
          <cell r="L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49.75</v>
          </cell>
          <cell r="E360">
            <v>0</v>
          </cell>
          <cell r="F360">
            <v>-173.9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</row>
        <row r="369">
          <cell r="D369">
            <v>886697.58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D370">
            <v>779977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</row>
        <row r="371">
          <cell r="D371">
            <v>1684762.54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3579.55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16006154.280000001</v>
          </cell>
          <cell r="E374">
            <v>288255.99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1664938.78</v>
          </cell>
          <cell r="E375">
            <v>3399.03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223469.04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39704.18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9079155.8900000006</v>
          </cell>
          <cell r="E380">
            <v>1284383.1100000001</v>
          </cell>
          <cell r="F380">
            <v>150531.94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92385.16</v>
          </cell>
          <cell r="E381">
            <v>38644.639999999999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D383">
            <v>1713989.22</v>
          </cell>
          <cell r="E383">
            <v>299391.11</v>
          </cell>
          <cell r="F383">
            <v>58596.42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D384">
            <v>34233.53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5526230.54</v>
          </cell>
          <cell r="E385">
            <v>132521.38</v>
          </cell>
          <cell r="F385">
            <v>209153.46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94281.7</v>
          </cell>
          <cell r="E386">
            <v>6657.45</v>
          </cell>
          <cell r="F386">
            <v>14087.25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</row>
        <row r="387">
          <cell r="D387">
            <v>86657.81</v>
          </cell>
          <cell r="E387">
            <v>15917.65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D389">
            <v>7091954.29</v>
          </cell>
          <cell r="E389">
            <v>117119.13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D391">
            <v>342555.2</v>
          </cell>
          <cell r="E391">
            <v>199701.59999999998</v>
          </cell>
          <cell r="F391">
            <v>13702.64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D392">
            <v>1638039.9300000002</v>
          </cell>
          <cell r="E392">
            <v>474384.94999999995</v>
          </cell>
          <cell r="F392">
            <v>24994.120000000003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D394">
            <v>0</v>
          </cell>
          <cell r="E394">
            <v>390548.29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D396">
            <v>49914.42</v>
          </cell>
          <cell r="E396">
            <v>179971.71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27500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2936793.52</v>
          </cell>
          <cell r="E399">
            <v>190880.89</v>
          </cell>
          <cell r="F399">
            <v>31778.98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D401">
            <v>498077.77</v>
          </cell>
          <cell r="E401">
            <v>174808.62</v>
          </cell>
          <cell r="F401">
            <v>38120.130000000005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1655812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6947.4100000000035</v>
          </cell>
          <cell r="E403">
            <v>0</v>
          </cell>
          <cell r="F403">
            <v>-25668.71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14400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142669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698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4517466.72</v>
          </cell>
          <cell r="E409">
            <v>312512.28000000003</v>
          </cell>
          <cell r="F409">
            <v>52996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63647.17</v>
          </cell>
          <cell r="E410">
            <v>3654.7</v>
          </cell>
          <cell r="F410">
            <v>695.3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D411">
            <v>240548.2</v>
          </cell>
          <cell r="E411">
            <v>16552.73</v>
          </cell>
          <cell r="F411">
            <v>2897.87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D412">
            <v>1145.3599999999999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223.2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244829.90000000002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428754.61</v>
          </cell>
          <cell r="E422">
            <v>214290.76000000004</v>
          </cell>
          <cell r="F422">
            <v>99.69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76734.64</v>
          </cell>
          <cell r="E423">
            <v>2142.21</v>
          </cell>
          <cell r="F423">
            <v>94.06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215831.19999999998</v>
          </cell>
          <cell r="E424">
            <v>6785.54</v>
          </cell>
          <cell r="F424">
            <v>149.9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242787.33</v>
          </cell>
          <cell r="E425">
            <v>42687.69</v>
          </cell>
          <cell r="F425">
            <v>1760.14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-251092.16</v>
          </cell>
        </row>
        <row r="426">
          <cell r="D426">
            <v>1470096.31</v>
          </cell>
          <cell r="E426">
            <v>34743.43</v>
          </cell>
          <cell r="F426">
            <v>115287.48000000001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1674126.95</v>
          </cell>
          <cell r="E427">
            <v>170163.46</v>
          </cell>
          <cell r="F427">
            <v>12586.47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486818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474405.19</v>
          </cell>
          <cell r="E430">
            <v>15264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38325.519999999997</v>
          </cell>
          <cell r="E431">
            <v>49000</v>
          </cell>
          <cell r="F431">
            <v>12309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5276.46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2755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115506.72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341790.22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1951128.67</v>
          </cell>
          <cell r="E440">
            <v>10932.43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28719.05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36152.629999999997</v>
          </cell>
          <cell r="E442">
            <v>496.79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10920.77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2421500.7400000002</v>
          </cell>
          <cell r="E445">
            <v>405121.85000000003</v>
          </cell>
          <cell r="F445">
            <v>73235.37</v>
          </cell>
          <cell r="G445">
            <v>0</v>
          </cell>
          <cell r="H445">
            <v>0</v>
          </cell>
          <cell r="I445">
            <v>0</v>
          </cell>
          <cell r="J445">
            <v>628.70000000000005</v>
          </cell>
          <cell r="K445">
            <v>429.43</v>
          </cell>
          <cell r="L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D448">
            <v>820970.72000000009</v>
          </cell>
          <cell r="E448">
            <v>959026.86</v>
          </cell>
          <cell r="F448">
            <v>2661.41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D449">
            <v>963477.64</v>
          </cell>
          <cell r="E449">
            <v>275034.38</v>
          </cell>
          <cell r="F449">
            <v>46267.28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D450">
            <v>430528.44</v>
          </cell>
          <cell r="E450">
            <v>48240.79</v>
          </cell>
          <cell r="F450">
            <v>5484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D451">
            <v>256760.62</v>
          </cell>
          <cell r="E451">
            <v>688.6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D452">
            <v>296547.42</v>
          </cell>
          <cell r="E452">
            <v>207283.86000000002</v>
          </cell>
          <cell r="F452">
            <v>658.02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D454">
            <v>990.15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D455">
            <v>31678.95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D456">
            <v>137551.81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</row>
        <row r="457">
          <cell r="D457">
            <v>1010.15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D458">
            <v>57069.39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D459">
            <v>71524.240000000005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0</v>
          </cell>
          <cell r="E461">
            <v>225622.5</v>
          </cell>
          <cell r="F461">
            <v>52230.3</v>
          </cell>
          <cell r="G461">
            <v>0</v>
          </cell>
          <cell r="H461">
            <v>85132.9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0</v>
          </cell>
          <cell r="E463">
            <v>125180.23</v>
          </cell>
          <cell r="F463">
            <v>0</v>
          </cell>
          <cell r="G463">
            <v>0</v>
          </cell>
          <cell r="H463">
            <v>35169978.75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239975.78</v>
          </cell>
          <cell r="L464">
            <v>0</v>
          </cell>
        </row>
        <row r="465">
          <cell r="D465">
            <v>4245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616012.88</v>
          </cell>
          <cell r="L466">
            <v>-616012.88</v>
          </cell>
        </row>
        <row r="467">
          <cell r="D467">
            <v>0</v>
          </cell>
          <cell r="E467">
            <v>0</v>
          </cell>
          <cell r="F467">
            <v>164681.79999999999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-164681.79999999999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175958.66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385450</v>
          </cell>
          <cell r="K473">
            <v>0</v>
          </cell>
          <cell r="L473">
            <v>0</v>
          </cell>
          <cell r="N473">
            <v>-561408.66</v>
          </cell>
        </row>
        <row r="474">
          <cell r="D474">
            <v>0</v>
          </cell>
          <cell r="E474">
            <v>0</v>
          </cell>
          <cell r="F474">
            <v>810318.2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-810318.2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93977.76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-93977.76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64538.26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-64538.26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6462774.79</v>
          </cell>
        </row>
        <row r="482">
          <cell r="D482">
            <v>1424260.31</v>
          </cell>
          <cell r="E482">
            <v>303.82</v>
          </cell>
          <cell r="F482">
            <v>-168.93</v>
          </cell>
          <cell r="G482">
            <v>13163.57</v>
          </cell>
          <cell r="H482">
            <v>6147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D490">
            <v>155956.82</v>
          </cell>
          <cell r="E490">
            <v>55995.88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31285.86</v>
          </cell>
          <cell r="K490">
            <v>0</v>
          </cell>
          <cell r="L490">
            <v>0</v>
          </cell>
        </row>
        <row r="491">
          <cell r="D491">
            <v>188432.97</v>
          </cell>
          <cell r="E491">
            <v>155290.35</v>
          </cell>
          <cell r="F491">
            <v>13769.380000000001</v>
          </cell>
          <cell r="G491">
            <v>0</v>
          </cell>
          <cell r="H491">
            <v>0</v>
          </cell>
          <cell r="I491">
            <v>0</v>
          </cell>
          <cell r="J491">
            <v>29710.44</v>
          </cell>
          <cell r="K491">
            <v>0</v>
          </cell>
          <cell r="L491">
            <v>72813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-341118.24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</row>
        <row r="495">
          <cell r="D495">
            <v>41356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80936.789999999994</v>
          </cell>
          <cell r="K495">
            <v>0</v>
          </cell>
          <cell r="L495">
            <v>0</v>
          </cell>
        </row>
        <row r="496">
          <cell r="D496">
            <v>57156.67</v>
          </cell>
          <cell r="E496">
            <v>142607.78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6295</v>
          </cell>
          <cell r="K496">
            <v>0</v>
          </cell>
          <cell r="L496">
            <v>0</v>
          </cell>
        </row>
        <row r="497">
          <cell r="D497">
            <v>12766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26397.03</v>
          </cell>
          <cell r="K501">
            <v>0</v>
          </cell>
          <cell r="L501">
            <v>-26397.03</v>
          </cell>
        </row>
        <row r="502">
          <cell r="D502">
            <v>12144.24</v>
          </cell>
          <cell r="E502">
            <v>33293.759999999995</v>
          </cell>
          <cell r="F502">
            <v>17685.16</v>
          </cell>
          <cell r="G502">
            <v>0</v>
          </cell>
          <cell r="H502">
            <v>0</v>
          </cell>
          <cell r="I502">
            <v>0</v>
          </cell>
          <cell r="J502">
            <v>5041083.7299999995</v>
          </cell>
          <cell r="K502">
            <v>0</v>
          </cell>
          <cell r="L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14440</v>
          </cell>
          <cell r="K504">
            <v>0</v>
          </cell>
          <cell r="L504">
            <v>-14440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</row>
        <row r="518">
          <cell r="D518">
            <v>87916.99</v>
          </cell>
          <cell r="E518">
            <v>51567.93</v>
          </cell>
          <cell r="F518">
            <v>4641.17</v>
          </cell>
          <cell r="G518">
            <v>0</v>
          </cell>
          <cell r="H518">
            <v>0</v>
          </cell>
          <cell r="I518">
            <v>0</v>
          </cell>
          <cell r="J518">
            <v>684014.72</v>
          </cell>
          <cell r="K518">
            <v>0</v>
          </cell>
          <cell r="L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29167.040000000001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</row>
        <row r="525">
          <cell r="D525">
            <v>8495641.0099999998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E526">
            <v>1013153.2599999994</v>
          </cell>
          <cell r="G526">
            <v>135367.79999999999</v>
          </cell>
          <cell r="H526">
            <v>757567.41000000387</v>
          </cell>
          <cell r="J526">
            <v>18423658.5</v>
          </cell>
          <cell r="K526">
            <v>27252.900000000023</v>
          </cell>
        </row>
        <row r="527">
          <cell r="D527">
            <v>4321151.0199999847</v>
          </cell>
          <cell r="F527">
            <v>3160872.9499999993</v>
          </cell>
        </row>
        <row r="528">
          <cell r="L528">
            <v>172166412.45999998</v>
          </cell>
        </row>
        <row r="530">
          <cell r="D530">
            <v>-28830422.760000002</v>
          </cell>
          <cell r="E530">
            <v>0</v>
          </cell>
          <cell r="F530">
            <v>-104645.48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6">
        <row r="8">
          <cell r="D8">
            <v>1367893.9</v>
          </cell>
          <cell r="E8">
            <v>-333968.46000000002</v>
          </cell>
          <cell r="F8">
            <v>264445.86</v>
          </cell>
          <cell r="G8">
            <v>1502.6</v>
          </cell>
          <cell r="H8">
            <v>117682.18</v>
          </cell>
          <cell r="I8">
            <v>1450370.73</v>
          </cell>
          <cell r="J8">
            <v>2114.09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1063321.02</v>
          </cell>
          <cell r="E10">
            <v>0</v>
          </cell>
          <cell r="F10">
            <v>1821466.11</v>
          </cell>
          <cell r="G10">
            <v>60248.19</v>
          </cell>
          <cell r="H10">
            <v>0</v>
          </cell>
          <cell r="I10">
            <v>0</v>
          </cell>
          <cell r="J10">
            <v>3052804.57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58.76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2025</v>
          </cell>
          <cell r="E14">
            <v>0</v>
          </cell>
          <cell r="F14">
            <v>1693.83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1770</v>
          </cell>
          <cell r="E15">
            <v>0</v>
          </cell>
          <cell r="F15">
            <v>3085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66.52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10774.64</v>
          </cell>
          <cell r="E18">
            <v>60565.21</v>
          </cell>
          <cell r="F18">
            <v>2991.67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107093.83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76943.86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253006.22</v>
          </cell>
          <cell r="E27">
            <v>0</v>
          </cell>
          <cell r="F27">
            <v>480.1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1179.22</v>
          </cell>
          <cell r="E36">
            <v>0</v>
          </cell>
          <cell r="F36">
            <v>37353.629999999997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14089.99</v>
          </cell>
          <cell r="E37">
            <v>254099.64</v>
          </cell>
          <cell r="F37">
            <v>0</v>
          </cell>
          <cell r="G37">
            <v>0</v>
          </cell>
          <cell r="H37">
            <v>10027.4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1040959.98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38107.81</v>
          </cell>
          <cell r="E39">
            <v>113299.66</v>
          </cell>
          <cell r="F39">
            <v>1843.55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2477517.94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83881310.640000001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-27891667.940000001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12905097.92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-11965609.960000001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2834287.72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-2394703.16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757467.5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-603081.13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579029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535442.38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1977584</v>
          </cell>
          <cell r="N83">
            <v>0</v>
          </cell>
        </row>
        <row r="84">
          <cell r="D84">
            <v>307526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181811.63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458433.9</v>
          </cell>
          <cell r="E99">
            <v>20011.27</v>
          </cell>
          <cell r="F99">
            <v>18345.66</v>
          </cell>
          <cell r="G99">
            <v>0</v>
          </cell>
          <cell r="H99">
            <v>0</v>
          </cell>
          <cell r="I99">
            <v>0</v>
          </cell>
          <cell r="J99">
            <v>5054.6400000000003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1648.4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1268559.1000000001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133833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2421198.9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273139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162363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2247450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3862793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</row>
        <row r="129">
          <cell r="D129">
            <v>72351</v>
          </cell>
          <cell r="E129">
            <v>15731.21</v>
          </cell>
          <cell r="F129">
            <v>158203.21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3888199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14754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43189.19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-11040846.870000001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2317378.91</v>
          </cell>
          <cell r="E159">
            <v>47404.3</v>
          </cell>
          <cell r="F159">
            <v>1991345.36</v>
          </cell>
          <cell r="G159">
            <v>61641.67</v>
          </cell>
          <cell r="H159">
            <v>195910.6</v>
          </cell>
          <cell r="I159">
            <v>0</v>
          </cell>
          <cell r="J159">
            <v>6933298.5</v>
          </cell>
          <cell r="K159">
            <v>0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60787180.189999998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256094.1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2780322.06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</row>
        <row r="176">
          <cell r="D176">
            <v>28346.44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513623.51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62710.559999999998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52155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6608.88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38243.94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658.8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1425.24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164508.15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11877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125643.15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398695.82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36815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11351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8735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268086.43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287004.95999999996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25612.2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293489.27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25378.6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26410.86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184509.46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42673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20693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95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18000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357824.9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12303849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170000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94944.22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984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64678.11</v>
          </cell>
          <cell r="K260">
            <v>0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214208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3575283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55204.22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7235.31</v>
          </cell>
          <cell r="F276">
            <v>0</v>
          </cell>
          <cell r="G276">
            <v>0</v>
          </cell>
          <cell r="H276">
            <v>573392.02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156213.32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2223474.16</v>
          </cell>
          <cell r="F287">
            <v>0</v>
          </cell>
          <cell r="G287">
            <v>0</v>
          </cell>
          <cell r="H287">
            <v>5232908.37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201285.84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-201285.84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17913.7</v>
          </cell>
          <cell r="E298">
            <v>50</v>
          </cell>
          <cell r="F298">
            <v>117549.25</v>
          </cell>
          <cell r="G298">
            <v>0</v>
          </cell>
          <cell r="H298">
            <v>7662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12500</v>
          </cell>
          <cell r="N299">
            <v>0</v>
          </cell>
        </row>
        <row r="300">
          <cell r="D300">
            <v>775</v>
          </cell>
          <cell r="E300">
            <v>31891.94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272672.96000000002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583809.46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85755.55</v>
          </cell>
          <cell r="E315">
            <v>138902.28</v>
          </cell>
          <cell r="F315">
            <v>3979.49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229558.83</v>
          </cell>
          <cell r="E316">
            <v>0</v>
          </cell>
          <cell r="F316">
            <v>667294.73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25301.55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-25301.55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4763.51</v>
          </cell>
          <cell r="E332">
            <v>0</v>
          </cell>
          <cell r="F332">
            <v>3760.68</v>
          </cell>
          <cell r="G332">
            <v>109.12</v>
          </cell>
          <cell r="H332">
            <v>453.27</v>
          </cell>
          <cell r="I332">
            <v>0</v>
          </cell>
          <cell r="J332">
            <v>6889.95</v>
          </cell>
          <cell r="K332">
            <v>0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3429.36</v>
          </cell>
          <cell r="E334">
            <v>0</v>
          </cell>
          <cell r="F334">
            <v>0</v>
          </cell>
          <cell r="G334">
            <v>0</v>
          </cell>
          <cell r="H334">
            <v>1400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33994.69</v>
          </cell>
          <cell r="E335">
            <v>500</v>
          </cell>
          <cell r="F335">
            <v>0</v>
          </cell>
          <cell r="G335">
            <v>0</v>
          </cell>
          <cell r="H335">
            <v>650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</row>
        <row r="350">
          <cell r="D350">
            <v>200000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-200000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3802.39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-31109.86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4042.89</v>
          </cell>
          <cell r="E358">
            <v>0</v>
          </cell>
          <cell r="F358">
            <v>-1681.07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-400.57</v>
          </cell>
          <cell r="E360">
            <v>0</v>
          </cell>
          <cell r="F360">
            <v>103.68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521059.27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679779.65</v>
          </cell>
          <cell r="E370">
            <v>19156.419999999998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704177.71</v>
          </cell>
          <cell r="E371">
            <v>7500.01</v>
          </cell>
          <cell r="F371">
            <v>30000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4049299.74</v>
          </cell>
          <cell r="E374">
            <v>287583.71999999997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490287.34</v>
          </cell>
          <cell r="E375">
            <v>6931.96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6821.89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2795024.86</v>
          </cell>
          <cell r="E380">
            <v>603970.75</v>
          </cell>
          <cell r="F380">
            <v>126442.42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22957.94</v>
          </cell>
          <cell r="E381">
            <v>43878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24763.84</v>
          </cell>
          <cell r="E384">
            <v>18220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2250845.73</v>
          </cell>
          <cell r="E385">
            <v>291782.46000000002</v>
          </cell>
          <cell r="F385">
            <v>37200.49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18359.939999999999</v>
          </cell>
          <cell r="E386">
            <v>319.11</v>
          </cell>
          <cell r="F386">
            <v>2147.79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287515.67</v>
          </cell>
          <cell r="E387">
            <v>25123.35</v>
          </cell>
          <cell r="F387">
            <v>49935.81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976829.41</v>
          </cell>
          <cell r="E389">
            <v>69551.210000000006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56228.3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200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104128.63</v>
          </cell>
          <cell r="E392">
            <v>53214.18</v>
          </cell>
          <cell r="F392">
            <v>12471.7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22936.93</v>
          </cell>
          <cell r="E393">
            <v>1565.73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48644.06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107490</v>
          </cell>
          <cell r="E398">
            <v>9540.76</v>
          </cell>
          <cell r="F398">
            <v>1840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881232.98</v>
          </cell>
          <cell r="E399">
            <v>95327.02</v>
          </cell>
          <cell r="F399">
            <v>19588.080000000002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-3280.7299999999814</v>
          </cell>
          <cell r="E401">
            <v>98896.45</v>
          </cell>
          <cell r="F401">
            <v>22083.66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612972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127604.03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33642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1646600.93</v>
          </cell>
          <cell r="E409">
            <v>179148.35</v>
          </cell>
          <cell r="F409">
            <v>38441.06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20398.310000000001</v>
          </cell>
          <cell r="E410">
            <v>2095.86</v>
          </cell>
          <cell r="F410">
            <v>357.15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58319.27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257875.98</v>
          </cell>
          <cell r="E422">
            <v>96965.859999999986</v>
          </cell>
          <cell r="F422">
            <v>16603.21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15833.05</v>
          </cell>
          <cell r="E423">
            <v>1296.98</v>
          </cell>
          <cell r="F423">
            <v>2018.94</v>
          </cell>
          <cell r="G423">
            <v>0</v>
          </cell>
          <cell r="H423">
            <v>0</v>
          </cell>
          <cell r="I423">
            <v>0</v>
          </cell>
          <cell r="J423">
            <v>665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62858.239999999998</v>
          </cell>
          <cell r="E424">
            <v>0</v>
          </cell>
          <cell r="F424">
            <v>1812.18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36425.269999999997</v>
          </cell>
          <cell r="E425">
            <v>12840.26</v>
          </cell>
          <cell r="F425">
            <v>16219.94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895883.06</v>
          </cell>
          <cell r="E426">
            <v>126200.65</v>
          </cell>
          <cell r="F426">
            <v>7986.37</v>
          </cell>
          <cell r="G426">
            <v>0</v>
          </cell>
          <cell r="H426">
            <v>0</v>
          </cell>
          <cell r="I426">
            <v>0</v>
          </cell>
          <cell r="J426">
            <v>412938.31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156375.17000000001</v>
          </cell>
          <cell r="E427">
            <v>808</v>
          </cell>
          <cell r="F427">
            <v>20517.41</v>
          </cell>
          <cell r="G427">
            <v>0</v>
          </cell>
          <cell r="H427">
            <v>0</v>
          </cell>
          <cell r="I427">
            <v>0</v>
          </cell>
          <cell r="J427">
            <v>4151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0</v>
          </cell>
          <cell r="E431">
            <v>1223.48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11702.23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763.36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312772.40000000002</v>
          </cell>
          <cell r="E436">
            <v>65560.81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6446.18</v>
          </cell>
          <cell r="E438">
            <v>0</v>
          </cell>
          <cell r="F438">
            <v>2798.48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156807.54999999999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1236423.42</v>
          </cell>
          <cell r="E440">
            <v>0</v>
          </cell>
          <cell r="F440">
            <v>6618.29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23738.98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6354.19</v>
          </cell>
          <cell r="E442">
            <v>87.14</v>
          </cell>
          <cell r="F442">
            <v>29.98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2100.2600000000002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650797.02</v>
          </cell>
          <cell r="E445">
            <v>61702.239999999998</v>
          </cell>
          <cell r="F445">
            <v>290434.38</v>
          </cell>
          <cell r="G445">
            <v>0</v>
          </cell>
          <cell r="H445">
            <v>0</v>
          </cell>
          <cell r="I445">
            <v>0</v>
          </cell>
          <cell r="J445">
            <v>76814.789999999994</v>
          </cell>
          <cell r="K445">
            <v>0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5250.5</v>
          </cell>
          <cell r="E447">
            <v>121214.6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186437.32</v>
          </cell>
          <cell r="E448">
            <v>17196.13</v>
          </cell>
          <cell r="F448">
            <v>294253.67</v>
          </cell>
          <cell r="G448">
            <v>0</v>
          </cell>
          <cell r="H448">
            <v>0</v>
          </cell>
          <cell r="I448">
            <v>0</v>
          </cell>
          <cell r="J448">
            <v>19359.759999999998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433127.13</v>
          </cell>
          <cell r="E449">
            <v>101784.94</v>
          </cell>
          <cell r="F449">
            <v>61051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44672.2</v>
          </cell>
          <cell r="E450">
            <v>40296.49</v>
          </cell>
          <cell r="F450">
            <v>19701.599999999999</v>
          </cell>
          <cell r="G450">
            <v>0</v>
          </cell>
          <cell r="H450">
            <v>0</v>
          </cell>
          <cell r="I450">
            <v>0</v>
          </cell>
          <cell r="J450">
            <v>6709.5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237868.45</v>
          </cell>
          <cell r="E451">
            <v>17760.900000000001</v>
          </cell>
          <cell r="F451">
            <v>881.18</v>
          </cell>
          <cell r="G451">
            <v>0</v>
          </cell>
          <cell r="H451">
            <v>0</v>
          </cell>
          <cell r="I451">
            <v>0</v>
          </cell>
          <cell r="J451">
            <v>25618.09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75442.399999999994</v>
          </cell>
          <cell r="E452">
            <v>113237.83</v>
          </cell>
          <cell r="F452">
            <v>14623.6</v>
          </cell>
          <cell r="G452">
            <v>0</v>
          </cell>
          <cell r="H452">
            <v>0</v>
          </cell>
          <cell r="I452">
            <v>0</v>
          </cell>
          <cell r="J452">
            <v>216913.98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7240.02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11701.09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291.51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2583.5700000000002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23266.16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59363.64</v>
          </cell>
          <cell r="E460">
            <v>0</v>
          </cell>
          <cell r="F460">
            <v>345436.19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-25301.55</v>
          </cell>
        </row>
        <row r="461">
          <cell r="D461">
            <v>0</v>
          </cell>
          <cell r="E461">
            <v>193290.84</v>
          </cell>
          <cell r="F461">
            <v>0</v>
          </cell>
          <cell r="G461">
            <v>0</v>
          </cell>
          <cell r="H461">
            <v>7995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-201285.84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45229.5</v>
          </cell>
          <cell r="E463">
            <v>35480</v>
          </cell>
          <cell r="F463">
            <v>13034.33</v>
          </cell>
          <cell r="G463">
            <v>0</v>
          </cell>
          <cell r="H463">
            <v>6144758.1100000003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200000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-200000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2426455.16</v>
          </cell>
          <cell r="N481">
            <v>0</v>
          </cell>
        </row>
        <row r="482">
          <cell r="D482">
            <v>36497.979999999996</v>
          </cell>
          <cell r="E482">
            <v>80000</v>
          </cell>
          <cell r="F482">
            <v>49216.62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495.56</v>
          </cell>
          <cell r="E483">
            <v>-980.55</v>
          </cell>
          <cell r="F483">
            <v>-323.32</v>
          </cell>
          <cell r="G483">
            <v>0</v>
          </cell>
          <cell r="H483">
            <v>0</v>
          </cell>
          <cell r="I483">
            <v>0</v>
          </cell>
          <cell r="J483">
            <v>-594.95000000000005</v>
          </cell>
          <cell r="K483">
            <v>0</v>
          </cell>
          <cell r="L483">
            <v>0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17215.05</v>
          </cell>
          <cell r="E491">
            <v>56339.19</v>
          </cell>
          <cell r="F491">
            <v>3903</v>
          </cell>
          <cell r="G491">
            <v>0</v>
          </cell>
          <cell r="H491">
            <v>0</v>
          </cell>
          <cell r="I491">
            <v>0</v>
          </cell>
          <cell r="J491">
            <v>18462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79178.929999999993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252155.45</v>
          </cell>
          <cell r="K494">
            <v>0</v>
          </cell>
          <cell r="L494">
            <v>-331334.38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1305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-1305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2440336.36</v>
          </cell>
          <cell r="K501">
            <v>0</v>
          </cell>
          <cell r="L501">
            <v>-2440336.36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98520.98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1513.08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58253.57</v>
          </cell>
          <cell r="F526">
            <v>0</v>
          </cell>
          <cell r="G526">
            <v>61750.79</v>
          </cell>
          <cell r="H526">
            <v>127709.58</v>
          </cell>
          <cell r="I526">
            <v>0</v>
          </cell>
          <cell r="J526">
            <v>4090824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2303863.41</v>
          </cell>
          <cell r="E527">
            <v>0</v>
          </cell>
          <cell r="F527">
            <v>1956810.88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61115090.909999996</v>
          </cell>
          <cell r="N528">
            <v>0</v>
          </cell>
        </row>
        <row r="530">
          <cell r="D530">
            <v>-10718619.9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7">
        <row r="8">
          <cell r="D8">
            <v>3303325.35</v>
          </cell>
          <cell r="E8">
            <v>-1015023.3</v>
          </cell>
          <cell r="F8">
            <v>2665173.52</v>
          </cell>
          <cell r="G8">
            <v>1527.33</v>
          </cell>
          <cell r="H8">
            <v>-349435.16</v>
          </cell>
          <cell r="I8">
            <v>92098.12</v>
          </cell>
          <cell r="J8">
            <v>1524537.89</v>
          </cell>
          <cell r="K8">
            <v>0</v>
          </cell>
          <cell r="L8">
            <v>-6000</v>
          </cell>
          <cell r="N8">
            <v>0</v>
          </cell>
        </row>
        <row r="9">
          <cell r="D9">
            <v>10366321.43</v>
          </cell>
          <cell r="E9">
            <v>959999.7</v>
          </cell>
          <cell r="F9">
            <v>6032835.6799999997</v>
          </cell>
          <cell r="G9">
            <v>20060.59</v>
          </cell>
          <cell r="H9">
            <v>736198.81</v>
          </cell>
          <cell r="I9">
            <v>257936.95</v>
          </cell>
          <cell r="J9">
            <v>7536667.75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10438.14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777058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789.28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200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2925</v>
          </cell>
          <cell r="E15">
            <v>0</v>
          </cell>
          <cell r="F15">
            <v>50</v>
          </cell>
          <cell r="G15">
            <v>0</v>
          </cell>
          <cell r="H15">
            <v>0</v>
          </cell>
          <cell r="I15">
            <v>200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136061.10999999999</v>
          </cell>
          <cell r="E18">
            <v>152281.71</v>
          </cell>
          <cell r="F18">
            <v>226341.34</v>
          </cell>
          <cell r="G18">
            <v>0</v>
          </cell>
          <cell r="H18">
            <v>3557.88</v>
          </cell>
          <cell r="I18">
            <v>175346.65</v>
          </cell>
          <cell r="J18">
            <v>0.03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940458.24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-18274.63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9071.4699999999993</v>
          </cell>
          <cell r="E20">
            <v>1541438.9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22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-1131714.43</v>
          </cell>
          <cell r="E21">
            <v>0</v>
          </cell>
          <cell r="F21">
            <v>-30469.05</v>
          </cell>
          <cell r="G21">
            <v>0</v>
          </cell>
          <cell r="H21">
            <v>-2810.03</v>
          </cell>
          <cell r="I21">
            <v>-57241.31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63070.33</v>
          </cell>
          <cell r="E22">
            <v>0</v>
          </cell>
          <cell r="F22">
            <v>18681.32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50836.43</v>
          </cell>
          <cell r="E23">
            <v>0</v>
          </cell>
          <cell r="F23">
            <v>0</v>
          </cell>
          <cell r="G23">
            <v>161.1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-38135.67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1000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563435.04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3.9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1354846.73</v>
          </cell>
          <cell r="K33">
            <v>69845.69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-2.79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10486.17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8902.44</v>
          </cell>
          <cell r="E37">
            <v>356571.09</v>
          </cell>
          <cell r="F37">
            <v>2000</v>
          </cell>
          <cell r="G37">
            <v>16225</v>
          </cell>
          <cell r="H37">
            <v>56164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-275746.45</v>
          </cell>
          <cell r="E38">
            <v>1243739.5</v>
          </cell>
          <cell r="F38">
            <v>123370.23</v>
          </cell>
          <cell r="G38">
            <v>0</v>
          </cell>
          <cell r="H38">
            <v>0</v>
          </cell>
          <cell r="I38">
            <v>136764</v>
          </cell>
          <cell r="J38">
            <v>5120447.96</v>
          </cell>
          <cell r="K38">
            <v>0</v>
          </cell>
          <cell r="L38">
            <v>0</v>
          </cell>
          <cell r="N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2892420.52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-2237395.91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43488224.829999998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-6080287.7800000003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9556301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112791211.73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-46838709.399999999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11446483.5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-10588378.630000001</v>
          </cell>
          <cell r="N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4175775.74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-4025140.7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6738876.7199999997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-6030967.9199999999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23312.09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-23312.09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309507.98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-158908.1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5715925.8499999996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3755158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892219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500</v>
          </cell>
          <cell r="E90">
            <v>0</v>
          </cell>
          <cell r="F90">
            <v>396.11</v>
          </cell>
          <cell r="G90">
            <v>-9003.75</v>
          </cell>
          <cell r="H90">
            <v>-40454.26</v>
          </cell>
          <cell r="I90">
            <v>890195.69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281182.31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-54.06</v>
          </cell>
          <cell r="E95">
            <v>-923.32</v>
          </cell>
          <cell r="F95">
            <v>-67.55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2.14</v>
          </cell>
          <cell r="E96">
            <v>1170.42</v>
          </cell>
          <cell r="F96">
            <v>67.55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714236.11</v>
          </cell>
          <cell r="E97">
            <v>21331.29</v>
          </cell>
          <cell r="F97">
            <v>17093.400000000001</v>
          </cell>
          <cell r="G97">
            <v>0</v>
          </cell>
          <cell r="H97">
            <v>0</v>
          </cell>
          <cell r="I97">
            <v>0</v>
          </cell>
          <cell r="J97">
            <v>1107.4000000000001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599860.31000000006</v>
          </cell>
          <cell r="E99">
            <v>423853.82</v>
          </cell>
          <cell r="F99">
            <v>80848.36</v>
          </cell>
          <cell r="G99">
            <v>0</v>
          </cell>
          <cell r="H99">
            <v>-831.5</v>
          </cell>
          <cell r="I99">
            <v>-376389.58</v>
          </cell>
          <cell r="J99">
            <v>107471.85</v>
          </cell>
          <cell r="K99">
            <v>0</v>
          </cell>
          <cell r="L99">
            <v>0</v>
          </cell>
          <cell r="N99">
            <v>0</v>
          </cell>
        </row>
        <row r="100">
          <cell r="D100">
            <v>365583.82</v>
          </cell>
          <cell r="E100">
            <v>48967.15</v>
          </cell>
          <cell r="F100">
            <v>9560.64</v>
          </cell>
          <cell r="G100">
            <v>0</v>
          </cell>
          <cell r="H100">
            <v>0</v>
          </cell>
          <cell r="I100">
            <v>0</v>
          </cell>
          <cell r="J100">
            <v>122.7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747549.57</v>
          </cell>
          <cell r="E101">
            <v>6582.96</v>
          </cell>
          <cell r="F101">
            <v>13706.06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5116113.3600000003</v>
          </cell>
          <cell r="E102">
            <v>45052.75</v>
          </cell>
          <cell r="F102">
            <v>93802.15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2768993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404805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6622032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11653625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6831.01</v>
          </cell>
          <cell r="E108">
            <v>-2540.25</v>
          </cell>
          <cell r="F108">
            <v>0.02</v>
          </cell>
          <cell r="G108">
            <v>0</v>
          </cell>
          <cell r="H108">
            <v>0</v>
          </cell>
          <cell r="I108">
            <v>59620.06</v>
          </cell>
          <cell r="J108">
            <v>775.31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46461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32.29</v>
          </cell>
          <cell r="E112">
            <v>0</v>
          </cell>
          <cell r="F112">
            <v>3279.11</v>
          </cell>
          <cell r="G112">
            <v>0</v>
          </cell>
          <cell r="H112">
            <v>0</v>
          </cell>
          <cell r="I112">
            <v>13403.61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-3407.63</v>
          </cell>
          <cell r="E115">
            <v>0</v>
          </cell>
          <cell r="F115">
            <v>500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20000</v>
          </cell>
          <cell r="K117">
            <v>0</v>
          </cell>
          <cell r="L117">
            <v>856000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490000</v>
          </cell>
          <cell r="K118">
            <v>0</v>
          </cell>
          <cell r="L118">
            <v>11470000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381542.45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577227.38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364793.36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721286.77</v>
          </cell>
          <cell r="N128">
            <v>0</v>
          </cell>
        </row>
        <row r="129">
          <cell r="D129">
            <v>112586.74</v>
          </cell>
          <cell r="E129">
            <v>11923.1</v>
          </cell>
          <cell r="F129">
            <v>0</v>
          </cell>
          <cell r="G129">
            <v>0</v>
          </cell>
          <cell r="H129">
            <v>5001.41</v>
          </cell>
          <cell r="I129">
            <v>0</v>
          </cell>
          <cell r="J129">
            <v>13901.29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11456440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1133331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1287633.8899999999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-35743727.210000001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5863309.7199999997</v>
          </cell>
          <cell r="E159">
            <v>4521691.75</v>
          </cell>
          <cell r="F159">
            <v>7497831.2400000002</v>
          </cell>
          <cell r="G159">
            <v>-137839.5</v>
          </cell>
          <cell r="H159">
            <v>610486.69999999995</v>
          </cell>
          <cell r="I159">
            <v>0</v>
          </cell>
          <cell r="J159">
            <v>16317241.09</v>
          </cell>
          <cell r="K159">
            <v>844181.82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106198013.81999999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16868681.809999999</v>
          </cell>
          <cell r="E175">
            <v>0</v>
          </cell>
          <cell r="F175">
            <v>22318.05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-13415350.02</v>
          </cell>
        </row>
        <row r="176">
          <cell r="D176">
            <v>2413412.38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</row>
        <row r="177">
          <cell r="D177">
            <v>783313.28</v>
          </cell>
          <cell r="E177">
            <v>565196.34</v>
          </cell>
          <cell r="F177">
            <v>19678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1392526.98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25818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2021507.06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140634.93</v>
          </cell>
          <cell r="E184">
            <v>57380.84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10450.040000000001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334723.8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104857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1347190.43</v>
          </cell>
          <cell r="E207">
            <v>0</v>
          </cell>
          <cell r="F207">
            <v>-69654.5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461460.27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12136</v>
          </cell>
          <cell r="E209">
            <v>0</v>
          </cell>
          <cell r="F209">
            <v>5200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-73.48</v>
          </cell>
          <cell r="E212">
            <v>0</v>
          </cell>
          <cell r="F212">
            <v>0</v>
          </cell>
          <cell r="G212">
            <v>0</v>
          </cell>
          <cell r="H212">
            <v>1131340.8600000001</v>
          </cell>
          <cell r="I212">
            <v>0</v>
          </cell>
          <cell r="J212">
            <v>41.93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1430658.73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3309889.39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29010.59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1164200.97</v>
          </cell>
          <cell r="E218">
            <v>0</v>
          </cell>
          <cell r="F218">
            <v>0</v>
          </cell>
          <cell r="G218">
            <v>0</v>
          </cell>
          <cell r="H218">
            <v>11.52</v>
          </cell>
          <cell r="I218">
            <v>0</v>
          </cell>
          <cell r="J218">
            <v>-16.2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1603.5</v>
          </cell>
          <cell r="E219">
            <v>0</v>
          </cell>
          <cell r="F219">
            <v>24004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7542</v>
          </cell>
          <cell r="E221">
            <v>0</v>
          </cell>
          <cell r="F221">
            <v>11078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10370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182037.42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30639346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7248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96573.85</v>
          </cell>
          <cell r="K260">
            <v>386398.17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449623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2447.3200000000002</v>
          </cell>
          <cell r="E262">
            <v>5119758.6900000004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140636.13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1037416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1825008.41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3281083.75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433200.73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-433200.73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16429991.93</v>
          </cell>
          <cell r="F286">
            <v>0</v>
          </cell>
          <cell r="G286">
            <v>0</v>
          </cell>
          <cell r="H286">
            <v>25935123.48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1028862.08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-1028862.08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9933.24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</row>
        <row r="300">
          <cell r="D300">
            <v>0</v>
          </cell>
          <cell r="E300">
            <v>1087186.18</v>
          </cell>
          <cell r="F300">
            <v>14259.08</v>
          </cell>
          <cell r="G300">
            <v>0</v>
          </cell>
          <cell r="H300">
            <v>0</v>
          </cell>
          <cell r="I300">
            <v>0</v>
          </cell>
          <cell r="J300">
            <v>1473561.94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73627.94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-73627.94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1473572.88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1675037.55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787453.67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68627</v>
          </cell>
          <cell r="E315">
            <v>0</v>
          </cell>
          <cell r="F315">
            <v>654639.64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1248</v>
          </cell>
          <cell r="E316">
            <v>0</v>
          </cell>
          <cell r="F316">
            <v>25108.45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31341.83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948.91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3170.53</v>
          </cell>
          <cell r="K332">
            <v>336.25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51561.91</v>
          </cell>
          <cell r="E334">
            <v>0</v>
          </cell>
          <cell r="F334">
            <v>0</v>
          </cell>
          <cell r="G334">
            <v>0</v>
          </cell>
          <cell r="H334">
            <v>8932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186597.29</v>
          </cell>
          <cell r="E335">
            <v>150</v>
          </cell>
          <cell r="F335">
            <v>441972.23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999116</v>
          </cell>
          <cell r="L346">
            <v>0</v>
          </cell>
          <cell r="N346">
            <v>-999116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5573437.3600000003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-5573437.3600000003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1000000</v>
          </cell>
          <cell r="K349">
            <v>0</v>
          </cell>
          <cell r="L349">
            <v>0</v>
          </cell>
          <cell r="N349">
            <v>-1000000</v>
          </cell>
        </row>
        <row r="350">
          <cell r="D350">
            <v>100000</v>
          </cell>
          <cell r="E350">
            <v>0</v>
          </cell>
          <cell r="F350">
            <v>1878850.21</v>
          </cell>
          <cell r="G350">
            <v>0</v>
          </cell>
          <cell r="H350">
            <v>0</v>
          </cell>
          <cell r="I350">
            <v>0</v>
          </cell>
          <cell r="J350">
            <v>51319.96</v>
          </cell>
          <cell r="K350">
            <v>0</v>
          </cell>
          <cell r="L350">
            <v>0</v>
          </cell>
          <cell r="N350">
            <v>-2030170.17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320073.59999999998</v>
          </cell>
          <cell r="L355">
            <v>-301000</v>
          </cell>
          <cell r="N355">
            <v>0</v>
          </cell>
        </row>
        <row r="356"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63212.44</v>
          </cell>
          <cell r="E358">
            <v>1017076.27</v>
          </cell>
          <cell r="F358">
            <v>41325</v>
          </cell>
          <cell r="G358">
            <v>184817.27</v>
          </cell>
          <cell r="H358">
            <v>0</v>
          </cell>
          <cell r="I358">
            <v>0</v>
          </cell>
          <cell r="J358">
            <v>2911.61</v>
          </cell>
          <cell r="K358">
            <v>0.5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-78134.34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1433966.98</v>
          </cell>
          <cell r="E369">
            <v>35970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1039568.56</v>
          </cell>
          <cell r="E370">
            <v>28969.59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365334.47</v>
          </cell>
          <cell r="E371">
            <v>107910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13866992.359999999</v>
          </cell>
          <cell r="E374">
            <v>144750.17000000001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1023363.85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32146.9</v>
          </cell>
          <cell r="E376">
            <v>54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7443523.0499999998</v>
          </cell>
          <cell r="E380">
            <v>4070910.03</v>
          </cell>
          <cell r="F380">
            <v>129258.33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3192615.6</v>
          </cell>
          <cell r="E383">
            <v>54027.57</v>
          </cell>
          <cell r="F383">
            <v>107347.12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119037.97</v>
          </cell>
          <cell r="E384">
            <v>36106.9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4797407.0599999996</v>
          </cell>
          <cell r="E385">
            <v>880926.56</v>
          </cell>
          <cell r="F385">
            <v>288912.90999999997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3531840.25</v>
          </cell>
          <cell r="E389">
            <v>71758.759999999995</v>
          </cell>
          <cell r="F389">
            <v>1560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328914.64</v>
          </cell>
          <cell r="E391">
            <v>241940.79</v>
          </cell>
          <cell r="F391">
            <v>36626.03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1222425.83</v>
          </cell>
          <cell r="E392">
            <v>1526183.73</v>
          </cell>
          <cell r="F392">
            <v>232083.17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204028.6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213968.23</v>
          </cell>
          <cell r="E396">
            <v>128649.60000000001</v>
          </cell>
          <cell r="F396">
            <v>2638.66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2598039.0699999998</v>
          </cell>
          <cell r="E399">
            <v>437325.03</v>
          </cell>
          <cell r="F399">
            <v>47268.93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107513.87</v>
          </cell>
          <cell r="E401">
            <v>429486.46</v>
          </cell>
          <cell r="F401">
            <v>44549.85</v>
          </cell>
          <cell r="G401">
            <v>0</v>
          </cell>
          <cell r="H401">
            <v>0</v>
          </cell>
          <cell r="I401">
            <v>0</v>
          </cell>
          <cell r="J401">
            <v>450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1307310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115864.44</v>
          </cell>
          <cell r="E403">
            <v>24158.47</v>
          </cell>
          <cell r="F403">
            <v>44678.14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79589.289999999994</v>
          </cell>
          <cell r="E405">
            <v>6047.55</v>
          </cell>
          <cell r="F405">
            <v>2484.75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3504069.52</v>
          </cell>
          <cell r="E409">
            <v>645207.02</v>
          </cell>
          <cell r="F409">
            <v>105025.53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152716.21</v>
          </cell>
          <cell r="E410">
            <v>25870.58</v>
          </cell>
          <cell r="F410">
            <v>2683.01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507006.8</v>
          </cell>
          <cell r="E422">
            <v>675062.17</v>
          </cell>
          <cell r="F422">
            <v>56401.41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48483.14</v>
          </cell>
          <cell r="E423">
            <v>16517.39</v>
          </cell>
          <cell r="F423">
            <v>3371.87</v>
          </cell>
          <cell r="G423">
            <v>0</v>
          </cell>
          <cell r="H423">
            <v>0</v>
          </cell>
          <cell r="I423">
            <v>0</v>
          </cell>
          <cell r="J423">
            <v>2407.52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180229.79</v>
          </cell>
          <cell r="E424">
            <v>17040.919999999998</v>
          </cell>
          <cell r="F424">
            <v>48356.87</v>
          </cell>
          <cell r="G424">
            <v>0</v>
          </cell>
          <cell r="H424">
            <v>0</v>
          </cell>
          <cell r="I424">
            <v>0</v>
          </cell>
          <cell r="J424">
            <v>2415.84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132167.14000000001</v>
          </cell>
          <cell r="E425">
            <v>43110.34</v>
          </cell>
          <cell r="F425">
            <v>1671.4</v>
          </cell>
          <cell r="G425">
            <v>0</v>
          </cell>
          <cell r="H425">
            <v>0</v>
          </cell>
          <cell r="I425">
            <v>0</v>
          </cell>
          <cell r="J425">
            <v>2339.3000000000002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1517634.57</v>
          </cell>
          <cell r="E426">
            <v>240193.9</v>
          </cell>
          <cell r="F426">
            <v>99898.38</v>
          </cell>
          <cell r="G426">
            <v>0</v>
          </cell>
          <cell r="H426">
            <v>0</v>
          </cell>
          <cell r="I426">
            <v>0</v>
          </cell>
          <cell r="J426">
            <v>371645.82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402731.23</v>
          </cell>
          <cell r="E427">
            <v>46859.63</v>
          </cell>
          <cell r="F427">
            <v>779940.73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956107.76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80336.89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10586.91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22784.47</v>
          </cell>
          <cell r="E433">
            <v>968.43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186378.95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284973.34999999998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1344141.5</v>
          </cell>
          <cell r="E440">
            <v>2646.51</v>
          </cell>
          <cell r="F440">
            <v>65926.87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146772.1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37341.599999999999</v>
          </cell>
          <cell r="E442">
            <v>18348.98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2556.7199999999998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142383.39000000001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1422784.65</v>
          </cell>
          <cell r="E445">
            <v>8822996.9800000004</v>
          </cell>
          <cell r="F445">
            <v>93994.91</v>
          </cell>
          <cell r="G445">
            <v>0</v>
          </cell>
          <cell r="H445">
            <v>10474.700000000001</v>
          </cell>
          <cell r="I445">
            <v>0</v>
          </cell>
          <cell r="J445">
            <v>151827.68</v>
          </cell>
          <cell r="K445">
            <v>12790.15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808109.86</v>
          </cell>
          <cell r="E448">
            <v>373041.62</v>
          </cell>
          <cell r="F448">
            <v>30818.33</v>
          </cell>
          <cell r="G448">
            <v>0</v>
          </cell>
          <cell r="H448">
            <v>0</v>
          </cell>
          <cell r="I448">
            <v>0</v>
          </cell>
          <cell r="J448">
            <v>651445.5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1123038.8899999999</v>
          </cell>
          <cell r="E449">
            <v>458276.99</v>
          </cell>
          <cell r="F449">
            <v>44873.83</v>
          </cell>
          <cell r="G449">
            <v>0</v>
          </cell>
          <cell r="H449">
            <v>0</v>
          </cell>
          <cell r="I449">
            <v>0</v>
          </cell>
          <cell r="J449">
            <v>44505.440000000002</v>
          </cell>
          <cell r="K449">
            <v>0</v>
          </cell>
          <cell r="L449">
            <v>0</v>
          </cell>
          <cell r="N449">
            <v>0</v>
          </cell>
        </row>
        <row r="450">
          <cell r="D450">
            <v>446479.86</v>
          </cell>
          <cell r="E450">
            <v>74848.14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5900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408722.8</v>
          </cell>
          <cell r="E451">
            <v>11296.78</v>
          </cell>
          <cell r="F451">
            <v>52369.07</v>
          </cell>
          <cell r="G451">
            <v>0</v>
          </cell>
          <cell r="H451">
            <v>0</v>
          </cell>
          <cell r="I451">
            <v>0</v>
          </cell>
          <cell r="J451">
            <v>95352.18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154362.72</v>
          </cell>
          <cell r="E452">
            <v>486258.46</v>
          </cell>
          <cell r="F452">
            <v>76625.16</v>
          </cell>
          <cell r="G452">
            <v>0</v>
          </cell>
          <cell r="H452">
            <v>1015</v>
          </cell>
          <cell r="I452">
            <v>0</v>
          </cell>
          <cell r="J452">
            <v>13339.18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2045.35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10600.41</v>
          </cell>
          <cell r="E454">
            <v>7069.23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669468.25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30606.44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27861.119999999999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29413.8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34392.120000000003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76.66</v>
          </cell>
          <cell r="E460">
            <v>49.99</v>
          </cell>
          <cell r="F460">
            <v>1200849.23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1535690.75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-1535690.75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6348</v>
          </cell>
          <cell r="E463">
            <v>537674.06000000006</v>
          </cell>
          <cell r="F463">
            <v>21580</v>
          </cell>
          <cell r="G463">
            <v>0</v>
          </cell>
          <cell r="H463">
            <v>30475528.760000002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-13415350.02</v>
          </cell>
        </row>
        <row r="464">
          <cell r="D464">
            <v>142691.59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7090.33</v>
          </cell>
          <cell r="K464">
            <v>595412.5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262195.05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38038.99</v>
          </cell>
          <cell r="K466">
            <v>1095000</v>
          </cell>
          <cell r="L466">
            <v>-1395234.04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999116</v>
          </cell>
          <cell r="K473">
            <v>0</v>
          </cell>
          <cell r="L473">
            <v>0</v>
          </cell>
          <cell r="N473">
            <v>-999116</v>
          </cell>
        </row>
        <row r="474">
          <cell r="D474">
            <v>0</v>
          </cell>
          <cell r="E474">
            <v>5573437.3600000003</v>
          </cell>
          <cell r="F474">
            <v>100000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-5673437.3600000003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</row>
        <row r="476">
          <cell r="D476">
            <v>0</v>
          </cell>
          <cell r="E476">
            <v>0</v>
          </cell>
          <cell r="F476">
            <v>1878850.21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-1878850.21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</row>
        <row r="479">
          <cell r="D479">
            <v>1000000</v>
          </cell>
          <cell r="E479">
            <v>0</v>
          </cell>
          <cell r="F479">
            <v>51319.96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-1051319.96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5033227.0599999996</v>
          </cell>
          <cell r="N481">
            <v>0</v>
          </cell>
        </row>
        <row r="482">
          <cell r="D482">
            <v>882904.22</v>
          </cell>
          <cell r="E482">
            <v>130298.76</v>
          </cell>
          <cell r="F482">
            <v>-29240.22</v>
          </cell>
          <cell r="G482">
            <v>0</v>
          </cell>
          <cell r="H482">
            <v>0</v>
          </cell>
          <cell r="I482">
            <v>0</v>
          </cell>
          <cell r="J482">
            <v>18392.75</v>
          </cell>
          <cell r="K482">
            <v>0</v>
          </cell>
          <cell r="L482">
            <v>195905.24</v>
          </cell>
          <cell r="N482">
            <v>0</v>
          </cell>
        </row>
        <row r="483">
          <cell r="D483">
            <v>2037598.8</v>
          </cell>
          <cell r="E483">
            <v>-22756.09</v>
          </cell>
          <cell r="F483">
            <v>3839.8</v>
          </cell>
          <cell r="G483">
            <v>0</v>
          </cell>
          <cell r="H483">
            <v>0</v>
          </cell>
          <cell r="I483">
            <v>0</v>
          </cell>
          <cell r="J483">
            <v>-10501.79</v>
          </cell>
          <cell r="K483">
            <v>0</v>
          </cell>
          <cell r="L483">
            <v>-0.28000000000000003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67145.81</v>
          </cell>
          <cell r="E490">
            <v>58060.03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3810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757513.18</v>
          </cell>
          <cell r="E491">
            <v>914708.61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-31670.15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115233.91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111730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-105910.21</v>
          </cell>
          <cell r="N495">
            <v>0</v>
          </cell>
        </row>
        <row r="496">
          <cell r="D496">
            <v>2269.89</v>
          </cell>
          <cell r="E496">
            <v>131599.20000000001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21944</v>
          </cell>
          <cell r="K496">
            <v>0</v>
          </cell>
          <cell r="L496">
            <v>-104782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-141.28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3687565.27</v>
          </cell>
          <cell r="K499">
            <v>0</v>
          </cell>
          <cell r="L499">
            <v>-3687565.27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174376.38</v>
          </cell>
          <cell r="E501">
            <v>0</v>
          </cell>
          <cell r="F501">
            <v>77342.73</v>
          </cell>
          <cell r="G501">
            <v>0</v>
          </cell>
          <cell r="H501">
            <v>0</v>
          </cell>
          <cell r="I501">
            <v>0</v>
          </cell>
          <cell r="J501">
            <v>969272.66</v>
          </cell>
          <cell r="K501">
            <v>0</v>
          </cell>
          <cell r="L501">
            <v>-1775485.98</v>
          </cell>
          <cell r="N501">
            <v>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6250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1000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</row>
        <row r="505">
          <cell r="D505">
            <v>0</v>
          </cell>
          <cell r="E505">
            <v>1695</v>
          </cell>
          <cell r="F505">
            <v>825</v>
          </cell>
          <cell r="G505">
            <v>0</v>
          </cell>
          <cell r="H505">
            <v>0</v>
          </cell>
          <cell r="I505">
            <v>0</v>
          </cell>
          <cell r="J505">
            <v>43510.11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10093473.230000012</v>
          </cell>
          <cell r="E527">
            <v>2683589.6800000002</v>
          </cell>
          <cell r="F527">
            <v>8829283.3599999994</v>
          </cell>
          <cell r="G527">
            <v>46977.77</v>
          </cell>
          <cell r="H527">
            <v>479959.85</v>
          </cell>
          <cell r="I527">
            <v>0</v>
          </cell>
          <cell r="J527">
            <v>14856682.810000001</v>
          </cell>
          <cell r="K527">
            <v>846903.69</v>
          </cell>
          <cell r="L527">
            <v>0</v>
          </cell>
          <cell r="N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107736859.3</v>
          </cell>
          <cell r="N528">
            <v>0</v>
          </cell>
        </row>
        <row r="530">
          <cell r="D530">
            <v>-34373869.210000001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  <sheetData sheetId="28">
        <row r="8">
          <cell r="D8">
            <v>17535758.440000001</v>
          </cell>
          <cell r="E8">
            <v>1409630.41</v>
          </cell>
          <cell r="F8">
            <v>12134682.470000001</v>
          </cell>
          <cell r="G8">
            <v>14543617.82</v>
          </cell>
          <cell r="H8">
            <v>1276485.75</v>
          </cell>
          <cell r="I8">
            <v>433649.75</v>
          </cell>
          <cell r="J8">
            <v>31410175.079999998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N9">
            <v>0</v>
          </cell>
        </row>
        <row r="10">
          <cell r="D10">
            <v>18921388.390000001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94184.91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</row>
        <row r="14">
          <cell r="D14">
            <v>173.68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</row>
        <row r="15">
          <cell r="D15">
            <v>9800</v>
          </cell>
          <cell r="E15">
            <v>0</v>
          </cell>
          <cell r="F15">
            <v>16012.61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</row>
        <row r="18">
          <cell r="D18">
            <v>141246.65</v>
          </cell>
          <cell r="E18">
            <v>1972.66</v>
          </cell>
          <cell r="F18">
            <v>188735.88</v>
          </cell>
          <cell r="G18">
            <v>0</v>
          </cell>
          <cell r="H18">
            <v>0</v>
          </cell>
          <cell r="I18">
            <v>-6854.88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</row>
        <row r="19">
          <cell r="D19">
            <v>1829025.1600000001</v>
          </cell>
          <cell r="E19">
            <v>0</v>
          </cell>
          <cell r="F19">
            <v>645240.88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</row>
        <row r="22">
          <cell r="D22">
            <v>72900.710000000006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D25">
            <v>-99300.91</v>
          </cell>
          <cell r="E25">
            <v>0</v>
          </cell>
          <cell r="F25">
            <v>0</v>
          </cell>
          <cell r="G25">
            <v>150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D27">
            <v>1234398.75</v>
          </cell>
          <cell r="E27">
            <v>51520</v>
          </cell>
          <cell r="F27">
            <v>51000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  <row r="29">
          <cell r="D29">
            <v>9334.36</v>
          </cell>
          <cell r="E29">
            <v>878.2</v>
          </cell>
          <cell r="F29">
            <v>0</v>
          </cell>
          <cell r="G29">
            <v>0</v>
          </cell>
          <cell r="H29">
            <v>0</v>
          </cell>
          <cell r="I29">
            <v>1500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2899957.37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D37">
            <v>511074.3</v>
          </cell>
          <cell r="E37">
            <v>271503.76</v>
          </cell>
          <cell r="F37">
            <v>0</v>
          </cell>
          <cell r="G37">
            <v>0</v>
          </cell>
          <cell r="H37">
            <v>7608.05</v>
          </cell>
          <cell r="I37">
            <v>178732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1428238.24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1392721.86</v>
          </cell>
          <cell r="K38">
            <v>0</v>
          </cell>
          <cell r="L38">
            <v>0</v>
          </cell>
          <cell r="N38">
            <v>-1442.84</v>
          </cell>
        </row>
        <row r="39">
          <cell r="D39">
            <v>34139.4</v>
          </cell>
          <cell r="E39">
            <v>100986.84</v>
          </cell>
          <cell r="F39">
            <v>0</v>
          </cell>
          <cell r="G39">
            <v>0</v>
          </cell>
          <cell r="H39">
            <v>189422.76</v>
          </cell>
          <cell r="I39">
            <v>7377.32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6615433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-165385.82999999999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2836678.64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-70916.97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31590486.469999999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278672985.01999998</v>
          </cell>
          <cell r="N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-90003152.019999996</v>
          </cell>
          <cell r="N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20060970.289999999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-15088587.16</v>
          </cell>
          <cell r="N56">
            <v>0</v>
          </cell>
        </row>
        <row r="57">
          <cell r="L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7808862.4500000002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-7187898.8499999996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12855118.18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-10182575.939999999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44705.42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-44705.42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814646.85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</row>
        <row r="83">
          <cell r="D83">
            <v>9632198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</row>
        <row r="84">
          <cell r="D84">
            <v>2939628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</row>
        <row r="90">
          <cell r="D90">
            <v>38409.689999999995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571169.80000000005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216802.60999999993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</row>
        <row r="93">
          <cell r="D93">
            <v>-18452.37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</row>
        <row r="95">
          <cell r="D95">
            <v>446039.68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</row>
        <row r="96">
          <cell r="D96">
            <v>662796.73</v>
          </cell>
          <cell r="E96">
            <v>828.24</v>
          </cell>
          <cell r="F96">
            <v>30.14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</row>
        <row r="97">
          <cell r="D97">
            <v>952404.65</v>
          </cell>
          <cell r="E97">
            <v>733.85</v>
          </cell>
          <cell r="F97">
            <v>29.32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</row>
        <row r="98">
          <cell r="D98">
            <v>11139391.58</v>
          </cell>
          <cell r="E98">
            <v>0</v>
          </cell>
          <cell r="F98">
            <v>-7410.32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</row>
        <row r="99">
          <cell r="D99">
            <v>2268154.0700000003</v>
          </cell>
          <cell r="E99">
            <v>90833.27</v>
          </cell>
          <cell r="F99">
            <v>47001.33</v>
          </cell>
          <cell r="G99">
            <v>0</v>
          </cell>
          <cell r="H99">
            <v>0</v>
          </cell>
          <cell r="I99">
            <v>43234.39</v>
          </cell>
          <cell r="J99">
            <v>783088.41</v>
          </cell>
          <cell r="K99">
            <v>0</v>
          </cell>
          <cell r="L99">
            <v>0</v>
          </cell>
          <cell r="N99">
            <v>-16049.27</v>
          </cell>
        </row>
        <row r="100">
          <cell r="D100">
            <v>5183668.7</v>
          </cell>
          <cell r="E100">
            <v>17516.84</v>
          </cell>
          <cell r="F100">
            <v>193462.67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</row>
        <row r="101">
          <cell r="D101">
            <v>1104698.28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</row>
        <row r="102">
          <cell r="D102">
            <v>7224494.7400000002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</row>
        <row r="103">
          <cell r="D103">
            <v>1210533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</row>
        <row r="105">
          <cell r="D105">
            <v>803434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</row>
        <row r="106">
          <cell r="D106">
            <v>11455035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D107">
            <v>23129459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61057.56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</row>
        <row r="112">
          <cell r="D112">
            <v>1086.6299999999999</v>
          </cell>
          <cell r="E112">
            <v>0</v>
          </cell>
          <cell r="F112">
            <v>28033.09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</row>
        <row r="115">
          <cell r="D115">
            <v>6161.83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496000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3458000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</row>
        <row r="125">
          <cell r="D125">
            <v>46407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</row>
        <row r="126">
          <cell r="D126">
            <v>278660.08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9118.6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6597783.3399999999</v>
          </cell>
          <cell r="N128">
            <v>0</v>
          </cell>
        </row>
        <row r="129">
          <cell r="D129">
            <v>436094.25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</row>
        <row r="130">
          <cell r="D130">
            <v>17980.449999999997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6948</v>
          </cell>
        </row>
        <row r="131">
          <cell r="D131">
            <v>27351.85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9101.27</v>
          </cell>
        </row>
        <row r="132">
          <cell r="D132">
            <v>0</v>
          </cell>
          <cell r="E132">
            <v>0</v>
          </cell>
          <cell r="F132">
            <v>14935.64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</row>
        <row r="142">
          <cell r="D142">
            <v>19817772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</row>
        <row r="149">
          <cell r="D149">
            <v>737256.51</v>
          </cell>
          <cell r="E149">
            <v>613467.52</v>
          </cell>
          <cell r="F149">
            <v>89328.51</v>
          </cell>
          <cell r="G149">
            <v>0</v>
          </cell>
          <cell r="H149">
            <v>0</v>
          </cell>
          <cell r="I149">
            <v>0</v>
          </cell>
          <cell r="J149">
            <v>494499.36</v>
          </cell>
          <cell r="K149">
            <v>0</v>
          </cell>
          <cell r="L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</row>
        <row r="156">
          <cell r="D156">
            <v>-54147229.93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D157">
            <v>350000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</row>
        <row r="159">
          <cell r="D159">
            <v>18399577.710000001</v>
          </cell>
          <cell r="E159">
            <v>1038305.99</v>
          </cell>
          <cell r="F159">
            <v>16624291.560000001</v>
          </cell>
          <cell r="G159">
            <v>14525007.91</v>
          </cell>
          <cell r="H159">
            <v>884004.81</v>
          </cell>
          <cell r="I159">
            <v>0</v>
          </cell>
          <cell r="J159">
            <v>24831455.34</v>
          </cell>
          <cell r="K159">
            <v>108166.31</v>
          </cell>
          <cell r="L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234713386.16999999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</row>
        <row r="174">
          <cell r="D174">
            <v>403600.63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</row>
        <row r="175">
          <cell r="D175">
            <v>51558414.810000002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-46715289.420000002</v>
          </cell>
        </row>
        <row r="176">
          <cell r="D176">
            <v>16326671.76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-2561048.4</v>
          </cell>
        </row>
        <row r="177">
          <cell r="D177">
            <v>569122.91999999993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</row>
        <row r="178">
          <cell r="D178">
            <v>3414419.52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-1442.84</v>
          </cell>
        </row>
        <row r="179">
          <cell r="D179">
            <v>184686.44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</row>
        <row r="182">
          <cell r="D182">
            <v>5232.03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</row>
        <row r="183">
          <cell r="D183">
            <v>7142025.6100000003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</row>
        <row r="184">
          <cell r="D184">
            <v>1833793.7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</row>
        <row r="186">
          <cell r="D186">
            <v>831065.82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</row>
        <row r="187">
          <cell r="D187">
            <v>20077.47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</row>
        <row r="195">
          <cell r="D195">
            <v>3171058.02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</row>
        <row r="198">
          <cell r="D198">
            <v>1601758.04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</row>
        <row r="207">
          <cell r="D207">
            <v>3821160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</row>
        <row r="209">
          <cell r="D209">
            <v>1355405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D210">
            <v>2015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</row>
        <row r="211">
          <cell r="D211">
            <v>166221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3763388.75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</row>
        <row r="213">
          <cell r="D213">
            <v>0</v>
          </cell>
          <cell r="E213">
            <v>5960163.9500000002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</row>
        <row r="214">
          <cell r="D214">
            <v>0</v>
          </cell>
          <cell r="E214">
            <v>53663.79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5544985.9699999997</v>
          </cell>
          <cell r="K215">
            <v>0</v>
          </cell>
          <cell r="L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27187.05</v>
          </cell>
          <cell r="K216">
            <v>0</v>
          </cell>
          <cell r="L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25458.3</v>
          </cell>
          <cell r="K217">
            <v>0</v>
          </cell>
          <cell r="L217">
            <v>0</v>
          </cell>
          <cell r="N217">
            <v>0</v>
          </cell>
        </row>
        <row r="218">
          <cell r="D218">
            <v>3795279.07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</row>
        <row r="219">
          <cell r="D219">
            <v>158148.73000000001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</row>
        <row r="220">
          <cell r="D220">
            <v>1127100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</row>
        <row r="221">
          <cell r="D221">
            <v>189574.71000000002</v>
          </cell>
          <cell r="E221">
            <v>0</v>
          </cell>
          <cell r="F221">
            <v>58910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</row>
        <row r="227">
          <cell r="D227">
            <v>736988.98</v>
          </cell>
          <cell r="E227">
            <v>0</v>
          </cell>
          <cell r="F227">
            <v>370500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2561048.4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</row>
        <row r="253">
          <cell r="D253">
            <v>52839427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</row>
        <row r="256">
          <cell r="D256">
            <v>379776.88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</row>
        <row r="260">
          <cell r="D260">
            <v>16320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386184.45</v>
          </cell>
          <cell r="K260">
            <v>710900.72</v>
          </cell>
          <cell r="L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1681839</v>
          </cell>
          <cell r="K261">
            <v>0</v>
          </cell>
          <cell r="L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D267">
            <v>15354214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</row>
        <row r="274">
          <cell r="D274">
            <v>0</v>
          </cell>
          <cell r="E274">
            <v>351982.26</v>
          </cell>
          <cell r="F274">
            <v>0</v>
          </cell>
          <cell r="G274">
            <v>0</v>
          </cell>
          <cell r="H274">
            <v>6680183.54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</row>
        <row r="279">
          <cell r="D279">
            <v>4516.6400000000003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</row>
        <row r="286">
          <cell r="D286">
            <v>0</v>
          </cell>
          <cell r="E286">
            <v>411136.26</v>
          </cell>
          <cell r="F286">
            <v>0</v>
          </cell>
          <cell r="G286">
            <v>0</v>
          </cell>
          <cell r="H286">
            <v>121080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</row>
        <row r="287">
          <cell r="D287">
            <v>0</v>
          </cell>
          <cell r="E287">
            <v>3771048.9299999997</v>
          </cell>
          <cell r="F287">
            <v>0</v>
          </cell>
          <cell r="G287">
            <v>0</v>
          </cell>
          <cell r="H287">
            <v>76288292.549999997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</row>
        <row r="291">
          <cell r="D291">
            <v>263463.8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</row>
        <row r="298">
          <cell r="D298">
            <v>0</v>
          </cell>
          <cell r="E298">
            <v>400228.31</v>
          </cell>
          <cell r="F298">
            <v>0</v>
          </cell>
          <cell r="G298">
            <v>0</v>
          </cell>
          <cell r="H298">
            <v>1600745.68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6000</v>
          </cell>
          <cell r="N299">
            <v>0</v>
          </cell>
        </row>
        <row r="300">
          <cell r="D300">
            <v>15979.3</v>
          </cell>
          <cell r="E300">
            <v>20000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</row>
        <row r="310">
          <cell r="D310">
            <v>0</v>
          </cell>
          <cell r="E310">
            <v>0</v>
          </cell>
          <cell r="F310">
            <v>16978965.310000002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-7149392.7000000002</v>
          </cell>
        </row>
        <row r="311">
          <cell r="D311">
            <v>0</v>
          </cell>
          <cell r="E311">
            <v>0</v>
          </cell>
          <cell r="F311">
            <v>85752.67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101690.98000000001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</row>
        <row r="315">
          <cell r="D315">
            <v>380281.86</v>
          </cell>
          <cell r="E315">
            <v>0</v>
          </cell>
          <cell r="F315">
            <v>953951.72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</row>
        <row r="316">
          <cell r="D316">
            <v>112134.48</v>
          </cell>
          <cell r="E316">
            <v>0</v>
          </cell>
          <cell r="F316">
            <v>12248.119999999999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</row>
        <row r="318">
          <cell r="D318">
            <v>33.78</v>
          </cell>
          <cell r="E318">
            <v>0</v>
          </cell>
          <cell r="F318">
            <v>166629.49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</row>
        <row r="319">
          <cell r="D319">
            <v>20456.650000000001</v>
          </cell>
          <cell r="E319">
            <v>0</v>
          </cell>
          <cell r="F319">
            <v>103834.22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-124290.87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</row>
        <row r="332">
          <cell r="D332">
            <v>126310.62</v>
          </cell>
          <cell r="E332">
            <v>0</v>
          </cell>
          <cell r="F332">
            <v>17322.7</v>
          </cell>
          <cell r="G332">
            <v>26048.97</v>
          </cell>
          <cell r="H332">
            <v>0</v>
          </cell>
          <cell r="I332">
            <v>0</v>
          </cell>
          <cell r="J332">
            <v>39716.620000000003</v>
          </cell>
          <cell r="K332">
            <v>607.78</v>
          </cell>
          <cell r="L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</row>
        <row r="334">
          <cell r="D334">
            <v>19650</v>
          </cell>
          <cell r="E334">
            <v>0</v>
          </cell>
          <cell r="F334">
            <v>315</v>
          </cell>
          <cell r="G334">
            <v>0</v>
          </cell>
          <cell r="H334">
            <v>27150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</row>
        <row r="335">
          <cell r="D335">
            <v>265413.01</v>
          </cell>
          <cell r="E335">
            <v>6640</v>
          </cell>
          <cell r="F335">
            <v>66129.440000000002</v>
          </cell>
          <cell r="G335">
            <v>0</v>
          </cell>
          <cell r="H335">
            <v>41.85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</row>
        <row r="344"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</row>
        <row r="345">
          <cell r="D345">
            <v>0</v>
          </cell>
          <cell r="E345">
            <v>37755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-37755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</row>
        <row r="348">
          <cell r="D348">
            <v>3000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2000000</v>
          </cell>
          <cell r="K348">
            <v>0</v>
          </cell>
          <cell r="L348">
            <v>0</v>
          </cell>
          <cell r="N348">
            <v>-2003000</v>
          </cell>
        </row>
        <row r="349">
          <cell r="D349">
            <v>0</v>
          </cell>
          <cell r="E349">
            <v>289.99</v>
          </cell>
          <cell r="F349">
            <v>0</v>
          </cell>
          <cell r="G349">
            <v>0</v>
          </cell>
          <cell r="H349">
            <v>71067.72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-71357.710000000006</v>
          </cell>
        </row>
        <row r="350">
          <cell r="D350">
            <v>1770194.53</v>
          </cell>
          <cell r="E350">
            <v>0</v>
          </cell>
          <cell r="F350">
            <v>34082.53</v>
          </cell>
          <cell r="G350">
            <v>0</v>
          </cell>
          <cell r="H350">
            <v>0</v>
          </cell>
          <cell r="I350">
            <v>0</v>
          </cell>
          <cell r="J350">
            <v>2000000</v>
          </cell>
          <cell r="K350">
            <v>0</v>
          </cell>
          <cell r="L350">
            <v>0</v>
          </cell>
          <cell r="N350">
            <v>-3804277.06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7289.06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-7289.06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2080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-2080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</row>
        <row r="354"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1187034.19</v>
          </cell>
          <cell r="L355">
            <v>-1084000</v>
          </cell>
          <cell r="N355">
            <v>0</v>
          </cell>
        </row>
        <row r="356">
          <cell r="D356">
            <v>44127.41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</row>
        <row r="357">
          <cell r="D357">
            <v>33006.29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</row>
        <row r="358"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183730.99</v>
          </cell>
          <cell r="K358">
            <v>0</v>
          </cell>
          <cell r="L358">
            <v>0</v>
          </cell>
          <cell r="N358">
            <v>0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</row>
        <row r="360">
          <cell r="D360">
            <v>-104.92</v>
          </cell>
          <cell r="E360">
            <v>0</v>
          </cell>
          <cell r="F360">
            <v>-220.29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</row>
        <row r="369">
          <cell r="D369">
            <v>3661140.46</v>
          </cell>
          <cell r="E369">
            <v>-13659.23</v>
          </cell>
          <cell r="F369">
            <v>189997.53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</row>
        <row r="370">
          <cell r="D370">
            <v>2284762.56</v>
          </cell>
          <cell r="E370">
            <v>120</v>
          </cell>
          <cell r="F370">
            <v>5875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</row>
        <row r="371">
          <cell r="D371">
            <v>3735311.5200000005</v>
          </cell>
          <cell r="E371">
            <v>1300</v>
          </cell>
          <cell r="F371">
            <v>7250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</row>
        <row r="374">
          <cell r="D374">
            <v>36524157.770000003</v>
          </cell>
          <cell r="E374">
            <v>15876.62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</row>
        <row r="375">
          <cell r="D375">
            <v>4178649.95</v>
          </cell>
          <cell r="E375">
            <v>131376.41999999998</v>
          </cell>
          <cell r="F375">
            <v>22531.96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</row>
        <row r="376">
          <cell r="D376">
            <v>42462.18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</row>
        <row r="377">
          <cell r="D377">
            <v>1826417.6300000001</v>
          </cell>
          <cell r="E377">
            <v>286119.57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</row>
        <row r="378"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</row>
        <row r="379">
          <cell r="D379">
            <v>641568.8899999999</v>
          </cell>
          <cell r="E379">
            <v>41109.379999999997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</row>
        <row r="380">
          <cell r="D380">
            <v>15433316.77</v>
          </cell>
          <cell r="E380">
            <v>1614093.13</v>
          </cell>
          <cell r="F380">
            <v>313019.92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</row>
        <row r="381">
          <cell r="D381">
            <v>28980.55</v>
          </cell>
          <cell r="E381">
            <v>2700</v>
          </cell>
          <cell r="F381">
            <v>1750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</row>
        <row r="384">
          <cell r="D384">
            <v>76954.66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</row>
        <row r="385">
          <cell r="D385">
            <v>20106866.370000001</v>
          </cell>
          <cell r="E385">
            <v>479963.89999999997</v>
          </cell>
          <cell r="F385">
            <v>830091.21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</row>
        <row r="386">
          <cell r="D386">
            <v>253306.11</v>
          </cell>
          <cell r="E386">
            <v>7754.69</v>
          </cell>
          <cell r="F386">
            <v>93196.66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</row>
        <row r="387">
          <cell r="D387">
            <v>2074655.8699999999</v>
          </cell>
          <cell r="E387">
            <v>375992.19999999995</v>
          </cell>
          <cell r="F387">
            <v>29863.95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</row>
        <row r="388"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</row>
        <row r="389">
          <cell r="D389">
            <v>14773105.23</v>
          </cell>
          <cell r="E389">
            <v>252423.99</v>
          </cell>
          <cell r="F389">
            <v>2810.52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</row>
        <row r="390">
          <cell r="D390">
            <v>80331.77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</row>
        <row r="391">
          <cell r="D391">
            <v>128938.86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</row>
        <row r="392">
          <cell r="D392">
            <v>3406331.92</v>
          </cell>
          <cell r="E392">
            <v>1089999.68</v>
          </cell>
          <cell r="F392">
            <v>63115.12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</row>
        <row r="393">
          <cell r="D393">
            <v>28917.46</v>
          </cell>
          <cell r="E393">
            <v>563028.32999999996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</row>
        <row r="394">
          <cell r="D394">
            <v>0</v>
          </cell>
          <cell r="E394">
            <v>393479.48000000004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</row>
        <row r="398">
          <cell r="D398">
            <v>0</v>
          </cell>
          <cell r="E398">
            <v>148.33000000000001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</row>
        <row r="399">
          <cell r="D399">
            <v>6565027.3499999996</v>
          </cell>
          <cell r="E399">
            <v>235541.66</v>
          </cell>
          <cell r="F399">
            <v>102199.59000000001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</row>
        <row r="401">
          <cell r="D401">
            <v>6872144.9299999997</v>
          </cell>
          <cell r="E401">
            <v>214119.52000000002</v>
          </cell>
          <cell r="F401">
            <v>109607.64000000001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</row>
        <row r="402">
          <cell r="D402">
            <v>-2351773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</row>
        <row r="403">
          <cell r="D403">
            <v>106129.09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</row>
        <row r="404">
          <cell r="D404">
            <v>45402.29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</row>
        <row r="405">
          <cell r="D405">
            <v>96591.21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</row>
        <row r="406">
          <cell r="D406">
            <v>272014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</row>
        <row r="407"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</row>
        <row r="408"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</row>
        <row r="409">
          <cell r="D409">
            <v>11185395.720000001</v>
          </cell>
          <cell r="E409">
            <v>422606.32</v>
          </cell>
          <cell r="F409">
            <v>229083.75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</row>
        <row r="410">
          <cell r="D410">
            <v>78087.199999999997</v>
          </cell>
          <cell r="E410">
            <v>2933.56</v>
          </cell>
          <cell r="F410">
            <v>1636.69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</row>
        <row r="411">
          <cell r="D411">
            <v>449701.65</v>
          </cell>
          <cell r="E411">
            <v>17292.96</v>
          </cell>
          <cell r="F411">
            <v>9624.4599999999991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</row>
        <row r="412"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</row>
        <row r="413">
          <cell r="D413">
            <v>5471.02</v>
          </cell>
          <cell r="E413">
            <v>64.98</v>
          </cell>
          <cell r="F413">
            <v>67.44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</row>
        <row r="414">
          <cell r="D414">
            <v>402552.94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-20456.650000000001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</row>
        <row r="422">
          <cell r="D422">
            <v>1123481.98</v>
          </cell>
          <cell r="E422">
            <v>610517.44999999995</v>
          </cell>
          <cell r="F422">
            <v>48808.98</v>
          </cell>
          <cell r="G422">
            <v>0</v>
          </cell>
          <cell r="H422">
            <v>0</v>
          </cell>
          <cell r="I422">
            <v>0</v>
          </cell>
          <cell r="J422">
            <v>1009.9</v>
          </cell>
          <cell r="K422">
            <v>0</v>
          </cell>
          <cell r="L422">
            <v>0</v>
          </cell>
          <cell r="N422">
            <v>0</v>
          </cell>
        </row>
        <row r="423">
          <cell r="D423">
            <v>167457.39000000001</v>
          </cell>
          <cell r="E423">
            <v>0</v>
          </cell>
          <cell r="F423">
            <v>50639.33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</row>
        <row r="424">
          <cell r="D424">
            <v>920951.75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</row>
        <row r="425">
          <cell r="D425">
            <v>468757.82999999996</v>
          </cell>
          <cell r="E425">
            <v>162783.81999999998</v>
          </cell>
          <cell r="F425">
            <v>35269.019999999997</v>
          </cell>
          <cell r="G425">
            <v>0</v>
          </cell>
          <cell r="H425">
            <v>0</v>
          </cell>
          <cell r="I425">
            <v>0</v>
          </cell>
          <cell r="J425">
            <v>3461.7</v>
          </cell>
          <cell r="K425">
            <v>0</v>
          </cell>
          <cell r="L425">
            <v>0</v>
          </cell>
          <cell r="N425">
            <v>0</v>
          </cell>
        </row>
        <row r="426">
          <cell r="D426">
            <v>1491198.45</v>
          </cell>
          <cell r="E426">
            <v>7616</v>
          </cell>
          <cell r="F426">
            <v>78177.91</v>
          </cell>
          <cell r="G426">
            <v>0</v>
          </cell>
          <cell r="H426">
            <v>0</v>
          </cell>
          <cell r="I426">
            <v>0</v>
          </cell>
          <cell r="J426">
            <v>643246.86</v>
          </cell>
          <cell r="K426">
            <v>0</v>
          </cell>
          <cell r="L426">
            <v>0</v>
          </cell>
          <cell r="N426">
            <v>0</v>
          </cell>
        </row>
        <row r="427">
          <cell r="D427">
            <v>395155.51</v>
          </cell>
          <cell r="E427">
            <v>49147.63</v>
          </cell>
          <cell r="F427">
            <v>161526.35999999999</v>
          </cell>
          <cell r="G427">
            <v>0</v>
          </cell>
          <cell r="H427">
            <v>0</v>
          </cell>
          <cell r="I427">
            <v>0</v>
          </cell>
          <cell r="J427">
            <v>1911.8</v>
          </cell>
          <cell r="K427">
            <v>0</v>
          </cell>
          <cell r="L427">
            <v>0</v>
          </cell>
          <cell r="N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</row>
        <row r="430">
          <cell r="D430">
            <v>211.42</v>
          </cell>
          <cell r="E430">
            <v>-61.7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</row>
        <row r="431">
          <cell r="D431">
            <v>28592.76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</row>
        <row r="433">
          <cell r="D433">
            <v>1797994.06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</row>
        <row r="435">
          <cell r="D435">
            <v>4292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</row>
        <row r="438">
          <cell r="D438">
            <v>29583.1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</row>
        <row r="439">
          <cell r="D439">
            <v>307681.42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</row>
        <row r="440">
          <cell r="D440">
            <v>3550822.21</v>
          </cell>
          <cell r="E440">
            <v>0</v>
          </cell>
          <cell r="F440">
            <v>4522.8100000000004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</row>
        <row r="441">
          <cell r="D441">
            <v>133029.89000000001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</row>
        <row r="442">
          <cell r="D442">
            <v>73807.02</v>
          </cell>
          <cell r="E442">
            <v>0</v>
          </cell>
          <cell r="F442">
            <v>16.84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</row>
        <row r="443">
          <cell r="D443">
            <v>51842.9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</row>
        <row r="444">
          <cell r="D444">
            <v>107728.98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</row>
        <row r="445">
          <cell r="D445">
            <v>6018996.0300000003</v>
          </cell>
          <cell r="E445">
            <v>713048.46000000008</v>
          </cell>
          <cell r="F445">
            <v>419807.94</v>
          </cell>
          <cell r="G445">
            <v>0</v>
          </cell>
          <cell r="H445">
            <v>0</v>
          </cell>
          <cell r="I445">
            <v>0</v>
          </cell>
          <cell r="J445">
            <v>9298.4500000000007</v>
          </cell>
          <cell r="K445">
            <v>41749.07</v>
          </cell>
          <cell r="L445">
            <v>0</v>
          </cell>
          <cell r="N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</row>
        <row r="448">
          <cell r="D448">
            <v>1243328.1200000001</v>
          </cell>
          <cell r="E448">
            <v>327691.53000000003</v>
          </cell>
          <cell r="F448">
            <v>277579.33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</row>
        <row r="449">
          <cell r="D449">
            <v>1574369.93</v>
          </cell>
          <cell r="E449">
            <v>217124.49</v>
          </cell>
          <cell r="F449">
            <v>111367.10999999999</v>
          </cell>
          <cell r="G449">
            <v>0</v>
          </cell>
          <cell r="H449">
            <v>0</v>
          </cell>
          <cell r="I449">
            <v>0</v>
          </cell>
          <cell r="J449">
            <v>1450.76</v>
          </cell>
          <cell r="K449">
            <v>0</v>
          </cell>
          <cell r="L449">
            <v>0</v>
          </cell>
          <cell r="N449">
            <v>-103834.22</v>
          </cell>
        </row>
        <row r="450">
          <cell r="D450">
            <v>2211625.48</v>
          </cell>
          <cell r="E450">
            <v>149522.73000000001</v>
          </cell>
          <cell r="F450">
            <v>16405</v>
          </cell>
          <cell r="G450">
            <v>0</v>
          </cell>
          <cell r="H450">
            <v>0</v>
          </cell>
          <cell r="I450">
            <v>0</v>
          </cell>
          <cell r="J450">
            <v>7808.03</v>
          </cell>
          <cell r="K450">
            <v>0</v>
          </cell>
          <cell r="L450">
            <v>0</v>
          </cell>
          <cell r="N450">
            <v>0</v>
          </cell>
        </row>
        <row r="451">
          <cell r="D451">
            <v>748222.86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127710.78</v>
          </cell>
          <cell r="K451">
            <v>0</v>
          </cell>
          <cell r="L451">
            <v>0</v>
          </cell>
          <cell r="N451">
            <v>0</v>
          </cell>
        </row>
        <row r="452">
          <cell r="D452">
            <v>209033.17</v>
          </cell>
          <cell r="E452">
            <v>1273376.48</v>
          </cell>
          <cell r="F452">
            <v>72619.61</v>
          </cell>
          <cell r="G452">
            <v>0</v>
          </cell>
          <cell r="H452">
            <v>0</v>
          </cell>
          <cell r="I452">
            <v>0</v>
          </cell>
          <cell r="J452">
            <v>19678.900000000001</v>
          </cell>
          <cell r="K452">
            <v>0</v>
          </cell>
          <cell r="L452">
            <v>0</v>
          </cell>
          <cell r="N452">
            <v>0</v>
          </cell>
        </row>
        <row r="453"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</row>
        <row r="454">
          <cell r="D454">
            <v>29263.79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</row>
        <row r="456">
          <cell r="D456">
            <v>165306.59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</row>
        <row r="457">
          <cell r="D457">
            <v>4498.2</v>
          </cell>
          <cell r="E457">
            <v>18020.57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</row>
        <row r="458">
          <cell r="D458">
            <v>76299.86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</row>
        <row r="459">
          <cell r="D459">
            <v>171144.77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</row>
        <row r="460">
          <cell r="D460">
            <v>0</v>
          </cell>
          <cell r="E460">
            <v>0</v>
          </cell>
          <cell r="F460">
            <v>12813333.209999999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</row>
        <row r="461">
          <cell r="D461">
            <v>0</v>
          </cell>
          <cell r="E461">
            <v>91508.24</v>
          </cell>
          <cell r="F461">
            <v>0</v>
          </cell>
          <cell r="G461">
            <v>0</v>
          </cell>
          <cell r="H461">
            <v>157734.20000000001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</row>
        <row r="463">
          <cell r="D463">
            <v>141789.54</v>
          </cell>
          <cell r="E463">
            <v>218675.03</v>
          </cell>
          <cell r="F463">
            <v>0</v>
          </cell>
          <cell r="G463">
            <v>0</v>
          </cell>
          <cell r="H463">
            <v>87774238.200000003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-53864682.119999997</v>
          </cell>
        </row>
        <row r="464">
          <cell r="D464">
            <v>447929.94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180775</v>
          </cell>
          <cell r="L464">
            <v>0</v>
          </cell>
          <cell r="N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</row>
        <row r="466">
          <cell r="D466">
            <v>8531.06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1690000</v>
          </cell>
          <cell r="L466">
            <v>-1698531.06</v>
          </cell>
          <cell r="N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37755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-37755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</row>
        <row r="474">
          <cell r="D474">
            <v>0</v>
          </cell>
          <cell r="E474">
            <v>0</v>
          </cell>
          <cell r="F474">
            <v>1774824.79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-1774824.79</v>
          </cell>
        </row>
        <row r="475">
          <cell r="D475">
            <v>0</v>
          </cell>
          <cell r="E475">
            <v>289.99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-289.99</v>
          </cell>
        </row>
        <row r="476">
          <cell r="D476">
            <v>0</v>
          </cell>
          <cell r="E476">
            <v>0</v>
          </cell>
          <cell r="F476">
            <v>32452.27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-32452.27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</row>
        <row r="478">
          <cell r="D478">
            <v>0</v>
          </cell>
          <cell r="E478">
            <v>71067.72</v>
          </cell>
          <cell r="F478">
            <v>0</v>
          </cell>
          <cell r="G478">
            <v>7289.06</v>
          </cell>
          <cell r="H478">
            <v>2080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-80436.78</v>
          </cell>
        </row>
        <row r="479">
          <cell r="D479">
            <v>2000000</v>
          </cell>
          <cell r="E479">
            <v>0</v>
          </cell>
          <cell r="F479">
            <v>2000000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-4000000</v>
          </cell>
        </row>
        <row r="480"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10555181.109999999</v>
          </cell>
          <cell r="N481">
            <v>0</v>
          </cell>
        </row>
        <row r="482">
          <cell r="D482">
            <v>1595352.42</v>
          </cell>
          <cell r="E482">
            <v>0</v>
          </cell>
          <cell r="F482">
            <v>14935.64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</row>
        <row r="483">
          <cell r="D483">
            <v>-2197.87</v>
          </cell>
          <cell r="E483">
            <v>-369.98</v>
          </cell>
          <cell r="F483">
            <v>-10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7899.51</v>
          </cell>
          <cell r="N483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</row>
        <row r="490">
          <cell r="D490">
            <v>3189445.82</v>
          </cell>
          <cell r="E490">
            <v>0</v>
          </cell>
          <cell r="F490">
            <v>52737.03</v>
          </cell>
          <cell r="G490">
            <v>0</v>
          </cell>
          <cell r="H490">
            <v>0</v>
          </cell>
          <cell r="I490">
            <v>0</v>
          </cell>
          <cell r="J490">
            <v>112726.57</v>
          </cell>
          <cell r="K490">
            <v>0</v>
          </cell>
          <cell r="L490">
            <v>0</v>
          </cell>
          <cell r="N490">
            <v>0</v>
          </cell>
        </row>
        <row r="491">
          <cell r="D491">
            <v>2261947.7999999998</v>
          </cell>
          <cell r="E491">
            <v>530865.56000000006</v>
          </cell>
          <cell r="F491">
            <v>27450</v>
          </cell>
          <cell r="G491">
            <v>0</v>
          </cell>
          <cell r="H491">
            <v>0</v>
          </cell>
          <cell r="I491">
            <v>0</v>
          </cell>
          <cell r="J491">
            <v>117339.44</v>
          </cell>
          <cell r="K491">
            <v>0</v>
          </cell>
          <cell r="L491">
            <v>0</v>
          </cell>
          <cell r="N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</row>
        <row r="495">
          <cell r="D495">
            <v>633237.53</v>
          </cell>
          <cell r="E495">
            <v>63996.18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-697233.71</v>
          </cell>
          <cell r="N495">
            <v>0</v>
          </cell>
        </row>
        <row r="496">
          <cell r="D496">
            <v>1155736.22</v>
          </cell>
          <cell r="E496">
            <v>298896.64000000001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-1454632.8599999999</v>
          </cell>
          <cell r="N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814646.85</v>
          </cell>
          <cell r="K501">
            <v>0</v>
          </cell>
          <cell r="L501">
            <v>-814646.85</v>
          </cell>
          <cell r="N501">
            <v>0</v>
          </cell>
        </row>
        <row r="502">
          <cell r="D502">
            <v>161691.85999999999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3076546.35</v>
          </cell>
          <cell r="K502">
            <v>0</v>
          </cell>
          <cell r="L502">
            <v>0</v>
          </cell>
          <cell r="N502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258412.16</v>
          </cell>
          <cell r="K504">
            <v>0</v>
          </cell>
          <cell r="L504">
            <v>-258412.16</v>
          </cell>
          <cell r="N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</row>
        <row r="518">
          <cell r="D518">
            <v>796488.95</v>
          </cell>
          <cell r="E518">
            <v>434885.74</v>
          </cell>
          <cell r="F518">
            <v>71875.539999999994</v>
          </cell>
          <cell r="G518">
            <v>0</v>
          </cell>
          <cell r="H518">
            <v>0</v>
          </cell>
          <cell r="I518">
            <v>0</v>
          </cell>
          <cell r="J518">
            <v>1103381.32</v>
          </cell>
          <cell r="K518">
            <v>0</v>
          </cell>
          <cell r="L518">
            <v>0</v>
          </cell>
          <cell r="N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</row>
        <row r="520"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</row>
        <row r="523"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</row>
        <row r="527">
          <cell r="D527">
            <v>19067673.23</v>
          </cell>
          <cell r="E527">
            <v>1291693.93</v>
          </cell>
          <cell r="F527">
            <v>15587671.800000001</v>
          </cell>
          <cell r="G527">
            <v>14543767.82</v>
          </cell>
          <cell r="H527">
            <v>1473516.56</v>
          </cell>
          <cell r="I527">
            <v>0</v>
          </cell>
          <cell r="J527">
            <v>30916427.210000001</v>
          </cell>
          <cell r="K527">
            <v>94184.91</v>
          </cell>
          <cell r="L527">
            <v>0</v>
          </cell>
          <cell r="N527">
            <v>-1442.84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227995762.19000003</v>
          </cell>
          <cell r="N528">
            <v>0</v>
          </cell>
        </row>
        <row r="530">
          <cell r="D530">
            <v>-52173600.019999996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</row>
        <row r="535">
          <cell r="D535">
            <v>0</v>
          </cell>
        </row>
        <row r="536">
          <cell r="D53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135111291.08000001</v>
          </cell>
        </row>
        <row r="485">
          <cell r="D485">
            <v>43751817.159999996</v>
          </cell>
        </row>
        <row r="507">
          <cell r="D507">
            <v>3017293.81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 refreshError="1"/>
      <sheetData sheetId="4" refreshError="1">
        <row r="174">
          <cell r="B174" t="str">
            <v>Tuition-Advanced &amp; Professional - Baccalaureate</v>
          </cell>
        </row>
        <row r="417">
          <cell r="D417">
            <v>27370728.09</v>
          </cell>
        </row>
        <row r="485">
          <cell r="D485">
            <v>8619074.9600000028</v>
          </cell>
        </row>
        <row r="507">
          <cell r="D507">
            <v>1087146.55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10877758.530000001</v>
          </cell>
        </row>
        <row r="485">
          <cell r="D485">
            <v>4090397.1199999996</v>
          </cell>
        </row>
        <row r="507">
          <cell r="D507">
            <v>514811.16000000003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417">
          <cell r="D417">
            <v>64595676.530000001</v>
          </cell>
        </row>
        <row r="485">
          <cell r="D485">
            <v>15403577.999999996</v>
          </cell>
        </row>
        <row r="507">
          <cell r="D507">
            <v>1606983.7499999998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 refreshError="1"/>
      <sheetData sheetId="4">
        <row r="213">
          <cell r="O213">
            <v>2046009.9400000002</v>
          </cell>
        </row>
        <row r="417">
          <cell r="D417">
            <v>48789972.649999991</v>
          </cell>
        </row>
        <row r="485">
          <cell r="D485">
            <v>16544999.530000003</v>
          </cell>
        </row>
        <row r="507">
          <cell r="D507">
            <v>665015.54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 refreshError="1"/>
      <sheetData sheetId="4">
        <row r="174">
          <cell r="B174" t="str">
            <v>Tuition-Advanced &amp; Professional - Baccalaureate</v>
          </cell>
        </row>
        <row r="417">
          <cell r="D417">
            <v>106493044.00000001</v>
          </cell>
        </row>
        <row r="485">
          <cell r="D485">
            <v>33439321.890000001</v>
          </cell>
        </row>
        <row r="507">
          <cell r="D507">
            <v>2136039.96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leg.state.fl.us/statutes/index.cfm?mode=View%20Statutes&amp;SubMenu=1&amp;App_mode=Display_Statute&amp;Search_String=1011.84&amp;URL=1000-1099/1011/Sections/1011.84.html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A1" s="226" t="s">
        <v>27</v>
      </c>
      <c r="B1" s="226"/>
      <c r="C1" s="226"/>
      <c r="D1" s="226"/>
      <c r="E1" s="226"/>
      <c r="F1" s="221"/>
    </row>
    <row r="2" spans="1:9">
      <c r="A2" s="226" t="s">
        <v>0</v>
      </c>
      <c r="B2" s="226"/>
      <c r="C2" s="226"/>
      <c r="D2" s="226"/>
      <c r="E2" s="226"/>
      <c r="F2" s="221"/>
    </row>
    <row r="3" spans="1:9">
      <c r="A3" s="226" t="s">
        <v>1</v>
      </c>
      <c r="B3" s="226"/>
      <c r="C3" s="226"/>
      <c r="D3" s="226"/>
      <c r="E3" s="226"/>
      <c r="F3" s="221"/>
    </row>
    <row r="4" spans="1:9">
      <c r="A4" s="226" t="s">
        <v>28</v>
      </c>
      <c r="B4" s="226"/>
      <c r="C4" s="226"/>
      <c r="D4" s="226"/>
      <c r="E4" s="226"/>
      <c r="F4" s="221"/>
    </row>
    <row r="5" spans="1:9">
      <c r="A5" s="2"/>
      <c r="B5" s="227"/>
      <c r="C5" s="227"/>
      <c r="D5" s="227"/>
      <c r="F5" s="4" t="s">
        <v>2</v>
      </c>
    </row>
    <row r="6" spans="1:9" ht="13.5" thickBot="1">
      <c r="A6" s="2"/>
      <c r="B6" s="2"/>
      <c r="C6" s="2"/>
      <c r="F6" s="1" t="s">
        <v>29</v>
      </c>
    </row>
    <row r="7" spans="1:9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14"/>
      <c r="B9" s="15"/>
      <c r="C9" s="16"/>
      <c r="D9" s="17"/>
      <c r="E9" s="16"/>
      <c r="F9" s="18"/>
      <c r="G9" s="19" t="s">
        <v>13</v>
      </c>
    </row>
    <row r="10" spans="1:9">
      <c r="A10" s="20" t="s">
        <v>14</v>
      </c>
      <c r="B10" s="43">
        <f>SUM(EASTERNFL:VALENCIA!B10)</f>
        <v>864828423.61999977</v>
      </c>
      <c r="C10" s="43">
        <f>SUM(EASTERNFL:VALENCIA!C10)</f>
        <v>85469571.589999974</v>
      </c>
      <c r="D10" s="43">
        <f>SUM(EASTERNFL:VALENCIA!D10)</f>
        <v>10270784.570000002</v>
      </c>
      <c r="E10" s="21">
        <f t="array" ref="E10">SUM(ROUND(B10:D10,2))</f>
        <v>960568779.78000009</v>
      </c>
      <c r="F10" s="22">
        <f>E10/$E$22</f>
        <v>0.44594633246427556</v>
      </c>
      <c r="G10" s="23"/>
    </row>
    <row r="11" spans="1:9">
      <c r="A11" s="20" t="s">
        <v>15</v>
      </c>
      <c r="B11" s="43">
        <f>SUM(EASTERNFL:VALENCIA!B11)</f>
        <v>-9884.19</v>
      </c>
      <c r="C11" s="43">
        <f>SUM(EASTERNFL:VALENCIA!C11)</f>
        <v>0</v>
      </c>
      <c r="D11" s="43">
        <f>SUM(EASTERNFL:VALENCIA!D11)</f>
        <v>0</v>
      </c>
      <c r="E11" s="21">
        <f t="array" ref="E11">SUM(ROUND(B11:D11,2))</f>
        <v>-9884.19</v>
      </c>
      <c r="F11" s="22">
        <f>E11/$E$22</f>
        <v>-4.5887586320363173E-6</v>
      </c>
      <c r="G11" s="23"/>
    </row>
    <row r="12" spans="1:9">
      <c r="A12" s="20" t="s">
        <v>16</v>
      </c>
      <c r="B12" s="43">
        <f>SUM(EASTERNFL:VALENCIA!B12)</f>
        <v>6419348.5600000005</v>
      </c>
      <c r="C12" s="43">
        <f>SUM(EASTERNFL:VALENCIA!C12)</f>
        <v>1741369.64</v>
      </c>
      <c r="D12" s="43">
        <f>SUM(EASTERNFL:VALENCIA!D12)</f>
        <v>197862</v>
      </c>
      <c r="E12" s="21">
        <f t="array" ref="E12">SUM(ROUND(B12:D12,2))</f>
        <v>8358580.1999999993</v>
      </c>
      <c r="F12" s="22">
        <f>E12/$E$22</f>
        <v>3.8804906668445109E-3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3">
        <f>SUM(EASTERNFL:VALENCIA!B14)</f>
        <v>165952765.02000007</v>
      </c>
      <c r="C14" s="43">
        <f>SUM(EASTERNFL:VALENCIA!C14)</f>
        <v>37183742.43</v>
      </c>
      <c r="D14" s="43">
        <f>SUM(EASTERNFL:VALENCIA!D14)</f>
        <v>6761854.6399999987</v>
      </c>
      <c r="E14" s="21">
        <f t="array" ref="E14">SUM(ROUND(B14:D14,2))</f>
        <v>209898362.09</v>
      </c>
      <c r="F14" s="22">
        <f t="shared" ref="F14:F20" si="0">E14/$E$22</f>
        <v>9.7445812038292667E-2</v>
      </c>
      <c r="G14" s="23"/>
      <c r="H14" s="30"/>
      <c r="I14" s="30"/>
    </row>
    <row r="15" spans="1:9">
      <c r="A15" s="29" t="s">
        <v>19</v>
      </c>
      <c r="B15" s="43">
        <f>SUM(EASTERNFL:VALENCIA!B15)</f>
        <v>13107278.98</v>
      </c>
      <c r="C15" s="43">
        <f>SUM(EASTERNFL:VALENCIA!C15)</f>
        <v>6166984.2799999984</v>
      </c>
      <c r="D15" s="43">
        <f>SUM(EASTERNFL:VALENCIA!D15)</f>
        <v>1107576.57</v>
      </c>
      <c r="E15" s="21">
        <f t="array" ref="E15">SUM(ROUND(B15:D15,2))</f>
        <v>20381839.830000002</v>
      </c>
      <c r="F15" s="22">
        <f t="shared" si="0"/>
        <v>9.4623174439882416E-3</v>
      </c>
      <c r="G15" s="23"/>
      <c r="H15" s="30"/>
      <c r="I15" s="30"/>
    </row>
    <row r="16" spans="1:9">
      <c r="A16" s="20" t="s">
        <v>20</v>
      </c>
      <c r="B16" s="43">
        <f>SUM(EASTERNFL:VALENCIA!B16)</f>
        <v>182731097.30000004</v>
      </c>
      <c r="C16" s="43">
        <f>SUM(EASTERNFL:VALENCIA!C16)</f>
        <v>26157200.800000001</v>
      </c>
      <c r="D16" s="43">
        <f>SUM(EASTERNFL:VALENCIA!D16)</f>
        <v>1423924.9800000002</v>
      </c>
      <c r="E16" s="21">
        <f t="array" ref="E16">SUM(ROUND(B16:D16,2))</f>
        <v>210312223.08000001</v>
      </c>
      <c r="F16" s="22">
        <f t="shared" si="0"/>
        <v>9.7637947983709103E-2</v>
      </c>
      <c r="G16" s="23"/>
    </row>
    <row r="17" spans="1:12">
      <c r="A17" s="20" t="s">
        <v>21</v>
      </c>
      <c r="B17" s="43">
        <f>SUM(EASTERNFL:VALENCIA!B17)</f>
        <v>245026793.47999999</v>
      </c>
      <c r="C17" s="43">
        <f>SUM(EASTERNFL:VALENCIA!C17)</f>
        <v>122596706.01000002</v>
      </c>
      <c r="D17" s="43">
        <f>SUM(EASTERNFL:VALENCIA!D17)</f>
        <v>11263587.84</v>
      </c>
      <c r="E17" s="21">
        <f t="array" ref="E17">SUM(ROUND(B17:D17,2))</f>
        <v>378887087.32999998</v>
      </c>
      <c r="F17" s="22">
        <f t="shared" si="0"/>
        <v>0.17589922821724749</v>
      </c>
      <c r="G17" s="23"/>
    </row>
    <row r="18" spans="1:12">
      <c r="A18" s="20" t="s">
        <v>22</v>
      </c>
      <c r="B18" s="43">
        <f>SUM(EASTERNFL:VALENCIA!B18)</f>
        <v>119829607.14000002</v>
      </c>
      <c r="C18" s="43">
        <f>SUM(EASTERNFL:VALENCIA!C18)</f>
        <v>157143873.77999997</v>
      </c>
      <c r="D18" s="43">
        <f>SUM(EASTERNFL:VALENCIA!D18)</f>
        <v>6513993.1300000008</v>
      </c>
      <c r="E18" s="21">
        <f t="array" ref="E18">SUM(ROUND(B18:D18,2))</f>
        <v>283487474.05000001</v>
      </c>
      <c r="F18" s="22">
        <f t="shared" si="0"/>
        <v>0.1316097316645177</v>
      </c>
      <c r="G18" s="23"/>
    </row>
    <row r="19" spans="1:12">
      <c r="A19" s="20" t="s">
        <v>23</v>
      </c>
      <c r="B19" s="43">
        <f>SUM(EASTERNFL:VALENCIA!B19)</f>
        <v>2020707.1399999997</v>
      </c>
      <c r="C19" s="43">
        <f>SUM(EASTERNFL:VALENCIA!C19)</f>
        <v>12806645.24</v>
      </c>
      <c r="D19" s="43">
        <f>SUM(EASTERNFL:VALENCIA!D19)</f>
        <v>0</v>
      </c>
      <c r="E19" s="21">
        <f t="array" ref="E19">SUM(ROUND(B19:D19,2))</f>
        <v>14827352.380000001</v>
      </c>
      <c r="F19" s="22">
        <f t="shared" si="0"/>
        <v>6.88363348174906E-3</v>
      </c>
      <c r="G19" s="23"/>
    </row>
    <row r="20" spans="1:12" ht="13.5" thickBot="1">
      <c r="A20" s="20" t="s">
        <v>24</v>
      </c>
      <c r="B20" s="43">
        <f>SUM(EASTERNFL:VALENCIA!B20)</f>
        <v>827142.61</v>
      </c>
      <c r="C20" s="43">
        <f>SUM(EASTERNFL:VALENCIA!C20)</f>
        <v>66461894.179999985</v>
      </c>
      <c r="D20" s="43">
        <f>SUM(EASTERNFL:VALENCIA!D20)</f>
        <v>0</v>
      </c>
      <c r="E20" s="31">
        <f t="array" ref="E20">SUM(ROUND(B20:D20,2))</f>
        <v>67289036.790000007</v>
      </c>
      <c r="F20" s="22">
        <f t="shared" si="0"/>
        <v>3.1239094798007915E-2</v>
      </c>
      <c r="G20" s="23"/>
    </row>
    <row r="21" spans="1:12">
      <c r="A21" s="32"/>
      <c r="B21" s="15"/>
      <c r="C21" s="16"/>
      <c r="D21" s="17"/>
      <c r="E21" s="26"/>
      <c r="F21" s="18"/>
      <c r="G21" s="28"/>
    </row>
    <row r="22" spans="1:12" ht="13.5" thickBot="1">
      <c r="A22" s="33" t="s">
        <v>11</v>
      </c>
      <c r="B22" s="31">
        <f t="array" ref="B22">SUM(ROUND(B10:B20,2))</f>
        <v>1600733279.6600001</v>
      </c>
      <c r="C22" s="31">
        <f t="array" ref="C22">SUM(ROUND(C10:C20,2))</f>
        <v>515727987.94999999</v>
      </c>
      <c r="D22" s="34">
        <f t="array" ref="D22">SUM(ROUND(D10:D20,2))</f>
        <v>37539583.730000004</v>
      </c>
      <c r="E22" s="31">
        <f t="array" ref="E22">SUM(ROUND(E10:E20,2))</f>
        <v>2154000851.3399997</v>
      </c>
      <c r="F22" s="35">
        <f>SUM(F10:F20)</f>
        <v>1.0000000000000002</v>
      </c>
      <c r="G22" s="28"/>
    </row>
    <row r="23" spans="1:12" ht="12.75" customHeight="1">
      <c r="A23" s="36" t="s">
        <v>25</v>
      </c>
      <c r="B23" s="37">
        <f>'FCS AGL'!D417</f>
        <v>1600733279.6899996</v>
      </c>
      <c r="C23" s="37">
        <f>'FCS AGL'!D485</f>
        <v>515727987.95000005</v>
      </c>
      <c r="D23" s="37">
        <f>'FCS AGL'!D507</f>
        <v>37539583.730000004</v>
      </c>
      <c r="E23" s="38"/>
      <c r="F23" s="39"/>
    </row>
    <row r="24" spans="1:12" ht="12.75" customHeight="1">
      <c r="A24" s="40"/>
      <c r="B24" s="2"/>
      <c r="C24" s="2"/>
      <c r="D24" s="2"/>
      <c r="E24" s="2"/>
      <c r="F24" s="41"/>
      <c r="K24" s="44"/>
      <c r="L24" s="44"/>
    </row>
    <row r="25" spans="1:12">
      <c r="A25" s="42" t="s">
        <v>26</v>
      </c>
      <c r="B25" s="23"/>
      <c r="C25" s="23"/>
      <c r="D25" s="23"/>
      <c r="E25" s="23"/>
      <c r="K25" s="44"/>
      <c r="L25" s="44"/>
    </row>
    <row r="26" spans="1:12">
      <c r="B26" s="23"/>
      <c r="C26" s="23"/>
      <c r="D26" s="23"/>
      <c r="E26" s="23"/>
      <c r="H26" s="44"/>
      <c r="K26" s="44"/>
      <c r="L26" s="44"/>
    </row>
    <row r="27" spans="1:12">
      <c r="B27" s="23"/>
      <c r="C27" s="23"/>
      <c r="D27" s="23"/>
      <c r="E27" s="23"/>
      <c r="K27" s="44"/>
      <c r="L27" s="44"/>
    </row>
    <row r="28" spans="1:12">
      <c r="B28" s="23"/>
      <c r="C28" s="23"/>
      <c r="D28" s="23"/>
      <c r="E28" s="23"/>
      <c r="G28" s="44"/>
      <c r="H28" s="44"/>
      <c r="K28" s="44"/>
      <c r="L28" s="44"/>
    </row>
    <row r="29" spans="1:12">
      <c r="B29" s="23"/>
      <c r="C29" s="23"/>
      <c r="D29" s="23"/>
      <c r="E29" s="23"/>
      <c r="G29" s="44"/>
      <c r="H29" s="44"/>
    </row>
    <row r="30" spans="1:12">
      <c r="B30" s="23"/>
      <c r="C30" s="23"/>
      <c r="D30" s="23"/>
      <c r="E30" s="23"/>
      <c r="G30" s="44"/>
      <c r="H30" s="44"/>
      <c r="K30" s="44"/>
    </row>
    <row r="31" spans="1:12">
      <c r="B31" s="23"/>
      <c r="C31" s="23"/>
      <c r="D31" s="23"/>
      <c r="E31" s="23"/>
      <c r="G31" s="44"/>
      <c r="H31" s="44"/>
    </row>
    <row r="32" spans="1:12">
      <c r="B32" s="23"/>
      <c r="C32" s="23"/>
      <c r="D32" s="23"/>
      <c r="E32" s="23"/>
      <c r="G32" s="44"/>
      <c r="H32" s="44"/>
    </row>
    <row r="33" spans="2:8">
      <c r="B33" s="23"/>
      <c r="C33" s="23"/>
      <c r="D33" s="23"/>
      <c r="E33" s="23"/>
      <c r="G33" s="44"/>
      <c r="H33" s="44"/>
    </row>
    <row r="34" spans="2:8">
      <c r="B34" s="23"/>
      <c r="C34" s="23"/>
      <c r="D34" s="23"/>
      <c r="E34" s="23"/>
      <c r="G34" s="44"/>
      <c r="H34" s="44"/>
    </row>
    <row r="35" spans="2:8">
      <c r="B35" s="23"/>
      <c r="C35" s="23"/>
      <c r="D35" s="23"/>
      <c r="E35" s="23"/>
      <c r="G35" s="44"/>
      <c r="H35" s="44"/>
    </row>
    <row r="36" spans="2:8">
      <c r="B36" s="23"/>
      <c r="C36" s="23"/>
      <c r="D36" s="23"/>
      <c r="E36" s="23"/>
      <c r="G36" s="44"/>
      <c r="H36" s="44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'[11]Contact Information'!C5</f>
        <v>GULF COAST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'[11]Contact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13227894.609999999</v>
      </c>
      <c r="C10" s="52">
        <v>688136.27</v>
      </c>
      <c r="D10" s="53">
        <v>13205.4</v>
      </c>
      <c r="E10" s="21">
        <f t="array" ref="E10">SUM(ROUND(B10:D10,2))</f>
        <v>13929236.279999999</v>
      </c>
      <c r="F10" s="22">
        <f>E10/$E$22</f>
        <v>0.45763043052267982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44091.1</v>
      </c>
      <c r="C12" s="52">
        <v>52305.47</v>
      </c>
      <c r="D12" s="53">
        <v>0</v>
      </c>
      <c r="E12" s="21">
        <f t="array" ref="E12">SUM(ROUND(B12:D12,2))</f>
        <v>96396.57</v>
      </c>
      <c r="F12" s="22">
        <f>E12/$E$22</f>
        <v>3.1670080787810175E-3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1408380.1</v>
      </c>
      <c r="C14" s="52">
        <v>299495.32</v>
      </c>
      <c r="D14" s="53">
        <v>0</v>
      </c>
      <c r="E14" s="21">
        <f t="array" ref="E14">SUM(ROUND(B14:D14,2))</f>
        <v>1707875.4200000002</v>
      </c>
      <c r="F14" s="22">
        <f t="shared" ref="F14:F20" si="0">E14/$E$22</f>
        <v>5.6110453439282365E-2</v>
      </c>
      <c r="G14" s="23"/>
    </row>
    <row r="15" spans="1:7">
      <c r="A15" s="29" t="s">
        <v>19</v>
      </c>
      <c r="B15" s="52">
        <v>69221.27</v>
      </c>
      <c r="C15" s="52">
        <v>244179.79</v>
      </c>
      <c r="D15" s="53">
        <v>0</v>
      </c>
      <c r="E15" s="21">
        <f t="array" ref="E15">SUM(ROUND(B15:D15,2))</f>
        <v>313401.06</v>
      </c>
      <c r="F15" s="22">
        <f t="shared" si="0"/>
        <v>1.0296462715618765E-2</v>
      </c>
      <c r="G15" s="23"/>
    </row>
    <row r="16" spans="1:7">
      <c r="A16" s="20" t="s">
        <v>20</v>
      </c>
      <c r="B16" s="52">
        <v>2262743.35</v>
      </c>
      <c r="C16" s="52">
        <v>161153.76</v>
      </c>
      <c r="D16" s="53">
        <v>0</v>
      </c>
      <c r="E16" s="21">
        <f t="array" ref="E16">SUM(ROUND(B16:D16,2))</f>
        <v>2423897.1100000003</v>
      </c>
      <c r="F16" s="22">
        <f t="shared" si="0"/>
        <v>7.9634594151057045E-2</v>
      </c>
      <c r="G16" s="23"/>
    </row>
    <row r="17" spans="1:7">
      <c r="A17" s="20" t="s">
        <v>21</v>
      </c>
      <c r="B17" s="52">
        <v>3614443.26</v>
      </c>
      <c r="C17" s="52">
        <v>1926449.65</v>
      </c>
      <c r="D17" s="53">
        <v>0</v>
      </c>
      <c r="E17" s="21">
        <f t="array" ref="E17">SUM(ROUND(B17:D17,2))</f>
        <v>5540892.9100000001</v>
      </c>
      <c r="F17" s="22">
        <f t="shared" si="0"/>
        <v>0.18204021792093289</v>
      </c>
      <c r="G17" s="23"/>
    </row>
    <row r="18" spans="1:7">
      <c r="A18" s="20" t="s">
        <v>22</v>
      </c>
      <c r="B18" s="52">
        <v>1853835.69</v>
      </c>
      <c r="C18" s="52">
        <v>2607828.2599999998</v>
      </c>
      <c r="D18" s="53">
        <v>1012996.69</v>
      </c>
      <c r="E18" s="21">
        <f t="array" ref="E18">SUM(ROUND(B18:D18,2))</f>
        <v>5474660.6399999987</v>
      </c>
      <c r="F18" s="22">
        <f t="shared" si="0"/>
        <v>0.17986422624232845</v>
      </c>
      <c r="G18" s="23"/>
    </row>
    <row r="19" spans="1:7">
      <c r="A19" s="20" t="s">
        <v>23</v>
      </c>
      <c r="B19" s="52">
        <v>141977.35999999999</v>
      </c>
      <c r="C19" s="52">
        <v>222444.07</v>
      </c>
      <c r="D19" s="53">
        <v>0</v>
      </c>
      <c r="E19" s="21">
        <f t="array" ref="E19">SUM(ROUND(B19:D19,2))</f>
        <v>364421.43</v>
      </c>
      <c r="F19" s="22">
        <f t="shared" si="0"/>
        <v>1.1972683394138723E-2</v>
      </c>
      <c r="G19" s="23"/>
    </row>
    <row r="20" spans="1:7" ht="13.5" thickBot="1">
      <c r="A20" s="20" t="s">
        <v>24</v>
      </c>
      <c r="B20" s="52">
        <v>82655.83</v>
      </c>
      <c r="C20" s="54">
        <v>504303.23</v>
      </c>
      <c r="D20" s="53">
        <v>0</v>
      </c>
      <c r="E20" s="31">
        <f t="array" ref="E20">SUM(ROUND(B20:D20,2))</f>
        <v>586959.05999999994</v>
      </c>
      <c r="F20" s="22">
        <f t="shared" si="0"/>
        <v>1.9283923535180884E-2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22705242.569999997</v>
      </c>
      <c r="C22" s="31">
        <f t="array" ref="C22">SUM(ROUND(C10:C20,2))</f>
        <v>6706295.8200000003</v>
      </c>
      <c r="D22" s="34">
        <f t="array" ref="D22">SUM(ROUND(D10:D20,2))</f>
        <v>1026202.09</v>
      </c>
      <c r="E22" s="31">
        <f t="array" ref="E22">SUM(ROUND(E10:E20,2))</f>
        <v>30437740.48</v>
      </c>
      <c r="F22" s="35">
        <f>SUM(F10:F20)</f>
        <v>1</v>
      </c>
      <c r="G22" s="28"/>
    </row>
    <row r="23" spans="1:7" ht="24">
      <c r="A23" s="36" t="s">
        <v>25</v>
      </c>
      <c r="B23" s="37">
        <f>'[11]Accounts by GL'!D417</f>
        <v>22705242.57</v>
      </c>
      <c r="C23" s="37">
        <f>'[11]Accounts by GL'!D485</f>
        <v>6706295.8200000003</v>
      </c>
      <c r="D23" s="37">
        <f>'[11]Accounts by GL'!D507</f>
        <v>1026202.09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'[12]Contact Information'!C5</f>
        <v>HILLSBOROUGH COMMUNITY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'[12]Contact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47032413.609999999</v>
      </c>
      <c r="C10" s="52">
        <v>4241924.62</v>
      </c>
      <c r="D10" s="53">
        <v>167549.9</v>
      </c>
      <c r="E10" s="21">
        <f t="array" ref="E10">SUM(ROUND(B10:D10,2))</f>
        <v>51441888.129999995</v>
      </c>
      <c r="F10" s="22">
        <f>E10/$E$22</f>
        <v>0.45057705514579016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168254.51</v>
      </c>
      <c r="C12" s="52">
        <v>185515.64</v>
      </c>
      <c r="D12" s="53">
        <v>5856.25</v>
      </c>
      <c r="E12" s="21">
        <f t="array" ref="E12">SUM(ROUND(B12:D12,2))</f>
        <v>359626.4</v>
      </c>
      <c r="F12" s="22">
        <f>E12/$E$22</f>
        <v>3.1499505588750642E-3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4794535.08</v>
      </c>
      <c r="C14" s="52">
        <v>2343457.2200000002</v>
      </c>
      <c r="D14" s="53">
        <v>183936.47</v>
      </c>
      <c r="E14" s="21">
        <f t="array" ref="E14">SUM(ROUND(B14:D14,2))</f>
        <v>7321928.7700000005</v>
      </c>
      <c r="F14" s="22">
        <f t="shared" ref="F14:F20" si="0">E14/$E$22</f>
        <v>6.4132426376664539E-2</v>
      </c>
      <c r="G14" s="23"/>
    </row>
    <row r="15" spans="1:7">
      <c r="A15" s="29" t="s">
        <v>19</v>
      </c>
      <c r="B15" s="52">
        <v>390063.85</v>
      </c>
      <c r="C15" s="52">
        <v>238026.78</v>
      </c>
      <c r="D15" s="53">
        <v>0</v>
      </c>
      <c r="E15" s="21">
        <f t="array" ref="E15">SUM(ROUND(B15:D15,2))</f>
        <v>628090.63</v>
      </c>
      <c r="F15" s="22">
        <f t="shared" si="0"/>
        <v>5.5014160000286154E-3</v>
      </c>
      <c r="G15" s="23"/>
    </row>
    <row r="16" spans="1:7">
      <c r="A16" s="20" t="s">
        <v>20</v>
      </c>
      <c r="B16" s="52">
        <v>10396855.57</v>
      </c>
      <c r="C16" s="52">
        <v>1700403.45</v>
      </c>
      <c r="D16" s="53">
        <v>147837.87</v>
      </c>
      <c r="E16" s="21">
        <f t="array" ref="E16">SUM(ROUND(B16:D16,2))</f>
        <v>12245096.889999999</v>
      </c>
      <c r="F16" s="22">
        <f t="shared" si="0"/>
        <v>0.10725422213757055</v>
      </c>
      <c r="G16" s="23"/>
    </row>
    <row r="17" spans="1:7">
      <c r="A17" s="20" t="s">
        <v>21</v>
      </c>
      <c r="B17" s="52">
        <v>11469483.09</v>
      </c>
      <c r="C17" s="52">
        <v>11043985.640000001</v>
      </c>
      <c r="D17" s="53">
        <v>1413598.47</v>
      </c>
      <c r="E17" s="21">
        <f t="array" ref="E17">SUM(ROUND(B17:D17,2))</f>
        <v>23927067.199999999</v>
      </c>
      <c r="F17" s="22">
        <f t="shared" si="0"/>
        <v>0.20957604530390764</v>
      </c>
      <c r="G17" s="23"/>
    </row>
    <row r="18" spans="1:7">
      <c r="A18" s="20" t="s">
        <v>22</v>
      </c>
      <c r="B18" s="52">
        <v>5022223.1500000004</v>
      </c>
      <c r="C18" s="52">
        <v>11812087.51</v>
      </c>
      <c r="D18" s="53">
        <v>443266.44</v>
      </c>
      <c r="E18" s="21">
        <f t="array" ref="E18">SUM(ROUND(B18:D18,2))</f>
        <v>17277577.100000001</v>
      </c>
      <c r="F18" s="22">
        <f t="shared" si="0"/>
        <v>0.15133347730353502</v>
      </c>
      <c r="G18" s="23"/>
    </row>
    <row r="19" spans="1:7">
      <c r="A19" s="20" t="s">
        <v>23</v>
      </c>
      <c r="B19" s="52">
        <v>163291.29999999999</v>
      </c>
      <c r="C19" s="52">
        <v>433157.64</v>
      </c>
      <c r="D19" s="53">
        <v>0</v>
      </c>
      <c r="E19" s="21">
        <f t="array" ref="E19">SUM(ROUND(B19:D19,2))</f>
        <v>596448.93999999994</v>
      </c>
      <c r="F19" s="22">
        <f t="shared" si="0"/>
        <v>5.2242679399883861E-3</v>
      </c>
      <c r="G19" s="23"/>
    </row>
    <row r="20" spans="1:7" ht="13.5" thickBot="1">
      <c r="A20" s="20" t="s">
        <v>24</v>
      </c>
      <c r="B20" s="52">
        <v>0</v>
      </c>
      <c r="C20" s="54">
        <v>371179</v>
      </c>
      <c r="D20" s="53">
        <v>0</v>
      </c>
      <c r="E20" s="31">
        <f t="array" ref="E20">SUM(ROUND(B20:D20,2))</f>
        <v>371179</v>
      </c>
      <c r="F20" s="22">
        <f t="shared" si="0"/>
        <v>3.2511392336399313E-3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79437120.159999996</v>
      </c>
      <c r="C22" s="31">
        <f t="array" ref="C22">SUM(ROUND(C10:C20,2))</f>
        <v>32369737.5</v>
      </c>
      <c r="D22" s="34">
        <f t="array" ref="D22">SUM(ROUND(D10:D20,2))</f>
        <v>2362045.4</v>
      </c>
      <c r="E22" s="31">
        <f t="array" ref="E22">SUM(ROUND(E10:E20,2))</f>
        <v>114168903.06</v>
      </c>
      <c r="F22" s="35">
        <f>SUM(F10:F20)</f>
        <v>1</v>
      </c>
      <c r="G22" s="28"/>
    </row>
    <row r="23" spans="1:7" ht="24">
      <c r="A23" s="36" t="s">
        <v>25</v>
      </c>
      <c r="B23" s="37">
        <f>'[12]Accounts by GL'!D417</f>
        <v>79437120.160000011</v>
      </c>
      <c r="C23" s="37">
        <f>'[12]Accounts by GL'!D485</f>
        <v>32369737.500000011</v>
      </c>
      <c r="D23" s="37">
        <f>'[12]Accounts by GL'!D507</f>
        <v>2362045.4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'[13]Contact Information'!C5</f>
        <v>INDIAN RIVER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'[13]Contact Information'!C3</f>
        <v>2015.v03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38031331.560000002</v>
      </c>
      <c r="C10" s="52">
        <v>2582896.2000000002</v>
      </c>
      <c r="D10" s="53">
        <v>815318.09</v>
      </c>
      <c r="E10" s="21">
        <f t="array" ref="E10">SUM(ROUND(B10:D10,2))</f>
        <v>41429545.850000009</v>
      </c>
      <c r="F10" s="22">
        <f>E10/$E$22</f>
        <v>0.49716383487382232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140878.44</v>
      </c>
      <c r="C12" s="52">
        <v>0</v>
      </c>
      <c r="D12" s="53">
        <v>0</v>
      </c>
      <c r="E12" s="21">
        <f t="array" ref="E12">SUM(ROUND(B12:D12,2))</f>
        <v>140878.44</v>
      </c>
      <c r="F12" s="22">
        <f>E12/$E$22</f>
        <v>1.6905728519213702E-3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8316015.0099999998</v>
      </c>
      <c r="C14" s="52">
        <v>728372.46</v>
      </c>
      <c r="D14" s="53">
        <v>0</v>
      </c>
      <c r="E14" s="21">
        <f t="array" ref="E14">SUM(ROUND(B14:D14,2))</f>
        <v>9044387.4699999988</v>
      </c>
      <c r="F14" s="22">
        <f t="shared" ref="F14:F20" si="0">E14/$E$22</f>
        <v>0.10853467655547439</v>
      </c>
      <c r="G14" s="23"/>
    </row>
    <row r="15" spans="1:7">
      <c r="A15" s="29" t="s">
        <v>19</v>
      </c>
      <c r="B15" s="52">
        <v>561836.39</v>
      </c>
      <c r="C15" s="52">
        <v>410533.75</v>
      </c>
      <c r="D15" s="53">
        <v>0</v>
      </c>
      <c r="E15" s="21">
        <f t="array" ref="E15">SUM(ROUND(B15:D15,2))</f>
        <v>972370.14</v>
      </c>
      <c r="F15" s="22">
        <f t="shared" si="0"/>
        <v>1.1668659595485173E-2</v>
      </c>
      <c r="G15" s="23"/>
    </row>
    <row r="16" spans="1:7">
      <c r="A16" s="20" t="s">
        <v>20</v>
      </c>
      <c r="B16" s="52">
        <v>6630973.8300000001</v>
      </c>
      <c r="C16" s="52">
        <v>1709273.67</v>
      </c>
      <c r="D16" s="53">
        <v>0</v>
      </c>
      <c r="E16" s="21">
        <f t="array" ref="E16">SUM(ROUND(B16:D16,2))</f>
        <v>8340247.5</v>
      </c>
      <c r="F16" s="22">
        <f t="shared" si="0"/>
        <v>0.1000848391123942</v>
      </c>
      <c r="G16" s="23"/>
    </row>
    <row r="17" spans="1:7">
      <c r="A17" s="20" t="s">
        <v>21</v>
      </c>
      <c r="B17" s="52">
        <v>5979341.4199999999</v>
      </c>
      <c r="C17" s="52">
        <v>1606796.23</v>
      </c>
      <c r="D17" s="53">
        <v>0</v>
      </c>
      <c r="E17" s="21">
        <f t="array" ref="E17">SUM(ROUND(B17:D17,2))</f>
        <v>7586137.6500000004</v>
      </c>
      <c r="F17" s="22">
        <f t="shared" si="0"/>
        <v>9.1035351910686846E-2</v>
      </c>
      <c r="G17" s="23"/>
    </row>
    <row r="18" spans="1:7">
      <c r="A18" s="20" t="s">
        <v>22</v>
      </c>
      <c r="B18" s="52">
        <v>6253218.5300000003</v>
      </c>
      <c r="C18" s="52">
        <v>6782777.6100000003</v>
      </c>
      <c r="D18" s="53">
        <v>46156.82</v>
      </c>
      <c r="E18" s="21">
        <f t="array" ref="E18">SUM(ROUND(B18:D18,2))</f>
        <v>13082152.960000001</v>
      </c>
      <c r="F18" s="22">
        <f t="shared" si="0"/>
        <v>0.15698876732918676</v>
      </c>
      <c r="G18" s="23"/>
    </row>
    <row r="19" spans="1:7">
      <c r="A19" s="20" t="s">
        <v>23</v>
      </c>
      <c r="B19" s="52">
        <v>46509.22</v>
      </c>
      <c r="C19" s="52">
        <v>627932.36</v>
      </c>
      <c r="D19" s="53">
        <v>0</v>
      </c>
      <c r="E19" s="21">
        <f t="array" ref="E19">SUM(ROUND(B19:D19,2))</f>
        <v>674441.58</v>
      </c>
      <c r="F19" s="22">
        <f t="shared" si="0"/>
        <v>8.0934501074469232E-3</v>
      </c>
      <c r="G19" s="23"/>
    </row>
    <row r="20" spans="1:7" ht="13.5" thickBot="1">
      <c r="A20" s="20" t="s">
        <v>24</v>
      </c>
      <c r="B20" s="52">
        <v>0</v>
      </c>
      <c r="C20" s="54">
        <v>2061615.47</v>
      </c>
      <c r="D20" s="53">
        <v>0</v>
      </c>
      <c r="E20" s="31">
        <f t="array" ref="E20">SUM(ROUND(B20:D20,2))</f>
        <v>2061615.47</v>
      </c>
      <c r="F20" s="22">
        <f t="shared" si="0"/>
        <v>2.4739847663582278E-2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65960104.399999999</v>
      </c>
      <c r="C22" s="31">
        <f t="array" ref="C22">SUM(ROUND(C10:C20,2))</f>
        <v>16510197.750000002</v>
      </c>
      <c r="D22" s="34">
        <f t="array" ref="D22">SUM(ROUND(D10:D20,2))</f>
        <v>861474.90999999992</v>
      </c>
      <c r="E22" s="31">
        <f t="array" ref="E22">SUM(ROUND(E10:E20,2))</f>
        <v>83331777.059999987</v>
      </c>
      <c r="F22" s="35">
        <f>SUM(F10:F20)</f>
        <v>1</v>
      </c>
      <c r="G22" s="28"/>
    </row>
    <row r="23" spans="1:7" ht="24">
      <c r="A23" s="36" t="s">
        <v>25</v>
      </c>
      <c r="B23" s="37">
        <f>'[13]Accounts by GL'!D417</f>
        <v>65960104.399999999</v>
      </c>
      <c r="C23" s="37">
        <f>'[13]Accounts by GL'!D485</f>
        <v>16510197.749999998</v>
      </c>
      <c r="D23" s="37">
        <f>'[13]Accounts by GL'!D507</f>
        <v>861474.90999999992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>
      <selection sqref="A1:F1"/>
    </sheetView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61" t="str">
        <f>'[14]Contact Information'!C5</f>
        <v>FLORIDA GATEWAY COLLEGE</v>
      </c>
      <c r="B1" s="261"/>
      <c r="C1" s="261"/>
      <c r="D1" s="261"/>
      <c r="E1" s="261"/>
      <c r="F1" s="262"/>
    </row>
    <row r="2" spans="1:7">
      <c r="A2" s="261" t="s">
        <v>0</v>
      </c>
      <c r="B2" s="261"/>
      <c r="C2" s="261"/>
      <c r="D2" s="261"/>
      <c r="E2" s="261"/>
      <c r="F2" s="262"/>
    </row>
    <row r="3" spans="1:7">
      <c r="A3" s="261" t="s">
        <v>1</v>
      </c>
      <c r="B3" s="261"/>
      <c r="C3" s="261"/>
      <c r="D3" s="261"/>
      <c r="E3" s="261"/>
      <c r="F3" s="262"/>
    </row>
    <row r="4" spans="1:7">
      <c r="A4" s="261" t="s">
        <v>28</v>
      </c>
      <c r="B4" s="261"/>
      <c r="C4" s="261"/>
      <c r="D4" s="261"/>
      <c r="E4" s="261"/>
      <c r="F4" s="262"/>
    </row>
    <row r="5" spans="1:7">
      <c r="A5" s="2"/>
      <c r="B5" s="3"/>
      <c r="C5" s="3"/>
      <c r="D5" s="3"/>
      <c r="F5" s="4" t="s">
        <v>2</v>
      </c>
    </row>
    <row r="6" spans="1:7" ht="13.5" thickBot="1">
      <c r="A6" s="2"/>
      <c r="B6" s="2"/>
      <c r="C6" s="2"/>
      <c r="F6" s="1" t="str">
        <f>'[14]Contact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6102553</v>
      </c>
      <c r="C10" s="52">
        <v>540736.94999999995</v>
      </c>
      <c r="D10" s="53">
        <v>68702.86</v>
      </c>
      <c r="E10" s="21">
        <f t="array" ref="E10">SUM(ROUND(B10:D10,2))</f>
        <v>6711992.8100000005</v>
      </c>
      <c r="F10" s="22">
        <f>E10/$E$22</f>
        <v>0.36096366900920557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1131.8800000000001</v>
      </c>
      <c r="C12" s="52">
        <v>369.61</v>
      </c>
      <c r="D12" s="53">
        <v>0</v>
      </c>
      <c r="E12" s="21">
        <f t="array" ref="E12">SUM(ROUND(B12:D12,2))</f>
        <v>1501.4900000000002</v>
      </c>
      <c r="F12" s="22">
        <f>E12/$E$22</f>
        <v>8.0748498206545619E-5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1941291.94</v>
      </c>
      <c r="C14" s="52">
        <v>482449.23</v>
      </c>
      <c r="D14" s="53">
        <v>117178.24000000001</v>
      </c>
      <c r="E14" s="21">
        <f t="array" ref="E14">SUM(ROUND(B14:D14,2))</f>
        <v>2540919.41</v>
      </c>
      <c r="F14" s="22">
        <f t="shared" ref="F14:F20" si="0">E14/$E$22</f>
        <v>0.13664788071939335</v>
      </c>
      <c r="G14" s="23"/>
    </row>
    <row r="15" spans="1:7">
      <c r="A15" s="29" t="s">
        <v>19</v>
      </c>
      <c r="B15" s="52">
        <v>71478.039999999994</v>
      </c>
      <c r="C15" s="52">
        <v>139432.60999999999</v>
      </c>
      <c r="D15" s="53">
        <v>0</v>
      </c>
      <c r="E15" s="21">
        <f t="array" ref="E15">SUM(ROUND(B15:D15,2))</f>
        <v>210910.64999999997</v>
      </c>
      <c r="F15" s="22">
        <f t="shared" si="0"/>
        <v>1.1342545233911891E-2</v>
      </c>
      <c r="G15" s="23"/>
    </row>
    <row r="16" spans="1:7">
      <c r="A16" s="20" t="s">
        <v>20</v>
      </c>
      <c r="B16" s="52">
        <v>1449406.47</v>
      </c>
      <c r="C16" s="52">
        <v>174810.72</v>
      </c>
      <c r="D16" s="53">
        <v>0</v>
      </c>
      <c r="E16" s="21">
        <f t="array" ref="E16">SUM(ROUND(B16:D16,2))</f>
        <v>1624217.19</v>
      </c>
      <c r="F16" s="22">
        <f t="shared" si="0"/>
        <v>8.734863292712941E-2</v>
      </c>
      <c r="G16" s="23"/>
    </row>
    <row r="17" spans="1:7">
      <c r="A17" s="20" t="s">
        <v>21</v>
      </c>
      <c r="B17" s="52">
        <v>3337282.09</v>
      </c>
      <c r="C17" s="52">
        <v>1227907.67</v>
      </c>
      <c r="D17" s="53">
        <v>78447.360000000001</v>
      </c>
      <c r="E17" s="21">
        <f t="array" ref="E17">SUM(ROUND(B17:D17,2))</f>
        <v>4643637.12</v>
      </c>
      <c r="F17" s="22">
        <f t="shared" si="0"/>
        <v>0.24972975088490007</v>
      </c>
      <c r="G17" s="23"/>
    </row>
    <row r="18" spans="1:7">
      <c r="A18" s="20" t="s">
        <v>22</v>
      </c>
      <c r="B18" s="52">
        <v>662967.09</v>
      </c>
      <c r="C18" s="52">
        <v>2025152.01</v>
      </c>
      <c r="D18" s="53">
        <v>39850</v>
      </c>
      <c r="E18" s="21">
        <f t="array" ref="E18">SUM(ROUND(B18:D18,2))</f>
        <v>2727969.1</v>
      </c>
      <c r="F18" s="22">
        <f t="shared" si="0"/>
        <v>0.14670720949114668</v>
      </c>
      <c r="G18" s="23"/>
    </row>
    <row r="19" spans="1:7">
      <c r="A19" s="20" t="s">
        <v>23</v>
      </c>
      <c r="B19" s="52">
        <v>0</v>
      </c>
      <c r="C19" s="52">
        <v>35095.730000000003</v>
      </c>
      <c r="D19" s="53">
        <v>0</v>
      </c>
      <c r="E19" s="21">
        <f t="array" ref="E19">SUM(ROUND(B19:D19,2))</f>
        <v>35095.730000000003</v>
      </c>
      <c r="F19" s="22">
        <f t="shared" si="0"/>
        <v>1.8874101665428402E-3</v>
      </c>
      <c r="G19" s="23"/>
    </row>
    <row r="20" spans="1:7" ht="13.5" thickBot="1">
      <c r="A20" s="20" t="s">
        <v>24</v>
      </c>
      <c r="B20" s="52">
        <v>0</v>
      </c>
      <c r="C20" s="54">
        <v>98405.73</v>
      </c>
      <c r="D20" s="53">
        <v>0</v>
      </c>
      <c r="E20" s="31">
        <f t="array" ref="E20">SUM(ROUND(B20:D20,2))</f>
        <v>98405.73</v>
      </c>
      <c r="F20" s="22">
        <f t="shared" si="0"/>
        <v>5.2921530695634409E-3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13566110.51</v>
      </c>
      <c r="C22" s="31">
        <f t="array" ref="C22">SUM(ROUND(C10:C20,2))</f>
        <v>4724360.2600000007</v>
      </c>
      <c r="D22" s="34">
        <f t="array" ref="D22">SUM(ROUND(D10:D20,2))</f>
        <v>304178.46000000002</v>
      </c>
      <c r="E22" s="31">
        <f t="array" ref="E22">SUM(ROUND(E10:E20,2))</f>
        <v>18594649.230000004</v>
      </c>
      <c r="F22" s="35">
        <f>SUM(F10:F20)</f>
        <v>0.99999999999999989</v>
      </c>
      <c r="G22" s="28"/>
    </row>
    <row r="23" spans="1:7" ht="24">
      <c r="A23" s="36" t="s">
        <v>25</v>
      </c>
      <c r="B23" s="37">
        <f>'[14]Accounts by GL'!D417</f>
        <v>13566110.510000002</v>
      </c>
      <c r="C23" s="37">
        <f>'[14]Accounts by GL'!D485</f>
        <v>4724360.2600000007</v>
      </c>
      <c r="D23" s="37">
        <f>'[14]Accounts by GL'!D507</f>
        <v>304178.46000000002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mergeCells count="4">
    <mergeCell ref="A1:F1"/>
    <mergeCell ref="A2:F2"/>
    <mergeCell ref="A3:F3"/>
    <mergeCell ref="A4:F4"/>
  </mergeCells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'[15]Contact Information'!C5</f>
        <v>LAKE-SUMTER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'[15]Contact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7691771.42-94069.74</f>
        <v>7597701.6799999997</v>
      </c>
      <c r="C10" s="52">
        <v>375876.90000000008</v>
      </c>
      <c r="D10" s="53">
        <v>30333.43</v>
      </c>
      <c r="E10" s="21">
        <f t="array" ref="E10">SUM(ROUND(B10:D10,2))</f>
        <v>8003912.0099999998</v>
      </c>
      <c r="F10" s="22">
        <f>E10/$E$22</f>
        <v>0.34685326674450512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71932.72</v>
      </c>
      <c r="C12" s="52">
        <v>58780.55</v>
      </c>
      <c r="D12" s="53">
        <v>7929.51</v>
      </c>
      <c r="E12" s="21">
        <f t="array" ref="E12">SUM(ROUND(B12:D12,2))</f>
        <v>138642.78</v>
      </c>
      <c r="F12" s="22">
        <f>E12/$E$22</f>
        <v>6.0081496515026955E-3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2532967.3-44768.11</f>
        <v>2488199.19</v>
      </c>
      <c r="C14" s="52">
        <v>473094.17999999993</v>
      </c>
      <c r="D14" s="53">
        <v>7350.5300000000007</v>
      </c>
      <c r="E14" s="21">
        <f t="array" ref="E14">SUM(ROUND(B14:D14,2))</f>
        <v>2968643.9</v>
      </c>
      <c r="F14" s="22">
        <f t="shared" ref="F14:F20" si="0">E14/$E$22</f>
        <v>0.12864757049173856</v>
      </c>
      <c r="G14" s="23"/>
    </row>
    <row r="15" spans="1:7">
      <c r="A15" s="29" t="s">
        <v>19</v>
      </c>
      <c r="B15" s="52">
        <v>171294.07</v>
      </c>
      <c r="C15" s="52">
        <v>77742.260000000009</v>
      </c>
      <c r="D15" s="53">
        <v>0</v>
      </c>
      <c r="E15" s="21">
        <f t="array" ref="E15">SUM(ROUND(B15:D15,2))</f>
        <v>249036.33000000002</v>
      </c>
      <c r="F15" s="22">
        <f t="shared" si="0"/>
        <v>1.0792105721632314E-2</v>
      </c>
      <c r="G15" s="23"/>
    </row>
    <row r="16" spans="1:7">
      <c r="A16" s="20" t="s">
        <v>20</v>
      </c>
      <c r="B16" s="52">
        <f>2271343.67-49986.43</f>
        <v>2221357.2399999998</v>
      </c>
      <c r="C16" s="52">
        <v>224153.13999999998</v>
      </c>
      <c r="D16" s="53">
        <v>4199</v>
      </c>
      <c r="E16" s="21">
        <f t="array" ref="E16">SUM(ROUND(B16:D16,2))</f>
        <v>2449709.3800000004</v>
      </c>
      <c r="F16" s="22">
        <f t="shared" si="0"/>
        <v>0.10615930059776561</v>
      </c>
      <c r="G16" s="23"/>
    </row>
    <row r="17" spans="1:7">
      <c r="A17" s="20" t="s">
        <v>21</v>
      </c>
      <c r="B17" s="52">
        <f>3973771.4-78004.17</f>
        <v>3895767.23</v>
      </c>
      <c r="C17" s="52">
        <v>1360765</v>
      </c>
      <c r="D17" s="53">
        <v>8230</v>
      </c>
      <c r="E17" s="21">
        <f t="array" ref="E17">SUM(ROUND(B17:D17,2))</f>
        <v>5264762.2300000004</v>
      </c>
      <c r="F17" s="22">
        <f t="shared" si="0"/>
        <v>0.22815093117304092</v>
      </c>
      <c r="G17" s="23"/>
    </row>
    <row r="18" spans="1:7">
      <c r="A18" s="20" t="s">
        <v>22</v>
      </c>
      <c r="B18" s="52">
        <f>831732.97-13084.55</f>
        <v>818648.41999999993</v>
      </c>
      <c r="C18" s="52">
        <v>1945250.62</v>
      </c>
      <c r="D18" s="53">
        <v>0</v>
      </c>
      <c r="E18" s="21">
        <f t="array" ref="E18">SUM(ROUND(B18:D18,2))</f>
        <v>2763899.04</v>
      </c>
      <c r="F18" s="22">
        <f t="shared" si="0"/>
        <v>0.11977485631754235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2">
        <v>1237181.06</v>
      </c>
      <c r="D20" s="53"/>
      <c r="E20" s="31">
        <f t="array" ref="E20">SUM(ROUND(B20:C20,2))</f>
        <v>1237181.06</v>
      </c>
      <c r="F20" s="22">
        <f t="shared" si="0"/>
        <v>5.3613819302272617E-2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17264900.550000001</v>
      </c>
      <c r="C22" s="31">
        <f t="array" ref="C22">SUM(ROUND(C10:C20,2))</f>
        <v>5752843.7100000009</v>
      </c>
      <c r="D22" s="34">
        <f t="array" ref="D22">SUM(ROUND(D10:D20,2))</f>
        <v>58042.47</v>
      </c>
      <c r="E22" s="31">
        <f t="array" ref="E22">SUM(ROUND(E10:E20,2))</f>
        <v>23075786.729999997</v>
      </c>
      <c r="F22" s="35">
        <f>SUM(F10:F20)</f>
        <v>1.0000000000000002</v>
      </c>
      <c r="G22" s="28"/>
    </row>
    <row r="23" spans="1:7" ht="24">
      <c r="A23" s="36" t="s">
        <v>25</v>
      </c>
      <c r="B23" s="37">
        <f>'[15]Accounts by GL'!D417</f>
        <v>17264900.550000004</v>
      </c>
      <c r="C23" s="37">
        <f>'[15]Accounts by GL'!D485</f>
        <v>5752843.7100000009</v>
      </c>
      <c r="D23" s="37">
        <f>'[15]Accounts by GL'!D507</f>
        <v>58042.47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'[16]Contact Information'!C5</f>
        <v>STATE COLLEGE OF FLORIDA, MANATEE-SARASOTA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'[16]Contact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16941580.85-364127.68</f>
        <v>16577453.170000002</v>
      </c>
      <c r="C10" s="52">
        <f>1084403.26+77663.56</f>
        <v>1162066.82</v>
      </c>
      <c r="D10" s="53">
        <v>27012.03</v>
      </c>
      <c r="E10" s="21">
        <f t="array" ref="E10">SUM(ROUND(B10:D10,2))</f>
        <v>17766532.02</v>
      </c>
      <c r="F10" s="22">
        <f>E10/$E$22</f>
        <v>0.42325515153079463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1954476.41-89.46-42030.43</f>
        <v>1912356.52</v>
      </c>
      <c r="C14" s="52">
        <f>298783.86+424633.11+129860.86-67483.17-95334.19-11018.46</f>
        <v>679442.01</v>
      </c>
      <c r="D14" s="53">
        <f>3917.99+1196.16+2264</f>
        <v>7378.15</v>
      </c>
      <c r="E14" s="21">
        <f t="array" ref="E14">SUM(ROUND(B14:D14,2))</f>
        <v>2599176.6800000002</v>
      </c>
      <c r="F14" s="22">
        <f t="shared" ref="F14:F20" si="0">E14/$E$22</f>
        <v>6.1920633599753465E-2</v>
      </c>
      <c r="G14" s="23"/>
    </row>
    <row r="15" spans="1:7">
      <c r="A15" s="29" t="s">
        <v>19</v>
      </c>
      <c r="B15" s="52">
        <v>89.46</v>
      </c>
      <c r="C15" s="52">
        <f>67483.17+95334.19+11018.46</f>
        <v>173835.81999999998</v>
      </c>
      <c r="D15" s="53">
        <v>0</v>
      </c>
      <c r="E15" s="21">
        <f t="array" ref="E15">SUM(ROUND(B15:D15,2))</f>
        <v>173925.28</v>
      </c>
      <c r="F15" s="22">
        <f t="shared" si="0"/>
        <v>4.1434518936259955E-3</v>
      </c>
      <c r="G15" s="23"/>
    </row>
    <row r="16" spans="1:7">
      <c r="A16" s="20" t="s">
        <v>20</v>
      </c>
      <c r="B16" s="52">
        <f>3513389.68-75491.54</f>
        <v>3437898.14</v>
      </c>
      <c r="C16" s="52">
        <v>719954.69</v>
      </c>
      <c r="D16" s="53">
        <v>15213.5</v>
      </c>
      <c r="E16" s="21">
        <f t="array" ref="E16">SUM(ROUND(B16:D16,2))</f>
        <v>4173066.33</v>
      </c>
      <c r="F16" s="22">
        <f t="shared" si="0"/>
        <v>9.9415677739690192E-2</v>
      </c>
      <c r="G16" s="23"/>
    </row>
    <row r="17" spans="1:7">
      <c r="A17" s="20" t="s">
        <v>21</v>
      </c>
      <c r="B17" s="52">
        <f>7343507.82-157784.13</f>
        <v>7185723.6900000004</v>
      </c>
      <c r="C17" s="52">
        <f>-7820.18+4188666.83</f>
        <v>4180846.65</v>
      </c>
      <c r="D17" s="53">
        <v>151793.66</v>
      </c>
      <c r="E17" s="21">
        <f t="array" ref="E17">SUM(ROUND(B17:D17,2))</f>
        <v>11518364</v>
      </c>
      <c r="F17" s="22">
        <f t="shared" si="0"/>
        <v>0.2744039689185695</v>
      </c>
      <c r="G17" s="23"/>
    </row>
    <row r="18" spans="1:7">
      <c r="A18" s="20" t="s">
        <v>22</v>
      </c>
      <c r="B18" s="52">
        <f>1892286.66-40670.22</f>
        <v>1851616.44</v>
      </c>
      <c r="C18" s="52">
        <v>3616920.74</v>
      </c>
      <c r="D18" s="53">
        <v>25336.560000000001</v>
      </c>
      <c r="E18" s="21">
        <f t="array" ref="E18">SUM(ROUND(B18:D18,2))</f>
        <v>5493873.7399999993</v>
      </c>
      <c r="F18" s="22">
        <f t="shared" si="0"/>
        <v>0.1308815000978876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251000</v>
      </c>
      <c r="D20" s="53">
        <v>0</v>
      </c>
      <c r="E20" s="31">
        <f t="array" ref="E20">SUM(ROUND(B20:D20,2))</f>
        <v>251000</v>
      </c>
      <c r="F20" s="22">
        <f t="shared" si="0"/>
        <v>5.9796162196785012E-3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30965137.420000006</v>
      </c>
      <c r="C22" s="31">
        <f t="array" ref="C22">SUM(ROUND(C10:C20,2))</f>
        <v>10784066.73</v>
      </c>
      <c r="D22" s="34">
        <f t="array" ref="D22">SUM(ROUND(D10:D20,2))</f>
        <v>226733.9</v>
      </c>
      <c r="E22" s="31">
        <f t="array" ref="E22">SUM(ROUND(E10:E20,2))</f>
        <v>41975938.050000004</v>
      </c>
      <c r="F22" s="35">
        <f>SUM(F10:F20)</f>
        <v>0.99999999999999989</v>
      </c>
      <c r="G22" s="28"/>
    </row>
    <row r="23" spans="1:7" ht="24">
      <c r="A23" s="36" t="s">
        <v>25</v>
      </c>
      <c r="B23" s="37">
        <f>'[16]Accounts by GL'!D417</f>
        <v>30965137.419999998</v>
      </c>
      <c r="C23" s="37">
        <f>'[16]Accounts by GL'!D485</f>
        <v>10784066.730000002</v>
      </c>
      <c r="D23" s="37">
        <f>'[16]Accounts by GL'!D507</f>
        <v>226733.9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6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'[17]Contact Information'!C5</f>
        <v>MIAMI DADE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'[17]Contact Information'!C3</f>
        <v>2015.v04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133706774.94000003</v>
      </c>
      <c r="C10" s="52">
        <v>29166853.719999991</v>
      </c>
      <c r="D10" s="53">
        <v>751702.39</v>
      </c>
      <c r="E10" s="21">
        <f t="array" ref="E10">SUM(ROUND(B10:D10,2))</f>
        <v>163625331.04999998</v>
      </c>
      <c r="F10" s="22">
        <f>E10/$E$22</f>
        <v>0.4765475640254539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1352151.59</v>
      </c>
      <c r="C12" s="52">
        <v>461828.89</v>
      </c>
      <c r="D12" s="53">
        <v>8360.86</v>
      </c>
      <c r="E12" s="21">
        <f t="array" ref="E12">SUM(ROUND(B12:D12,2))</f>
        <v>1822341.34</v>
      </c>
      <c r="F12" s="22">
        <f>E12/$E$22</f>
        <v>5.3074442742273766E-3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27429906.109999999</v>
      </c>
      <c r="C14" s="52">
        <v>6259328.96</v>
      </c>
      <c r="D14" s="53">
        <v>1147404.02</v>
      </c>
      <c r="E14" s="21">
        <f t="array" ref="E14">SUM(ROUND(B14:D14,2))</f>
        <v>34836639.090000004</v>
      </c>
      <c r="F14" s="22">
        <f t="shared" ref="F14:F20" si="0">E14/$E$22</f>
        <v>0.10145932411956704</v>
      </c>
      <c r="G14" s="23"/>
    </row>
    <row r="15" spans="1:7">
      <c r="A15" s="29" t="s">
        <v>19</v>
      </c>
      <c r="B15" s="52">
        <v>0</v>
      </c>
      <c r="C15" s="52">
        <v>0</v>
      </c>
      <c r="D15" s="53">
        <v>0</v>
      </c>
      <c r="E15" s="21">
        <f t="array" ref="E15">SUM(ROUND(B15:D15,2))</f>
        <v>0</v>
      </c>
      <c r="F15" s="22">
        <f t="shared" si="0"/>
        <v>0</v>
      </c>
      <c r="G15" s="23"/>
    </row>
    <row r="16" spans="1:7">
      <c r="A16" s="20" t="s">
        <v>20</v>
      </c>
      <c r="B16" s="52">
        <v>20811741.09</v>
      </c>
      <c r="C16" s="52">
        <v>1682679.45</v>
      </c>
      <c r="D16" s="53">
        <v>239377.43000000014</v>
      </c>
      <c r="E16" s="21">
        <f t="array" ref="E16">SUM(ROUND(B16:D16,2))</f>
        <v>22733797.969999999</v>
      </c>
      <c r="F16" s="22">
        <f t="shared" si="0"/>
        <v>6.621062872190478E-2</v>
      </c>
      <c r="G16" s="23"/>
    </row>
    <row r="17" spans="1:7">
      <c r="A17" s="20" t="s">
        <v>21</v>
      </c>
      <c r="B17" s="52">
        <v>36792250.939999998</v>
      </c>
      <c r="C17" s="52">
        <v>1093062.3200000077</v>
      </c>
      <c r="D17" s="53">
        <v>2944045.65</v>
      </c>
      <c r="E17" s="21">
        <f t="array" ref="E17">SUM(ROUND(B17:D17,2))</f>
        <v>40829358.909999996</v>
      </c>
      <c r="F17" s="22">
        <f t="shared" si="0"/>
        <v>0.11891270993569954</v>
      </c>
      <c r="G17" s="23"/>
    </row>
    <row r="18" spans="1:7">
      <c r="A18" s="20" t="s">
        <v>22</v>
      </c>
      <c r="B18" s="52">
        <v>21875345.079999998</v>
      </c>
      <c r="C18" s="52">
        <v>19432931.170000002</v>
      </c>
      <c r="D18" s="53">
        <v>153391.79</v>
      </c>
      <c r="E18" s="21">
        <f t="array" ref="E18">SUM(ROUND(B18:D18,2))</f>
        <v>41461668.039999999</v>
      </c>
      <c r="F18" s="22">
        <f t="shared" si="0"/>
        <v>0.12075426694694541</v>
      </c>
      <c r="G18" s="23"/>
    </row>
    <row r="19" spans="1:7">
      <c r="A19" s="20" t="s">
        <v>23</v>
      </c>
      <c r="B19" s="52">
        <v>500241.73</v>
      </c>
      <c r="C19" s="52">
        <v>770297.98</v>
      </c>
      <c r="D19" s="53">
        <v>0</v>
      </c>
      <c r="E19" s="21">
        <f t="array" ref="E19">SUM(ROUND(B19:D19,2))</f>
        <v>1270539.71</v>
      </c>
      <c r="F19" s="22">
        <f t="shared" si="0"/>
        <v>3.7003598398409878E-3</v>
      </c>
      <c r="G19" s="23"/>
    </row>
    <row r="20" spans="1:7" ht="13.5" thickBot="1">
      <c r="A20" s="20" t="s">
        <v>24</v>
      </c>
      <c r="B20" s="52">
        <v>0</v>
      </c>
      <c r="C20" s="54">
        <v>36776041.979999997</v>
      </c>
      <c r="D20" s="53">
        <v>0</v>
      </c>
      <c r="E20" s="31">
        <f t="array" ref="E20">SUM(ROUND(B20:D20,2))</f>
        <v>36776041.979999997</v>
      </c>
      <c r="F20" s="22">
        <f t="shared" si="0"/>
        <v>0.10710770213636081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242468411.47999999</v>
      </c>
      <c r="C22" s="31">
        <f t="array" ref="C22">SUM(ROUND(C10:C20,2))</f>
        <v>95643024.469999999</v>
      </c>
      <c r="D22" s="34">
        <f t="array" ref="D22">SUM(ROUND(D10:D20,2))</f>
        <v>5244282.1399999997</v>
      </c>
      <c r="E22" s="31">
        <f t="array" ref="E22">SUM(ROUND(E10:E20,2))</f>
        <v>343355718.09000003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'[17]Accounts by GL'!D417</f>
        <v>242468411.48000002</v>
      </c>
      <c r="C23" s="37">
        <f>'[17]Accounts by GL'!D485</f>
        <v>95643024.469999984</v>
      </c>
      <c r="D23" s="37">
        <f>'[17]Accounts by GL'!D507</f>
        <v>5244282.1399999987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4" style="1" bestFit="1" customWidth="1"/>
    <col min="3" max="3" width="16.140625" style="1" bestFit="1" customWidth="1"/>
    <col min="4" max="5" width="14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'[18]Contact Information'!C5</f>
        <v>NORTH FLORIDA COMMUNITY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'[18]Contact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5">
        <f>8567.94+1397889.87+165104.71+1369480.99-135999-24389+57077+43632</f>
        <v>2881364.51</v>
      </c>
      <c r="C10" s="52">
        <f>449.51+407491.01+209608.48+3869.72</f>
        <v>621418.72</v>
      </c>
      <c r="D10" s="53">
        <f>245405.2+12859.37</f>
        <v>258264.57</v>
      </c>
      <c r="E10" s="21">
        <f t="array" ref="E10">SUM(ROUND(B10:D10,2))</f>
        <v>3761047.7999999993</v>
      </c>
      <c r="F10" s="22">
        <f>E10/$E$22</f>
        <v>0.40542175774551187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1465.78+566.09+202662.04</f>
        <v>204693.91</v>
      </c>
      <c r="C12" s="52">
        <f>10094.83+50.52+52306.46</f>
        <v>62451.81</v>
      </c>
      <c r="D12" s="53">
        <v>792.76</v>
      </c>
      <c r="E12" s="21">
        <f t="array" ref="E12">SUM(ROUND(B12:D12,2))</f>
        <v>267938.48</v>
      </c>
      <c r="F12" s="22">
        <f>E12/$E$22</f>
        <v>2.8882400678146312E-2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368487.15+225979.44+230499.68-35278-6326+14805+11318</f>
        <v>809485.27</v>
      </c>
      <c r="C14" s="52">
        <f>52358.37+136338.48+5015.4</f>
        <v>193712.25</v>
      </c>
      <c r="D14" s="53">
        <f>241.02+28397.7+7931.47</f>
        <v>36570.19</v>
      </c>
      <c r="E14" s="21">
        <f t="array" ref="E14">SUM(ROUND(B14:D14,2))</f>
        <v>1039767.71</v>
      </c>
      <c r="F14" s="22">
        <f t="shared" ref="F14:F20" si="0">E14/$E$22</f>
        <v>0.11208165252120053</v>
      </c>
      <c r="G14" s="23"/>
    </row>
    <row r="15" spans="1:7">
      <c r="A15" s="29" t="s">
        <v>19</v>
      </c>
      <c r="B15" s="52">
        <v>24740.81</v>
      </c>
      <c r="C15" s="52">
        <v>34462</v>
      </c>
      <c r="D15" s="53">
        <v>0</v>
      </c>
      <c r="E15" s="21">
        <f t="array" ref="E15">SUM(ROUND(B15:D15,2))</f>
        <v>59202.81</v>
      </c>
      <c r="F15" s="22">
        <f t="shared" si="0"/>
        <v>6.381760767218532E-3</v>
      </c>
      <c r="G15" s="23"/>
    </row>
    <row r="16" spans="1:7">
      <c r="A16" s="20" t="s">
        <v>20</v>
      </c>
      <c r="B16" s="52">
        <f>389234.32+49116.99+169246.39+86301.74+103504.6-51669-9266+21685+16577-2022-363+849+649</f>
        <v>773844.03999999992</v>
      </c>
      <c r="C16" s="52">
        <f>27118.71+1283.03+7496.29+5284.42</f>
        <v>41182.449999999997</v>
      </c>
      <c r="D16" s="53">
        <v>881.04</v>
      </c>
      <c r="E16" s="21">
        <f t="array" ref="E16">SUM(ROUND(B16:D16,2))</f>
        <v>815907.53</v>
      </c>
      <c r="F16" s="22">
        <f t="shared" si="0"/>
        <v>8.7950667622570242E-2</v>
      </c>
      <c r="G16" s="23"/>
    </row>
    <row r="17" spans="1:7">
      <c r="A17" s="20" t="s">
        <v>21</v>
      </c>
      <c r="B17" s="52">
        <f>290057.43+283987.4+426202.68+385458.68-94749-16991+39765+30398</f>
        <v>1344129.19</v>
      </c>
      <c r="C17" s="52">
        <f>53201.91+14486.49+331880.8+86724.97</f>
        <v>486294.17000000004</v>
      </c>
      <c r="D17" s="53">
        <f>521.64+362.6+2942.84+2977.22</f>
        <v>6804.2999999999993</v>
      </c>
      <c r="E17" s="21">
        <f t="array" ref="E17">SUM(ROUND(B17:D17,2))</f>
        <v>1837227.66</v>
      </c>
      <c r="F17" s="22">
        <f t="shared" si="0"/>
        <v>0.19804376516987468</v>
      </c>
      <c r="G17" s="23"/>
    </row>
    <row r="18" spans="1:7">
      <c r="A18" s="20" t="s">
        <v>22</v>
      </c>
      <c r="B18" s="52">
        <f>404381.41+57985.02-16772-3008+7039+5381</f>
        <v>455006.43</v>
      </c>
      <c r="C18" s="52">
        <f>290459.63+99197.95+628684.69+1489.62+669.78</f>
        <v>1020501.67</v>
      </c>
      <c r="D18" s="53">
        <f>19170.69+1106.27</f>
        <v>20276.96</v>
      </c>
      <c r="E18" s="21">
        <f t="array" ref="E18">SUM(ROUND(B18:D18,2))</f>
        <v>1495785.06</v>
      </c>
      <c r="F18" s="22">
        <f t="shared" si="0"/>
        <v>0.16123799549547765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6493264.1600000001</v>
      </c>
      <c r="C22" s="31">
        <f t="array" ref="C22">SUM(ROUND(C10:C20,2))</f>
        <v>2460023.0699999998</v>
      </c>
      <c r="D22" s="34">
        <f t="array" ref="D22">SUM(ROUND(D10:D20,2))</f>
        <v>323589.82</v>
      </c>
      <c r="E22" s="31">
        <f t="array" ref="E22">SUM(ROUND(E10:E20,2))</f>
        <v>9276877.0500000007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'[18]Accounts by GL'!D417</f>
        <v>6493264.1600000001</v>
      </c>
      <c r="C23" s="37">
        <f>'[18]Accounts by GL'!D485</f>
        <v>2460023.0700000003</v>
      </c>
      <c r="D23" s="37">
        <f>'[18]Accounts by GL'!D507</f>
        <v>323589.82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'[19]Contact Information'!C5</f>
        <v>NORTHWEST FLORIDA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'[19]Contact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11919276.71-283351.45</f>
        <v>11635925.260000002</v>
      </c>
      <c r="C10" s="52">
        <v>446421.22</v>
      </c>
      <c r="D10" s="53">
        <v>116545.05</v>
      </c>
      <c r="E10" s="21">
        <f t="array" ref="E10">SUM(ROUND(B10:D10,2))</f>
        <v>12198891.530000001</v>
      </c>
      <c r="F10" s="22">
        <f>E10/$E$22</f>
        <v>0.3847698019391646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45428.43-8326.05</f>
        <v>37102.380000000005</v>
      </c>
      <c r="C12" s="52">
        <v>0</v>
      </c>
      <c r="D12" s="53">
        <v>0</v>
      </c>
      <c r="E12" s="21">
        <f t="array" ref="E12">SUM(ROUND(B12:D12,2))</f>
        <v>37102.379999999997</v>
      </c>
      <c r="F12" s="22">
        <f>E12/$E$22</f>
        <v>1.1702600493629948E-3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3250188.53-116446.56</f>
        <v>3133741.9699999997</v>
      </c>
      <c r="C14" s="52">
        <v>492411.12</v>
      </c>
      <c r="D14" s="53">
        <v>2929.28</v>
      </c>
      <c r="E14" s="21">
        <f t="array" ref="E14">SUM(ROUND(B14:D14,2))</f>
        <v>3629082.37</v>
      </c>
      <c r="F14" s="22">
        <f t="shared" ref="F14:F20" si="0">E14/$E$22</f>
        <v>0.11446624484624907</v>
      </c>
      <c r="G14" s="23"/>
    </row>
    <row r="15" spans="1:7">
      <c r="A15" s="29" t="s">
        <v>19</v>
      </c>
      <c r="B15" s="52">
        <f>28818.8-10.98</f>
        <v>28807.82</v>
      </c>
      <c r="C15" s="52">
        <v>49934.2</v>
      </c>
      <c r="D15" s="53">
        <v>0</v>
      </c>
      <c r="E15" s="21">
        <f t="array" ref="E15">SUM(ROUND(B15:D15,2))</f>
        <v>78742.01999999999</v>
      </c>
      <c r="F15" s="22">
        <f t="shared" si="0"/>
        <v>2.4836315139929546E-3</v>
      </c>
      <c r="G15" s="23"/>
    </row>
    <row r="16" spans="1:7">
      <c r="A16" s="20" t="s">
        <v>20</v>
      </c>
      <c r="B16" s="52">
        <f>2501297.44-70603.77</f>
        <v>2430693.67</v>
      </c>
      <c r="C16" s="52">
        <v>342132.07</v>
      </c>
      <c r="D16" s="53">
        <v>339.37</v>
      </c>
      <c r="E16" s="21">
        <f t="array" ref="E16">SUM(ROUND(B16:D16,2))</f>
        <v>2773165.11</v>
      </c>
      <c r="F16" s="22">
        <f t="shared" si="0"/>
        <v>8.7469438308818329E-2</v>
      </c>
      <c r="G16" s="23"/>
    </row>
    <row r="17" spans="1:7">
      <c r="A17" s="20" t="s">
        <v>21</v>
      </c>
      <c r="B17" s="52">
        <f>3787706.1-109795.67</f>
        <v>3677910.43</v>
      </c>
      <c r="C17" s="52">
        <f>2112290.26+37177</f>
        <v>2149467.2599999998</v>
      </c>
      <c r="D17" s="53">
        <v>293535.37</v>
      </c>
      <c r="E17" s="21">
        <f t="array" ref="E17">SUM(ROUND(B17:D17,2))</f>
        <v>6120913.0599999996</v>
      </c>
      <c r="F17" s="22">
        <f t="shared" si="0"/>
        <v>0.19306200895312375</v>
      </c>
      <c r="G17" s="23"/>
    </row>
    <row r="18" spans="1:7">
      <c r="A18" s="20" t="s">
        <v>22</v>
      </c>
      <c r="B18" s="52">
        <f>1947238.42-64195.45</f>
        <v>1883042.97</v>
      </c>
      <c r="C18" s="52">
        <v>3561325.39</v>
      </c>
      <c r="D18" s="53">
        <v>37138.980000000003</v>
      </c>
      <c r="E18" s="21">
        <f t="array" ref="E18">SUM(ROUND(B18:D18,2))</f>
        <v>5481507.3400000008</v>
      </c>
      <c r="F18" s="22">
        <f t="shared" si="0"/>
        <v>0.17289427390620277</v>
      </c>
      <c r="G18" s="23"/>
    </row>
    <row r="19" spans="1:7">
      <c r="A19" s="20" t="s">
        <v>23</v>
      </c>
      <c r="B19" s="52">
        <v>0</v>
      </c>
      <c r="C19" s="52">
        <v>23160.71</v>
      </c>
      <c r="D19" s="53">
        <v>0</v>
      </c>
      <c r="E19" s="21">
        <f t="array" ref="E19">SUM(ROUND(B19:D19,2))</f>
        <v>23160.71</v>
      </c>
      <c r="F19" s="22">
        <f t="shared" si="0"/>
        <v>7.3052061964440037E-4</v>
      </c>
      <c r="G19" s="23"/>
    </row>
    <row r="20" spans="1:7" ht="13.5" thickBot="1">
      <c r="A20" s="20" t="s">
        <v>24</v>
      </c>
      <c r="B20" s="52">
        <f>411181.36-10463.07</f>
        <v>400718.29</v>
      </c>
      <c r="C20" s="54">
        <v>961106.33</v>
      </c>
      <c r="D20" s="53">
        <v>0</v>
      </c>
      <c r="E20" s="31">
        <f t="array" ref="E20">SUM(ROUND(B20:D20,2))</f>
        <v>1361824.6199999999</v>
      </c>
      <c r="F20" s="22">
        <f t="shared" si="0"/>
        <v>4.2953819863441149E-2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23227942.789999999</v>
      </c>
      <c r="C22" s="31">
        <f t="array" ref="C22">SUM(ROUND(C10:C20,2))</f>
        <v>8025958.2999999998</v>
      </c>
      <c r="D22" s="34">
        <f t="array" ref="D22">SUM(ROUND(D10:D20,2))</f>
        <v>450488.05</v>
      </c>
      <c r="E22" s="31">
        <f t="array" ref="E22">SUM(ROUND(E10:E20,2))</f>
        <v>31704389.140000001</v>
      </c>
      <c r="F22" s="35">
        <f>SUM(F10:F20)</f>
        <v>1</v>
      </c>
      <c r="G22" s="28"/>
    </row>
    <row r="23" spans="1:7" ht="24">
      <c r="A23" s="36" t="s">
        <v>25</v>
      </c>
      <c r="B23" s="37">
        <f>'[19]Accounts by GL'!D417</f>
        <v>23227942.789999999</v>
      </c>
      <c r="C23" s="37">
        <f>'[19]Accounts by GL'!D485</f>
        <v>8025958.2999999989</v>
      </c>
      <c r="D23" s="37">
        <f>'[19]Accounts by GL'!D507</f>
        <v>450488.05000000005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>
        <f>C23-C22</f>
        <v>0</v>
      </c>
      <c r="D25" s="23"/>
      <c r="E25" s="23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>
      <selection sqref="A1:F1"/>
    </sheetView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61" t="str">
        <f>'[20]Contact Information'!C5</f>
        <v>PALM BEACH STATE COLLEGE</v>
      </c>
      <c r="B1" s="261"/>
      <c r="C1" s="261"/>
      <c r="D1" s="261"/>
      <c r="E1" s="261"/>
      <c r="F1" s="262"/>
    </row>
    <row r="2" spans="1:7">
      <c r="A2" s="261" t="s">
        <v>0</v>
      </c>
      <c r="B2" s="261"/>
      <c r="C2" s="261"/>
      <c r="D2" s="261"/>
      <c r="E2" s="261"/>
      <c r="F2" s="262"/>
    </row>
    <row r="3" spans="1:7">
      <c r="A3" s="261" t="s">
        <v>1</v>
      </c>
      <c r="B3" s="261"/>
      <c r="C3" s="261"/>
      <c r="D3" s="261"/>
      <c r="E3" s="261"/>
      <c r="F3" s="262"/>
    </row>
    <row r="4" spans="1:7">
      <c r="A4" s="261" t="s">
        <v>28</v>
      </c>
      <c r="B4" s="261"/>
      <c r="C4" s="261"/>
      <c r="D4" s="261"/>
      <c r="E4" s="261"/>
      <c r="F4" s="262"/>
    </row>
    <row r="5" spans="1:7">
      <c r="A5" s="2"/>
      <c r="B5" s="3"/>
      <c r="C5" s="3"/>
      <c r="D5" s="3"/>
      <c r="F5" s="4" t="s">
        <v>2</v>
      </c>
    </row>
    <row r="6" spans="1:7" ht="13.5" thickBot="1">
      <c r="A6" s="2"/>
      <c r="B6" s="2"/>
      <c r="C6" s="2"/>
      <c r="F6" s="1" t="str">
        <f>'[20]Contact Information'!C3</f>
        <v>2015.v03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45292690.740000002</v>
      </c>
      <c r="C10" s="52">
        <v>6492953.96</v>
      </c>
      <c r="D10" s="53">
        <v>813348.86</v>
      </c>
      <c r="E10" s="21">
        <f t="array" ref="E10">SUM(ROUND(B10:D10,2))</f>
        <v>52598993.560000002</v>
      </c>
      <c r="F10" s="22">
        <f>E10/$E$22</f>
        <v>0.44558549257846919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97963.85</v>
      </c>
      <c r="C12" s="52">
        <v>0</v>
      </c>
      <c r="D12" s="53">
        <v>0</v>
      </c>
      <c r="E12" s="21">
        <f t="array" ref="E12">SUM(ROUND(B12:D12,2))</f>
        <v>97963.85</v>
      </c>
      <c r="F12" s="22">
        <f>E12/$E$22</f>
        <v>8.2988793896483955E-4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14327271.51</v>
      </c>
      <c r="C14" s="52">
        <v>3092432.64</v>
      </c>
      <c r="D14" s="53">
        <v>296245.28999999998</v>
      </c>
      <c r="E14" s="21">
        <f t="array" ref="E14">SUM(ROUND(B14:D14,2))</f>
        <v>17715949.439999998</v>
      </c>
      <c r="F14" s="22">
        <f t="shared" ref="F14:F20" si="0">E14/$E$22</f>
        <v>0.15007834795760783</v>
      </c>
      <c r="G14" s="23"/>
    </row>
    <row r="15" spans="1:7">
      <c r="A15" s="29" t="s">
        <v>19</v>
      </c>
      <c r="B15" s="52">
        <v>151275.56</v>
      </c>
      <c r="C15" s="52">
        <v>323014.33</v>
      </c>
      <c r="D15" s="53">
        <v>0</v>
      </c>
      <c r="E15" s="21">
        <f t="array" ref="E15">SUM(ROUND(B15:D15,2))</f>
        <v>474289.89</v>
      </c>
      <c r="F15" s="22">
        <f t="shared" si="0"/>
        <v>4.0178847532427566E-3</v>
      </c>
      <c r="G15" s="23"/>
    </row>
    <row r="16" spans="1:7">
      <c r="A16" s="20" t="s">
        <v>20</v>
      </c>
      <c r="B16" s="52">
        <v>12960254.92</v>
      </c>
      <c r="C16" s="52">
        <v>1589438.9</v>
      </c>
      <c r="D16" s="53">
        <v>369701.56</v>
      </c>
      <c r="E16" s="21">
        <f t="array" ref="E16">SUM(ROUND(B16:D16,2))</f>
        <v>14919395.380000001</v>
      </c>
      <c r="F16" s="22">
        <f t="shared" si="0"/>
        <v>0.12638770610291192</v>
      </c>
      <c r="G16" s="23"/>
    </row>
    <row r="17" spans="1:7">
      <c r="A17" s="20" t="s">
        <v>21</v>
      </c>
      <c r="B17" s="52">
        <v>7827326.3200000003</v>
      </c>
      <c r="C17" s="52">
        <v>3809895.08</v>
      </c>
      <c r="D17" s="53">
        <v>176586.22</v>
      </c>
      <c r="E17" s="21">
        <f t="array" ref="E17">SUM(ROUND(B17:D17,2))</f>
        <v>11813807.620000001</v>
      </c>
      <c r="F17" s="22">
        <f t="shared" si="0"/>
        <v>0.10007912568859754</v>
      </c>
      <c r="G17" s="23"/>
    </row>
    <row r="18" spans="1:7">
      <c r="A18" s="20" t="s">
        <v>22</v>
      </c>
      <c r="B18" s="52">
        <v>8003850.8700000001</v>
      </c>
      <c r="C18" s="52">
        <v>7172424.3099999996</v>
      </c>
      <c r="D18" s="53">
        <v>599877.31999999995</v>
      </c>
      <c r="E18" s="21">
        <f t="array" ref="E18">SUM(ROUND(B18:D18,2))</f>
        <v>15776152.5</v>
      </c>
      <c r="F18" s="22">
        <f t="shared" si="0"/>
        <v>0.13364561195808453</v>
      </c>
      <c r="G18" s="23"/>
    </row>
    <row r="19" spans="1:7">
      <c r="A19" s="20" t="s">
        <v>23</v>
      </c>
      <c r="B19" s="52">
        <v>94908.69</v>
      </c>
      <c r="C19" s="52">
        <v>2272591.0699999998</v>
      </c>
      <c r="D19" s="53">
        <v>0</v>
      </c>
      <c r="E19" s="21">
        <f t="array" ref="E19">SUM(ROUND(B19:D19,2))</f>
        <v>2367499.7599999998</v>
      </c>
      <c r="F19" s="22">
        <f t="shared" si="0"/>
        <v>2.0055964484104617E-2</v>
      </c>
      <c r="G19" s="23"/>
    </row>
    <row r="20" spans="1:7" ht="13.5" thickBot="1">
      <c r="A20" s="20" t="s">
        <v>24</v>
      </c>
      <c r="B20" s="52">
        <v>0</v>
      </c>
      <c r="C20" s="54">
        <v>2280620.54</v>
      </c>
      <c r="D20" s="53">
        <v>0</v>
      </c>
      <c r="E20" s="31">
        <f t="array" ref="E20">SUM(ROUND(B20:D20,2))</f>
        <v>2280620.54</v>
      </c>
      <c r="F20" s="22">
        <f t="shared" si="0"/>
        <v>1.9319978538016619E-2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88755542.460000008</v>
      </c>
      <c r="C22" s="31">
        <f t="array" ref="C22">SUM(ROUND(C10:C20,2))</f>
        <v>27033370.829999998</v>
      </c>
      <c r="D22" s="34">
        <f t="array" ref="D22">SUM(ROUND(D10:D20,2))</f>
        <v>2255759.25</v>
      </c>
      <c r="E22" s="31">
        <f t="array" ref="E22">SUM(ROUND(E10:E20,2))</f>
        <v>118044672.54000002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'[20]Accounts by GL'!D417</f>
        <v>88755542.459999979</v>
      </c>
      <c r="C23" s="37">
        <f>'[20]Accounts by GL'!D485</f>
        <v>27033370.829999998</v>
      </c>
      <c r="D23" s="37">
        <f>'[20]Accounts by GL'!D507</f>
        <v>2255759.25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mergeCells count="4">
    <mergeCell ref="A1:F1"/>
    <mergeCell ref="A2:F2"/>
    <mergeCell ref="A3:F3"/>
    <mergeCell ref="A4:F4"/>
  </mergeCells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'[3]Contact Information'!C5</f>
        <v>EASTERN FLORIDA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'[3]Contact Information'!C3</f>
        <v>2015.v03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29685258.550000001</v>
      </c>
      <c r="C10" s="52">
        <v>1205059.57</v>
      </c>
      <c r="D10" s="53">
        <v>440624.39</v>
      </c>
      <c r="E10" s="21">
        <f t="array" ref="E10">SUM(ROUND(B10:D10,2))</f>
        <v>31330942.510000002</v>
      </c>
      <c r="F10" s="22">
        <f>E10/$E$22</f>
        <v>0.44038624593621783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25202.17</v>
      </c>
      <c r="C12" s="52">
        <v>5788.51</v>
      </c>
      <c r="D12" s="53">
        <v>0</v>
      </c>
      <c r="E12" s="21">
        <f t="array" ref="E12">SUM(ROUND(B12:D12,2))</f>
        <v>30990.68</v>
      </c>
      <c r="F12" s="22">
        <f>E12/$E$22</f>
        <v>4.3560353219040861E-4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3632386.4-597454.29</f>
        <v>3034932.11</v>
      </c>
      <c r="C14" s="52">
        <f>897844.35-85930.94</f>
        <v>811913.40999999992</v>
      </c>
      <c r="D14" s="53">
        <f>11176.92-343.46</f>
        <v>10833.460000000001</v>
      </c>
      <c r="E14" s="21">
        <f t="array" ref="E14">SUM(ROUND(B14:D14,2))</f>
        <v>3857678.98</v>
      </c>
      <c r="F14" s="22">
        <f t="shared" ref="F14:F20" si="0">E14/$E$22</f>
        <v>5.4223353270876684E-2</v>
      </c>
      <c r="G14" s="23"/>
    </row>
    <row r="15" spans="1:7">
      <c r="A15" s="29" t="s">
        <v>19</v>
      </c>
      <c r="B15" s="52">
        <v>597454.29</v>
      </c>
      <c r="C15" s="52">
        <v>85930.94</v>
      </c>
      <c r="D15" s="53">
        <v>343.46</v>
      </c>
      <c r="E15" s="21">
        <f t="array" ref="E15">SUM(ROUND(B15:D15,2))</f>
        <v>683728.69</v>
      </c>
      <c r="F15" s="22">
        <f t="shared" si="0"/>
        <v>9.6104581256016616E-3</v>
      </c>
      <c r="G15" s="23"/>
    </row>
    <row r="16" spans="1:7">
      <c r="A16" s="20" t="s">
        <v>20</v>
      </c>
      <c r="B16" s="52">
        <v>7442537.0599999996</v>
      </c>
      <c r="C16" s="52">
        <v>288769.87</v>
      </c>
      <c r="D16" s="53">
        <v>1216.68</v>
      </c>
      <c r="E16" s="21">
        <f t="array" ref="E16">SUM(ROUND(B16:D16,2))</f>
        <v>7732523.6099999994</v>
      </c>
      <c r="F16" s="22">
        <f t="shared" si="0"/>
        <v>0.10868798610620126</v>
      </c>
      <c r="G16" s="23"/>
    </row>
    <row r="17" spans="1:7">
      <c r="A17" s="20" t="s">
        <v>21</v>
      </c>
      <c r="B17" s="52">
        <v>10687746.27</v>
      </c>
      <c r="C17" s="52">
        <v>6448106.8899999997</v>
      </c>
      <c r="D17" s="53">
        <v>119205.17</v>
      </c>
      <c r="E17" s="21">
        <f t="array" ref="E17">SUM(ROUND(B17:D17,2))</f>
        <v>17255058.330000002</v>
      </c>
      <c r="F17" s="22">
        <f t="shared" si="0"/>
        <v>0.24253628370527958</v>
      </c>
      <c r="G17" s="23"/>
    </row>
    <row r="18" spans="1:7">
      <c r="A18" s="20" t="s">
        <v>22</v>
      </c>
      <c r="B18" s="52">
        <v>3620361.1</v>
      </c>
      <c r="C18" s="52">
        <v>6558592.4299999997</v>
      </c>
      <c r="D18" s="53">
        <v>52360.38</v>
      </c>
      <c r="E18" s="21">
        <f t="array" ref="E18">SUM(ROUND(B18:D18,2))</f>
        <v>10231313.91</v>
      </c>
      <c r="F18" s="22">
        <f t="shared" si="0"/>
        <v>0.14381086436776672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21998.15</v>
      </c>
      <c r="D20" s="53">
        <v>0</v>
      </c>
      <c r="E20" s="31">
        <f t="array" ref="E20">SUM(ROUND(B20:D20,2))</f>
        <v>21998.15</v>
      </c>
      <c r="F20" s="22">
        <f t="shared" si="0"/>
        <v>3.0920495586590671E-4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55093491.550000004</v>
      </c>
      <c r="C22" s="31">
        <f t="array" ref="C22">SUM(ROUND(C10:C20,2))</f>
        <v>15426159.77</v>
      </c>
      <c r="D22" s="34">
        <f t="array" ref="D22">SUM(ROUND(D10:D20,2))</f>
        <v>624583.54</v>
      </c>
      <c r="E22" s="31">
        <f t="array" ref="E22">SUM(ROUND(E10:E20,2))</f>
        <v>71144234.859999999</v>
      </c>
      <c r="F22" s="35">
        <f>SUM(F10:F20)</f>
        <v>1</v>
      </c>
      <c r="G22" s="28"/>
    </row>
    <row r="23" spans="1:7" ht="24">
      <c r="A23" s="36" t="s">
        <v>25</v>
      </c>
      <c r="B23" s="37">
        <f>'[3]Accounts by GL'!D417</f>
        <v>55093491.549999997</v>
      </c>
      <c r="C23" s="37">
        <f>'[3]Accounts by GL'!D485</f>
        <v>15426159.770000003</v>
      </c>
      <c r="D23" s="37">
        <f>'[3]Accounts by GL'!D507</f>
        <v>624583.54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'[21]Contact Information'!C5</f>
        <v>PASCO-HERNANDO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'[21]Contact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17022108.260000002</v>
      </c>
      <c r="C10" s="52">
        <v>1020796.42</v>
      </c>
      <c r="D10" s="53">
        <v>131472.32000000001</v>
      </c>
      <c r="E10" s="21">
        <f t="array" ref="E10">SUM(ROUND(B10:D10,2))</f>
        <v>18174377.000000004</v>
      </c>
      <c r="F10" s="22">
        <f>E10/$E$22</f>
        <v>0.37313660384250719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4390971.31-227523.32</f>
        <v>4163447.9899999998</v>
      </c>
      <c r="C14" s="52">
        <f>1633957.8-259603.04</f>
        <v>1374354.76</v>
      </c>
      <c r="D14" s="53">
        <v>21517.919999999998</v>
      </c>
      <c r="E14" s="21">
        <f t="array" ref="E14">SUM(ROUND(B14:D14,2))</f>
        <v>5559320.6699999999</v>
      </c>
      <c r="F14" s="22">
        <f t="shared" ref="F14:F20" si="0">E14/$E$22</f>
        <v>0.11413794456201999</v>
      </c>
      <c r="G14" s="23"/>
    </row>
    <row r="15" spans="1:7">
      <c r="A15" s="29" t="s">
        <v>19</v>
      </c>
      <c r="B15" s="52">
        <f>120067.86+107455.46</f>
        <v>227523.32</v>
      </c>
      <c r="C15" s="52">
        <v>259603.04</v>
      </c>
      <c r="D15" s="53">
        <v>0</v>
      </c>
      <c r="E15" s="21">
        <f t="array" ref="E15">SUM(ROUND(B15:D15,2))</f>
        <v>487126.36</v>
      </c>
      <c r="F15" s="22">
        <f t="shared" si="0"/>
        <v>1.0001150279460061E-2</v>
      </c>
      <c r="G15" s="23"/>
    </row>
    <row r="16" spans="1:7">
      <c r="A16" s="20" t="s">
        <v>20</v>
      </c>
      <c r="B16" s="52">
        <v>5752390.4500000002</v>
      </c>
      <c r="C16" s="52">
        <v>423805.47</v>
      </c>
      <c r="D16" s="53">
        <v>9681.8700000000008</v>
      </c>
      <c r="E16" s="21">
        <f t="array" ref="E16">SUM(ROUND(B16:D16,2))</f>
        <v>6185877.79</v>
      </c>
      <c r="F16" s="22">
        <f t="shared" si="0"/>
        <v>0.1270017360344948</v>
      </c>
      <c r="G16" s="23"/>
    </row>
    <row r="17" spans="1:7">
      <c r="A17" s="20" t="s">
        <v>21</v>
      </c>
      <c r="B17" s="52">
        <v>4971982.37</v>
      </c>
      <c r="C17" s="52">
        <v>3044802.79</v>
      </c>
      <c r="D17" s="53">
        <v>47426.89</v>
      </c>
      <c r="E17" s="21">
        <f t="array" ref="E17">SUM(ROUND(B17:D17,2))</f>
        <v>8064212.0499999998</v>
      </c>
      <c r="F17" s="22">
        <f t="shared" si="0"/>
        <v>0.16556565856440758</v>
      </c>
      <c r="G17" s="23"/>
    </row>
    <row r="18" spans="1:7">
      <c r="A18" s="20" t="s">
        <v>22</v>
      </c>
      <c r="B18" s="52">
        <v>1697982.77</v>
      </c>
      <c r="C18" s="52">
        <v>4229606.74</v>
      </c>
      <c r="D18" s="53">
        <v>133314.9</v>
      </c>
      <c r="E18" s="21">
        <f t="array" ref="E18">SUM(ROUND(B18:D18,2))</f>
        <v>6060904.4100000001</v>
      </c>
      <c r="F18" s="22">
        <f t="shared" si="0"/>
        <v>0.12443591809289939</v>
      </c>
      <c r="G18" s="23"/>
    </row>
    <row r="19" spans="1:7">
      <c r="A19" s="20" t="s">
        <v>23</v>
      </c>
      <c r="B19" s="52">
        <v>174005.15</v>
      </c>
      <c r="C19" s="52">
        <v>259530.31</v>
      </c>
      <c r="D19" s="53">
        <v>0</v>
      </c>
      <c r="E19" s="21">
        <f t="array" ref="E19">SUM(ROUND(B19:D19,2))</f>
        <v>433535.45999999996</v>
      </c>
      <c r="F19" s="22">
        <f t="shared" si="0"/>
        <v>8.9008800240965111E-3</v>
      </c>
      <c r="G19" s="23"/>
    </row>
    <row r="20" spans="1:7" ht="13.5" thickBot="1">
      <c r="A20" s="20" t="s">
        <v>24</v>
      </c>
      <c r="B20" s="52">
        <v>0</v>
      </c>
      <c r="C20" s="54">
        <v>3741679.59</v>
      </c>
      <c r="D20" s="53">
        <v>0</v>
      </c>
      <c r="E20" s="31">
        <f t="array" ref="E20">SUM(ROUND(B20:D20,2))</f>
        <v>3741679.59</v>
      </c>
      <c r="F20" s="22">
        <f t="shared" si="0"/>
        <v>7.6820108600114567E-2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34009440.310000002</v>
      </c>
      <c r="C22" s="31">
        <f t="array" ref="C22">SUM(ROUND(C10:C20,2))</f>
        <v>14354179.120000001</v>
      </c>
      <c r="D22" s="34">
        <f t="array" ref="D22">SUM(ROUND(D10:D20,2))</f>
        <v>343413.9</v>
      </c>
      <c r="E22" s="31">
        <f t="array" ref="E22">SUM(ROUND(E10:E20,2))</f>
        <v>48707033.329999998</v>
      </c>
      <c r="F22" s="35">
        <f>SUM(F10:F20)</f>
        <v>1</v>
      </c>
      <c r="G22" s="28"/>
    </row>
    <row r="23" spans="1:7" ht="24">
      <c r="A23" s="36" t="s">
        <v>25</v>
      </c>
      <c r="B23" s="37">
        <f>'[21]Accounts by GL'!D417</f>
        <v>34009440.310000002</v>
      </c>
      <c r="C23" s="37">
        <f>'[21]Accounts by GL'!D485</f>
        <v>14354179.119999999</v>
      </c>
      <c r="D23" s="37">
        <f>'[21]Accounts by GL'!D507</f>
        <v>343413.9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'[22]Contact Information'!C5</f>
        <v>PENSACOLA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'[22]Contact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20848135.72-535818.39+99203.21</f>
        <v>20411520.539999999</v>
      </c>
      <c r="C10" s="52">
        <v>2815644.42</v>
      </c>
      <c r="D10" s="53">
        <v>532414.59</v>
      </c>
      <c r="E10" s="21">
        <f t="array" ref="E10">SUM(ROUND(B10:D10,2))</f>
        <v>23759579.550000001</v>
      </c>
      <c r="F10" s="22">
        <f>E10/$E$22</f>
        <v>0.40520745922030693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909453.55-61385.34+11364.98</f>
        <v>859433.19000000006</v>
      </c>
      <c r="C12" s="52">
        <v>123742.24</v>
      </c>
      <c r="D12" s="53">
        <v>11490.58</v>
      </c>
      <c r="E12" s="21">
        <f t="array" ref="E12">SUM(ROUND(B12:D12,2))</f>
        <v>994666.00999999989</v>
      </c>
      <c r="F12" s="22">
        <f>E12/$E$22</f>
        <v>1.6963519318038623E-2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3272348.54-122680.46+22713.24-B15</f>
        <v>3075723.1500000004</v>
      </c>
      <c r="C14" s="52">
        <f>981423.07-C15</f>
        <v>888675.83</v>
      </c>
      <c r="D14" s="53">
        <v>31793.14</v>
      </c>
      <c r="E14" s="21">
        <f t="array" ref="E14">SUM(ROUND(B14:D14,2))</f>
        <v>3996192.12</v>
      </c>
      <c r="F14" s="22">
        <f t="shared" ref="F14:F20" si="0">E14/$E$22</f>
        <v>6.8153009698414965E-2</v>
      </c>
      <c r="G14" s="23"/>
    </row>
    <row r="15" spans="1:7">
      <c r="A15" s="29" t="s">
        <v>19</v>
      </c>
      <c r="B15" s="52">
        <v>96658.17</v>
      </c>
      <c r="C15" s="52">
        <v>92747.24</v>
      </c>
      <c r="D15" s="53">
        <v>0</v>
      </c>
      <c r="E15" s="21">
        <f t="array" ref="E15">SUM(ROUND(B15:D15,2))</f>
        <v>189405.41</v>
      </c>
      <c r="F15" s="22">
        <f t="shared" si="0"/>
        <v>3.2302122513224573E-3</v>
      </c>
      <c r="G15" s="23"/>
    </row>
    <row r="16" spans="1:7">
      <c r="A16" s="20" t="s">
        <v>20</v>
      </c>
      <c r="B16" s="52">
        <f>4519696.77-153134.34+28351.52</f>
        <v>4394913.9499999993</v>
      </c>
      <c r="C16" s="52">
        <v>913827.48</v>
      </c>
      <c r="D16" s="53">
        <v>7546.28</v>
      </c>
      <c r="E16" s="21">
        <f t="array" ref="E16">SUM(ROUND(B16:D16,2))</f>
        <v>5316287.71</v>
      </c>
      <c r="F16" s="22">
        <f t="shared" si="0"/>
        <v>9.0666563813552162E-2</v>
      </c>
      <c r="G16" s="23"/>
    </row>
    <row r="17" spans="1:7">
      <c r="A17" s="20" t="s">
        <v>21</v>
      </c>
      <c r="B17" s="52">
        <f>5941334.53-251530.61+46568.75</f>
        <v>5736372.6699999999</v>
      </c>
      <c r="C17" s="52">
        <v>4530301.75</v>
      </c>
      <c r="D17" s="53">
        <v>698632.59</v>
      </c>
      <c r="E17" s="21">
        <f t="array" ref="E17">SUM(ROUND(B17:D17,2))</f>
        <v>10965307.01</v>
      </c>
      <c r="F17" s="22">
        <f t="shared" si="0"/>
        <v>0.18700769446455634</v>
      </c>
      <c r="G17" s="23"/>
    </row>
    <row r="18" spans="1:7">
      <c r="A18" s="20" t="s">
        <v>22</v>
      </c>
      <c r="B18" s="52">
        <f>1976369.27-69002.86+12775.29</f>
        <v>1920141.7</v>
      </c>
      <c r="C18" s="52">
        <v>10499617.689999999</v>
      </c>
      <c r="D18" s="53">
        <v>257425.66</v>
      </c>
      <c r="E18" s="21">
        <f t="array" ref="E18">SUM(ROUND(B18:D18,2))</f>
        <v>12677185.049999999</v>
      </c>
      <c r="F18" s="22">
        <f t="shared" si="0"/>
        <v>0.21620289758772937</v>
      </c>
      <c r="G18" s="23"/>
    </row>
    <row r="19" spans="1:7">
      <c r="A19" s="20" t="s">
        <v>23</v>
      </c>
      <c r="B19" s="52">
        <v>0</v>
      </c>
      <c r="C19" s="52">
        <v>736969.87</v>
      </c>
      <c r="D19" s="53">
        <v>0</v>
      </c>
      <c r="E19" s="21">
        <f t="array" ref="E19">SUM(ROUND(B19:D19,2))</f>
        <v>736969.87</v>
      </c>
      <c r="F19" s="22">
        <f t="shared" si="0"/>
        <v>1.2568643646079163E-2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36494763.370000005</v>
      </c>
      <c r="C22" s="31">
        <f t="array" ref="C22">SUM(ROUND(C10:C20,2))</f>
        <v>20601526.52</v>
      </c>
      <c r="D22" s="34">
        <f t="array" ref="D22">SUM(ROUND(D10:D20,2))</f>
        <v>1539302.8399999999</v>
      </c>
      <c r="E22" s="31">
        <f t="array" ref="E22">SUM(ROUND(E10:E20,2))</f>
        <v>58635592.729999997</v>
      </c>
      <c r="F22" s="35">
        <f>SUM(F10:F20)</f>
        <v>1</v>
      </c>
      <c r="G22" s="28"/>
    </row>
    <row r="23" spans="1:7" ht="24">
      <c r="A23" s="36" t="s">
        <v>25</v>
      </c>
      <c r="B23" s="37">
        <f>'[22]Accounts by GL'!D417</f>
        <v>36494763.36999999</v>
      </c>
      <c r="C23" s="37">
        <f>'[22]Accounts by GL'!D485</f>
        <v>20601526.520000003</v>
      </c>
      <c r="D23" s="37">
        <f>'[22]Accounts by GL'!D507</f>
        <v>1539302.8399999999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'[23]Contact Information'!C5</f>
        <v>POLK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'[23]Contact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22582659.62-278651.95</f>
        <v>22304007.670000002</v>
      </c>
      <c r="C10" s="52">
        <v>3864070.39</v>
      </c>
      <c r="D10" s="53">
        <v>140755.48000000001</v>
      </c>
      <c r="E10" s="21">
        <f t="array" ref="E10">SUM(ROUND(B10:D10,2))</f>
        <v>26308833.540000003</v>
      </c>
      <c r="F10" s="22">
        <f>E10/$E$22</f>
        <v>0.49599527237141983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329564.48-4675.29</f>
        <v>324889.19</v>
      </c>
      <c r="C12" s="52">
        <v>196563.4</v>
      </c>
      <c r="D12" s="53">
        <v>40854.050000000003</v>
      </c>
      <c r="E12" s="21">
        <f t="array" ref="E12">SUM(ROUND(B12:D12,2))</f>
        <v>562306.64</v>
      </c>
      <c r="F12" s="22">
        <f>E12/$E$22</f>
        <v>1.0601056661786833E-2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3726396.56-57438.77</f>
        <v>3668957.79</v>
      </c>
      <c r="C14" s="52">
        <v>1031967.01</v>
      </c>
      <c r="D14" s="53">
        <v>68628.09</v>
      </c>
      <c r="E14" s="21">
        <f t="array" ref="E14">SUM(ROUND(B14:D14,2))</f>
        <v>4769552.8899999997</v>
      </c>
      <c r="F14" s="22">
        <f t="shared" ref="F14:F20" si="0">E14/$E$22</f>
        <v>8.9919444021289055E-2</v>
      </c>
      <c r="G14" s="23"/>
    </row>
    <row r="15" spans="1:7">
      <c r="A15" s="29" t="s">
        <v>19</v>
      </c>
      <c r="B15" s="52">
        <v>3220.7</v>
      </c>
      <c r="C15" s="52">
        <v>73864.72</v>
      </c>
      <c r="D15" s="53">
        <v>11001</v>
      </c>
      <c r="E15" s="21">
        <f t="array" ref="E15">SUM(ROUND(B15:D15,2))</f>
        <v>88086.42</v>
      </c>
      <c r="F15" s="22">
        <f t="shared" si="0"/>
        <v>1.6606759784198047E-3</v>
      </c>
      <c r="G15" s="23"/>
    </row>
    <row r="16" spans="1:7">
      <c r="A16" s="20" t="s">
        <v>20</v>
      </c>
      <c r="B16" s="52">
        <f>3790697.68-83638.57-1589.28</f>
        <v>3705469.8300000005</v>
      </c>
      <c r="C16" s="52">
        <v>539428.39</v>
      </c>
      <c r="D16" s="53">
        <v>4352.74</v>
      </c>
      <c r="E16" s="21">
        <f t="array" ref="E16">SUM(ROUND(B16:D16,2))</f>
        <v>4249250.96</v>
      </c>
      <c r="F16" s="22">
        <f t="shared" si="0"/>
        <v>8.011029390851955E-2</v>
      </c>
      <c r="G16" s="23"/>
    </row>
    <row r="17" spans="1:7">
      <c r="A17" s="20" t="s">
        <v>21</v>
      </c>
      <c r="B17" s="52">
        <f>5540319.05-112395.01</f>
        <v>5427924.04</v>
      </c>
      <c r="C17" s="52">
        <v>4665346.53</v>
      </c>
      <c r="D17" s="53">
        <v>27669.9</v>
      </c>
      <c r="E17" s="21">
        <f t="array" ref="E17">SUM(ROUND(B17:D17,2))</f>
        <v>10120940.470000001</v>
      </c>
      <c r="F17" s="22">
        <f t="shared" si="0"/>
        <v>0.1908081031962231</v>
      </c>
      <c r="G17" s="23"/>
    </row>
    <row r="18" spans="1:7">
      <c r="A18" s="20" t="s">
        <v>22</v>
      </c>
      <c r="B18" s="52">
        <f>1034793.01-16352.43</f>
        <v>1018440.58</v>
      </c>
      <c r="C18" s="52">
        <v>5895247.8099999996</v>
      </c>
      <c r="D18" s="53">
        <v>4460.84</v>
      </c>
      <c r="E18" s="21">
        <f t="array" ref="E18">SUM(ROUND(B18:D18,2))</f>
        <v>6918149.2299999995</v>
      </c>
      <c r="F18" s="22">
        <f t="shared" si="0"/>
        <v>0.13042650889188673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25388.53</v>
      </c>
      <c r="D20" s="53">
        <v>0</v>
      </c>
      <c r="E20" s="31">
        <f t="array" ref="E20">SUM(ROUND(B20:D20,2))</f>
        <v>25388.53</v>
      </c>
      <c r="F20" s="22">
        <f t="shared" si="0"/>
        <v>4.7864497045504366E-4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36452909.799999997</v>
      </c>
      <c r="C22" s="31">
        <f t="array" ref="C22">SUM(ROUND(C10:C20,2))</f>
        <v>16291876.779999999</v>
      </c>
      <c r="D22" s="34">
        <f t="array" ref="D22">SUM(ROUND(D10:D20,2))</f>
        <v>297722.10000000009</v>
      </c>
      <c r="E22" s="31">
        <f t="array" ref="E22">SUM(ROUND(E10:E20,2))</f>
        <v>53042508.680000007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'[23]Accounts by GL'!D417</f>
        <v>36452909.809999987</v>
      </c>
      <c r="C23" s="37">
        <f>'[23]Accounts by GL'!D485</f>
        <v>16291876.779999997</v>
      </c>
      <c r="D23" s="37">
        <f>'[23]Accounts by GL'!D507</f>
        <v>297722.09999999998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'[24]Contact Information'!C5</f>
        <v>ST. JOHNS RIVER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'[24]Contact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12351536.859999999</v>
      </c>
      <c r="C10" s="52">
        <v>1678155.96</v>
      </c>
      <c r="D10" s="53">
        <v>13427.61</v>
      </c>
      <c r="E10" s="21">
        <f t="array" ref="E10">SUM(ROUND(B10:D10,2))</f>
        <v>14043120.43</v>
      </c>
      <c r="F10" s="22">
        <f>E10/$E$22</f>
        <v>0.44214883456772419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491885.68</v>
      </c>
      <c r="C12" s="52">
        <v>109247.46</v>
      </c>
      <c r="D12" s="53">
        <v>77108.33</v>
      </c>
      <c r="E12" s="21">
        <f t="array" ref="E12">SUM(ROUND(B12:D12,2))</f>
        <v>678241.47</v>
      </c>
      <c r="F12" s="22">
        <f>E12/$E$22</f>
        <v>2.1354490051610279E-2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2455348.7000000002</v>
      </c>
      <c r="C14" s="52">
        <v>400099.3</v>
      </c>
      <c r="D14" s="53">
        <v>13584.18</v>
      </c>
      <c r="E14" s="21">
        <f t="array" ref="E14">SUM(ROUND(B14:D14,2))</f>
        <v>2869032.18</v>
      </c>
      <c r="F14" s="22">
        <f t="shared" ref="F14:F20" si="0">E14/$E$22</f>
        <v>9.0331720862718345E-2</v>
      </c>
      <c r="G14" s="23"/>
    </row>
    <row r="15" spans="1:7">
      <c r="A15" s="29" t="s">
        <v>19</v>
      </c>
      <c r="B15" s="52">
        <v>0</v>
      </c>
      <c r="C15" s="52">
        <v>16423.72</v>
      </c>
      <c r="D15" s="53">
        <v>0</v>
      </c>
      <c r="E15" s="21">
        <f t="array" ref="E15">SUM(ROUND(B15:D15,2))</f>
        <v>16423.72</v>
      </c>
      <c r="F15" s="22">
        <f t="shared" si="0"/>
        <v>5.1710221339080435E-4</v>
      </c>
      <c r="G15" s="23"/>
    </row>
    <row r="16" spans="1:7">
      <c r="A16" s="20" t="s">
        <v>20</v>
      </c>
      <c r="B16" s="52">
        <v>2393539.21</v>
      </c>
      <c r="C16" s="52">
        <v>432886.67</v>
      </c>
      <c r="D16" s="53">
        <v>1625.2</v>
      </c>
      <c r="E16" s="21">
        <f t="array" ref="E16">SUM(ROUND(B16:D16,2))</f>
        <v>2828051.08</v>
      </c>
      <c r="F16" s="22">
        <f t="shared" si="0"/>
        <v>8.9041427462855829E-2</v>
      </c>
      <c r="G16" s="23"/>
    </row>
    <row r="17" spans="1:7">
      <c r="A17" s="20" t="s">
        <v>21</v>
      </c>
      <c r="B17" s="52">
        <v>4434586.58</v>
      </c>
      <c r="C17" s="52">
        <v>1779775.18</v>
      </c>
      <c r="D17" s="53">
        <v>98021.96</v>
      </c>
      <c r="E17" s="21">
        <f t="array" ref="E17">SUM(ROUND(B17:D17,2))</f>
        <v>6312383.7199999997</v>
      </c>
      <c r="F17" s="22">
        <f t="shared" si="0"/>
        <v>0.19874593535350571</v>
      </c>
      <c r="G17" s="23"/>
    </row>
    <row r="18" spans="1:7">
      <c r="A18" s="20" t="s">
        <v>22</v>
      </c>
      <c r="B18" s="52">
        <v>1485499.05</v>
      </c>
      <c r="C18" s="52">
        <v>3278647.67</v>
      </c>
      <c r="D18" s="53">
        <v>79883.41</v>
      </c>
      <c r="E18" s="21">
        <f t="array" ref="E18">SUM(ROUND(B18:D18,2))</f>
        <v>4844030.13</v>
      </c>
      <c r="F18" s="22">
        <f t="shared" si="0"/>
        <v>0.1525146983725213</v>
      </c>
      <c r="G18" s="23"/>
    </row>
    <row r="19" spans="1:7">
      <c r="A19" s="20" t="s">
        <v>23</v>
      </c>
      <c r="B19" s="52">
        <v>169788.05</v>
      </c>
      <c r="C19" s="52">
        <v>0</v>
      </c>
      <c r="D19" s="53">
        <v>0</v>
      </c>
      <c r="E19" s="21">
        <f t="array" ref="E19">SUM(ROUND(B19:D19,2))</f>
        <v>169788.05</v>
      </c>
      <c r="F19" s="22">
        <f t="shared" si="0"/>
        <v>5.345791115673462E-3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23782184.130000003</v>
      </c>
      <c r="C22" s="31">
        <f t="array" ref="C22">SUM(ROUND(C10:C20,2))</f>
        <v>7695235.96</v>
      </c>
      <c r="D22" s="34">
        <f t="array" ref="D22">SUM(ROUND(D10:D20,2))</f>
        <v>283650.69</v>
      </c>
      <c r="E22" s="31">
        <f t="array" ref="E22">SUM(ROUND(E10:E20,2))</f>
        <v>31761070.780000001</v>
      </c>
      <c r="F22" s="35">
        <f>SUM(F10:F20)</f>
        <v>1</v>
      </c>
      <c r="G22" s="28"/>
    </row>
    <row r="23" spans="1:7" ht="24">
      <c r="A23" s="36" t="s">
        <v>25</v>
      </c>
      <c r="B23" s="37">
        <f>'[24]Accounts by GL'!D417</f>
        <v>23782184.129999995</v>
      </c>
      <c r="C23" s="37">
        <f>'[24]Accounts by GL'!D485</f>
        <v>7695235.96</v>
      </c>
      <c r="D23" s="37">
        <f>'[24]Accounts by GL'!D507</f>
        <v>283650.69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6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'[25]Contact Information'!C5</f>
        <v>ST. PETERSBURG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'[25]Contact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61286123.409999996</v>
      </c>
      <c r="C10" s="52">
        <v>2659418.6</v>
      </c>
      <c r="D10" s="53">
        <v>93582.27</v>
      </c>
      <c r="E10" s="21">
        <f t="array" ref="E10">SUM(ROUND(B10:D10,2))</f>
        <v>64039124.280000001</v>
      </c>
      <c r="F10" s="22">
        <f>E10/$E$22</f>
        <v>0.43684908373870834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1676.75</v>
      </c>
      <c r="D12" s="53">
        <v>0</v>
      </c>
      <c r="E12" s="21">
        <f t="array" ref="E12">SUM(ROUND(B12:D12,2))</f>
        <v>1676.75</v>
      </c>
      <c r="F12" s="22">
        <f>E12/$E$22</f>
        <v>1.1438112394482594E-5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4072877.54+13477497.25</f>
        <v>17550374.789999999</v>
      </c>
      <c r="C14" s="52">
        <f>878938.15+2682308.42</f>
        <v>3561246.57</v>
      </c>
      <c r="D14" s="53">
        <f>291343.65</f>
        <v>291343.65000000002</v>
      </c>
      <c r="E14" s="21">
        <f t="array" ref="E14">SUM(ROUND(B14:D14,2))</f>
        <v>21402965.009999998</v>
      </c>
      <c r="F14" s="22">
        <f t="shared" ref="F14:F20" si="0">E14/$E$22</f>
        <v>0.14600239711320009</v>
      </c>
      <c r="G14" s="23"/>
    </row>
    <row r="15" spans="1:7">
      <c r="A15" s="29" t="s">
        <v>19</v>
      </c>
      <c r="B15" s="52">
        <v>624646.43000000005</v>
      </c>
      <c r="C15" s="52">
        <v>536318</v>
      </c>
      <c r="D15" s="53">
        <v>7524.5</v>
      </c>
      <c r="E15" s="21">
        <f t="array" ref="E15">SUM(ROUND(B15:D15,2))</f>
        <v>1168488.9300000002</v>
      </c>
      <c r="F15" s="22">
        <f t="shared" si="0"/>
        <v>7.9709603179058935E-3</v>
      </c>
      <c r="G15" s="23"/>
    </row>
    <row r="16" spans="1:7">
      <c r="A16" s="20" t="s">
        <v>20</v>
      </c>
      <c r="B16" s="52">
        <v>13200776.24</v>
      </c>
      <c r="C16" s="52">
        <v>4635011.09</v>
      </c>
      <c r="D16" s="53">
        <v>19790</v>
      </c>
      <c r="E16" s="21">
        <f t="array" ref="E16">SUM(ROUND(B16:D16,2))</f>
        <v>17855577.329999998</v>
      </c>
      <c r="F16" s="22">
        <f t="shared" si="0"/>
        <v>0.12180354875140326</v>
      </c>
      <c r="G16" s="23"/>
    </row>
    <row r="17" spans="1:7">
      <c r="A17" s="20" t="s">
        <v>21</v>
      </c>
      <c r="B17" s="52">
        <v>12139436.199999999</v>
      </c>
      <c r="C17" s="52">
        <v>7836997.5599999996</v>
      </c>
      <c r="D17" s="53">
        <v>29446.87</v>
      </c>
      <c r="E17" s="21">
        <f t="array" ref="E17">SUM(ROUND(B17:D17,2))</f>
        <v>20005880.629999999</v>
      </c>
      <c r="F17" s="22">
        <f t="shared" si="0"/>
        <v>0.13647205081052169</v>
      </c>
      <c r="G17" s="23"/>
    </row>
    <row r="18" spans="1:7">
      <c r="A18" s="20" t="s">
        <v>22</v>
      </c>
      <c r="B18" s="52">
        <v>10378595.84</v>
      </c>
      <c r="C18" s="52">
        <v>8204679.0700000003</v>
      </c>
      <c r="D18" s="53">
        <v>79142.44</v>
      </c>
      <c r="E18" s="21">
        <f t="array" ref="E18">SUM(ROUND(B18:D18,2))</f>
        <v>18662417.350000001</v>
      </c>
      <c r="F18" s="22">
        <f t="shared" si="0"/>
        <v>0.12730748603073924</v>
      </c>
      <c r="G18" s="23"/>
    </row>
    <row r="19" spans="1:7">
      <c r="A19" s="20" t="s">
        <v>23</v>
      </c>
      <c r="B19" s="52">
        <v>0</v>
      </c>
      <c r="C19" s="52">
        <v>2285852.4700000002</v>
      </c>
      <c r="D19" s="53">
        <v>0</v>
      </c>
      <c r="E19" s="21">
        <f t="array" ref="E19">SUM(ROUND(B19:D19,2))</f>
        <v>2285852.4700000002</v>
      </c>
      <c r="F19" s="22">
        <f t="shared" si="0"/>
        <v>1.5593163840206146E-2</v>
      </c>
      <c r="G19" s="23"/>
    </row>
    <row r="20" spans="1:7" ht="13.5" thickBot="1">
      <c r="A20" s="20" t="s">
        <v>24</v>
      </c>
      <c r="B20" s="52">
        <v>0</v>
      </c>
      <c r="C20" s="54">
        <v>1171261.1499999999</v>
      </c>
      <c r="D20" s="53">
        <v>0</v>
      </c>
      <c r="E20" s="31">
        <f t="array" ref="E20">SUM(ROUND(B20:D20,2))</f>
        <v>1171261.1499999999</v>
      </c>
      <c r="F20" s="22">
        <f t="shared" si="0"/>
        <v>7.9898712849207909E-3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115179952.91</v>
      </c>
      <c r="C22" s="31">
        <f t="array" ref="C22">SUM(ROUND(C10:C20,2))</f>
        <v>30892461.259999998</v>
      </c>
      <c r="D22" s="34">
        <f t="array" ref="D22">SUM(ROUND(D10:D20,2))</f>
        <v>520829.73000000004</v>
      </c>
      <c r="E22" s="31">
        <f t="array" ref="E22">SUM(ROUND(E10:E20,2))</f>
        <v>146593243.90000001</v>
      </c>
      <c r="F22" s="35">
        <f>SUM(F10:F20)</f>
        <v>1</v>
      </c>
      <c r="G22" s="28"/>
    </row>
    <row r="23" spans="1:7" ht="24">
      <c r="A23" s="36" t="s">
        <v>25</v>
      </c>
      <c r="B23" s="37">
        <f>'[25]Accounts by GL'!D417</f>
        <v>115179952.91</v>
      </c>
      <c r="C23" s="37">
        <f>'[25]Accounts by GL'!D485</f>
        <v>30892461.259999998</v>
      </c>
      <c r="D23" s="37">
        <f>'[25]Accounts by GL'!D507</f>
        <v>520829.73000000004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'[26]Contact Information'!C5</f>
        <v>SANTA FE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'[26]Contact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31080323.899999999</v>
      </c>
      <c r="C10" s="52">
        <v>2050626.68</v>
      </c>
      <c r="D10" s="53">
        <v>147974.98000000001</v>
      </c>
      <c r="E10" s="21">
        <f t="array" ref="E10">SUM(ROUND(B10:D10,2))</f>
        <v>33278925.559999999</v>
      </c>
      <c r="F10" s="22">
        <f>E10/$E$22</f>
        <v>0.45919467877298936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17395.71</v>
      </c>
      <c r="C12" s="52">
        <v>1363.54</v>
      </c>
      <c r="D12" s="53">
        <v>0</v>
      </c>
      <c r="E12" s="21">
        <f t="array" ref="E12">SUM(ROUND(B12:D12,2))</f>
        <v>18759.25</v>
      </c>
      <c r="F12" s="22">
        <f>E12/$E$22</f>
        <v>2.5884693188911359E-4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4225732.3</v>
      </c>
      <c r="C14" s="52">
        <v>1563629.11</v>
      </c>
      <c r="D14" s="53">
        <v>1695195.92</v>
      </c>
      <c r="E14" s="21">
        <f t="array" ref="E14">SUM(ROUND(B14:D14,2))</f>
        <v>7484557.3300000001</v>
      </c>
      <c r="F14" s="22">
        <f t="shared" ref="F14:F20" si="0">E14/$E$22</f>
        <v>0.10327463525560328</v>
      </c>
      <c r="G14" s="23"/>
    </row>
    <row r="15" spans="1:7">
      <c r="A15" s="29" t="s">
        <v>19</v>
      </c>
      <c r="B15" s="52">
        <v>389397.89</v>
      </c>
      <c r="C15" s="52">
        <v>499334.89</v>
      </c>
      <c r="D15" s="53">
        <v>2016.62</v>
      </c>
      <c r="E15" s="21">
        <f t="array" ref="E15">SUM(ROUND(B15:D15,2))</f>
        <v>890749.4</v>
      </c>
      <c r="F15" s="22">
        <f t="shared" si="0"/>
        <v>1.2290883125501754E-2</v>
      </c>
      <c r="G15" s="23"/>
    </row>
    <row r="16" spans="1:7">
      <c r="A16" s="20" t="s">
        <v>20</v>
      </c>
      <c r="B16" s="52">
        <v>5965898.5800000001</v>
      </c>
      <c r="C16" s="52">
        <v>949608.32</v>
      </c>
      <c r="D16" s="53">
        <v>107550.65</v>
      </c>
      <c r="E16" s="21">
        <f t="array" ref="E16">SUM(ROUND(B16:D16,2))</f>
        <v>7023057.5500000007</v>
      </c>
      <c r="F16" s="22">
        <f t="shared" si="0"/>
        <v>9.6906693993532522E-2</v>
      </c>
      <c r="G16" s="23"/>
    </row>
    <row r="17" spans="1:7">
      <c r="A17" s="20" t="s">
        <v>21</v>
      </c>
      <c r="B17" s="52">
        <v>9293289.9900000002</v>
      </c>
      <c r="C17" s="52">
        <v>3570905.24</v>
      </c>
      <c r="D17" s="53">
        <v>540874.39</v>
      </c>
      <c r="E17" s="21">
        <f t="array" ref="E17">SUM(ROUND(B17:D17,2))</f>
        <v>13405069.620000001</v>
      </c>
      <c r="F17" s="22">
        <f t="shared" si="0"/>
        <v>0.1849680100695372</v>
      </c>
      <c r="G17" s="23"/>
    </row>
    <row r="18" spans="1:7">
      <c r="A18" s="20" t="s">
        <v>22</v>
      </c>
      <c r="B18" s="52">
        <v>4728949.7699999996</v>
      </c>
      <c r="C18" s="52">
        <v>4301398</v>
      </c>
      <c r="D18" s="53">
        <v>405130.15</v>
      </c>
      <c r="E18" s="21">
        <f t="array" ref="E18">SUM(ROUND(B18:D18,2))</f>
        <v>9435477.9199999999</v>
      </c>
      <c r="F18" s="22">
        <f t="shared" si="0"/>
        <v>0.1301941447818796</v>
      </c>
      <c r="G18" s="23"/>
    </row>
    <row r="19" spans="1:7">
      <c r="A19" s="20" t="s">
        <v>23</v>
      </c>
      <c r="B19" s="52">
        <v>107210.96</v>
      </c>
      <c r="C19" s="52">
        <v>610029.24</v>
      </c>
      <c r="D19" s="53">
        <v>0</v>
      </c>
      <c r="E19" s="21">
        <f t="array" ref="E19">SUM(ROUND(B19:D19,2))</f>
        <v>717240.2</v>
      </c>
      <c r="F19" s="22">
        <f t="shared" si="0"/>
        <v>9.8967402853277278E-3</v>
      </c>
      <c r="G19" s="23"/>
    </row>
    <row r="20" spans="1:7" ht="13.5" thickBot="1">
      <c r="A20" s="20" t="s">
        <v>24</v>
      </c>
      <c r="B20" s="52">
        <v>-34734.230000000003</v>
      </c>
      <c r="C20" s="54">
        <v>253265</v>
      </c>
      <c r="D20" s="53">
        <v>0</v>
      </c>
      <c r="E20" s="31">
        <f t="array" ref="E20">SUM(ROUND(B20:D20,2))</f>
        <v>218530.77</v>
      </c>
      <c r="F20" s="22">
        <f t="shared" si="0"/>
        <v>3.0153667837395175E-3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55773464.870000005</v>
      </c>
      <c r="C22" s="31">
        <f t="array" ref="C22">SUM(ROUND(C10:C20,2))</f>
        <v>13800160.020000001</v>
      </c>
      <c r="D22" s="34">
        <f t="array" ref="D22">SUM(ROUND(D10:D20,2))</f>
        <v>2898742.71</v>
      </c>
      <c r="E22" s="31">
        <f t="array" ref="E22">SUM(ROUND(E10:E20,2))</f>
        <v>72472367.599999994</v>
      </c>
      <c r="F22" s="35">
        <f>SUM(F10:F20)</f>
        <v>1.0000000000000002</v>
      </c>
      <c r="G22" s="28"/>
    </row>
    <row r="23" spans="1:7" ht="24">
      <c r="A23" s="36" t="s">
        <v>25</v>
      </c>
      <c r="B23" s="37">
        <f>'[26]Accounts by GL'!D417</f>
        <v>55773464.86999999</v>
      </c>
      <c r="C23" s="37">
        <f>'[26]Accounts by GL'!D485</f>
        <v>13800160.02</v>
      </c>
      <c r="D23" s="37">
        <f>'[26]Accounts by GL'!D507</f>
        <v>2898742.7099999995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zoomScaleNormal="100"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'[27]Contact Information'!C5</f>
        <v>SEMINOLE STATE COLLEGE OF FLORIDA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'[27]Contact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31293566.89-496143</f>
        <v>30797423.890000001</v>
      </c>
      <c r="C10" s="52">
        <v>2072517.07</v>
      </c>
      <c r="D10" s="53">
        <v>203105.23</v>
      </c>
      <c r="E10" s="21">
        <f t="array" ref="E10">SUM(ROUND(B10:D10,2))</f>
        <v>33073046.190000001</v>
      </c>
      <c r="F10" s="22">
        <f>E10/$E$22</f>
        <v>0.45585641451869374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5670796.28-77608</f>
        <v>5593188.2800000003</v>
      </c>
      <c r="C14" s="52">
        <v>1139370.75</v>
      </c>
      <c r="D14" s="53">
        <v>115977.77</v>
      </c>
      <c r="E14" s="21">
        <f t="array" ref="E14">SUM(ROUND(B14:D14,2))</f>
        <v>6848536.7999999998</v>
      </c>
      <c r="F14" s="22">
        <f t="shared" ref="F14:F20" si="0">E14/$E$22</f>
        <v>9.4395581598748654E-2</v>
      </c>
      <c r="G14" s="23"/>
    </row>
    <row r="15" spans="1:7">
      <c r="A15" s="29" t="s">
        <v>19</v>
      </c>
      <c r="B15" s="52">
        <f>338148.58-1987</f>
        <v>336161.58</v>
      </c>
      <c r="C15" s="52">
        <v>201415.8</v>
      </c>
      <c r="D15" s="53">
        <v>1458.68</v>
      </c>
      <c r="E15" s="21">
        <f t="array" ref="E15">SUM(ROUND(B15:D15,2))</f>
        <v>539036.06000000006</v>
      </c>
      <c r="F15" s="22">
        <f t="shared" si="0"/>
        <v>7.4297070852270197E-3</v>
      </c>
      <c r="G15" s="23"/>
    </row>
    <row r="16" spans="1:7">
      <c r="A16" s="20" t="s">
        <v>20</v>
      </c>
      <c r="B16" s="52">
        <f>7354768.74-141086</f>
        <v>7213682.7400000002</v>
      </c>
      <c r="C16" s="52">
        <v>1007169.71</v>
      </c>
      <c r="D16" s="53">
        <v>9552.43</v>
      </c>
      <c r="E16" s="21">
        <f t="array" ref="E16">SUM(ROUND(B16:D16,2))</f>
        <v>8230404.8799999999</v>
      </c>
      <c r="F16" s="22">
        <f t="shared" si="0"/>
        <v>0.1134423130267445</v>
      </c>
      <c r="G16" s="23"/>
    </row>
    <row r="17" spans="1:7">
      <c r="A17" s="20" t="s">
        <v>21</v>
      </c>
      <c r="B17" s="52">
        <f>9610198.91-299487</f>
        <v>9310711.9100000001</v>
      </c>
      <c r="C17" s="52">
        <v>6057474.0700000003</v>
      </c>
      <c r="D17" s="53">
        <v>80780.2</v>
      </c>
      <c r="E17" s="21">
        <f t="array" ref="E17">SUM(ROUND(B17:D17,2))</f>
        <v>15448966.18</v>
      </c>
      <c r="F17" s="22">
        <f t="shared" si="0"/>
        <v>0.21293806111409055</v>
      </c>
      <c r="G17" s="23"/>
    </row>
    <row r="18" spans="1:7">
      <c r="A18" s="20" t="s">
        <v>22</v>
      </c>
      <c r="B18" s="52">
        <f>4146688.29-75933</f>
        <v>4070755.29</v>
      </c>
      <c r="C18" s="52">
        <v>4040297.45</v>
      </c>
      <c r="D18" s="53">
        <v>56938.39</v>
      </c>
      <c r="E18" s="21">
        <f t="array" ref="E18">SUM(ROUND(B18:D18,2))</f>
        <v>8167991.1299999999</v>
      </c>
      <c r="F18" s="22">
        <f t="shared" si="0"/>
        <v>0.11258204427108726</v>
      </c>
      <c r="G18" s="23"/>
    </row>
    <row r="19" spans="1:7">
      <c r="A19" s="20" t="s">
        <v>23</v>
      </c>
      <c r="B19" s="52">
        <v>67515.199999999997</v>
      </c>
      <c r="C19" s="52">
        <v>0</v>
      </c>
      <c r="D19" s="53">
        <v>0</v>
      </c>
      <c r="E19" s="21">
        <f t="array" ref="E19">SUM(ROUND(B19:D19,2))</f>
        <v>67515.199999999997</v>
      </c>
      <c r="F19" s="22">
        <f t="shared" si="0"/>
        <v>9.305836789481565E-4</v>
      </c>
      <c r="G19" s="23"/>
    </row>
    <row r="20" spans="1:7" ht="13.5" thickBot="1">
      <c r="A20" s="20" t="s">
        <v>24</v>
      </c>
      <c r="B20" s="52">
        <v>0</v>
      </c>
      <c r="C20" s="54">
        <v>175958.66</v>
      </c>
      <c r="D20" s="53">
        <v>0</v>
      </c>
      <c r="E20" s="31">
        <f t="array" ref="E20">SUM(ROUND(B20:D20,2))</f>
        <v>175958.66</v>
      </c>
      <c r="F20" s="22">
        <f t="shared" si="0"/>
        <v>2.4252947064599948E-3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57389438.890000008</v>
      </c>
      <c r="C22" s="31">
        <f t="array" ref="C22">SUM(ROUND(C10:C20,2))</f>
        <v>14694203.510000002</v>
      </c>
      <c r="D22" s="34">
        <f t="array" ref="D22">SUM(ROUND(D10:D20,2))</f>
        <v>467812.7</v>
      </c>
      <c r="E22" s="31">
        <f t="array" ref="E22">SUM(ROUND(E10:E20,2))</f>
        <v>72551455.100000009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'[27]Accounts by GL'!D417</f>
        <v>57389438.890000023</v>
      </c>
      <c r="C23" s="37">
        <f>'[27]Accounts by GL'!D485</f>
        <v>14694203.51</v>
      </c>
      <c r="D23" s="37">
        <f>'[27]Accounts by GL'!D507</f>
        <v>467812.7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11" priority="1" operator="notEqual">
      <formula>B22</formula>
    </cfRule>
    <cfRule type="cellIs" dxfId="1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zoomScaleNormal="100"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'[28]Contact Information'!C5</f>
        <v>SOUTH FLORIDA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'[28]Contact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6941921.6600000001</v>
      </c>
      <c r="C10" s="52">
        <v>659387.35</v>
      </c>
      <c r="D10" s="53">
        <v>3724</v>
      </c>
      <c r="E10" s="21">
        <f t="array" ref="E10">SUM(ROUND(B10:D10,2))</f>
        <v>7605033.0099999998</v>
      </c>
      <c r="F10" s="22">
        <f>E10/$E$22</f>
        <v>0.35345886615178668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2364261.05-5001.03</f>
        <v>2359260.02</v>
      </c>
      <c r="C14" s="52">
        <v>286362.15000000002</v>
      </c>
      <c r="D14" s="53">
        <v>0</v>
      </c>
      <c r="E14" s="21">
        <f t="array" ref="E14">SUM(ROUND(B14:D14,2))</f>
        <v>2645622.17</v>
      </c>
      <c r="F14" s="22">
        <f t="shared" ref="F14:F20" si="0">E14/$E$22</f>
        <v>0.12296049356322641</v>
      </c>
      <c r="G14" s="23"/>
    </row>
    <row r="15" spans="1:7">
      <c r="A15" s="29" t="s">
        <v>19</v>
      </c>
      <c r="B15" s="52">
        <v>251756.12</v>
      </c>
      <c r="C15" s="52">
        <v>83929.7</v>
      </c>
      <c r="D15" s="53">
        <v>0</v>
      </c>
      <c r="E15" s="21">
        <f t="array" ref="E15">SUM(ROUND(B15:D15,2))</f>
        <v>335685.82</v>
      </c>
      <c r="F15" s="22">
        <f t="shared" si="0"/>
        <v>1.5601658686348392E-2</v>
      </c>
      <c r="G15" s="23"/>
    </row>
    <row r="16" spans="1:7">
      <c r="A16" s="20" t="s">
        <v>20</v>
      </c>
      <c r="B16" s="52">
        <v>1825191.07</v>
      </c>
      <c r="C16" s="52">
        <f>372457.22-6500+904.93</f>
        <v>366862.14999999997</v>
      </c>
      <c r="D16" s="53">
        <v>0</v>
      </c>
      <c r="E16" s="21">
        <f t="array" ref="E16">SUM(ROUND(B16:D16,2))</f>
        <v>2192053.2200000002</v>
      </c>
      <c r="F16" s="22">
        <f t="shared" si="0"/>
        <v>0.10187998456637509</v>
      </c>
      <c r="G16" s="23"/>
    </row>
    <row r="17" spans="1:7">
      <c r="A17" s="20" t="s">
        <v>21</v>
      </c>
      <c r="B17" s="52">
        <v>3391471.98</v>
      </c>
      <c r="C17" s="52">
        <f>1016902.62-819.4+984</f>
        <v>1017067.22</v>
      </c>
      <c r="D17" s="53">
        <v>6681.65</v>
      </c>
      <c r="E17" s="21">
        <f t="array" ref="E17">SUM(ROUND(B17:D17,2))</f>
        <v>4415220.8500000006</v>
      </c>
      <c r="F17" s="22">
        <f t="shared" si="0"/>
        <v>0.20520607253100245</v>
      </c>
      <c r="G17" s="23"/>
    </row>
    <row r="18" spans="1:7">
      <c r="A18" s="20" t="s">
        <v>22</v>
      </c>
      <c r="B18" s="52">
        <v>1726594.79</v>
      </c>
      <c r="C18" s="52">
        <v>2543785.3199999998</v>
      </c>
      <c r="D18" s="53">
        <v>6809.4</v>
      </c>
      <c r="E18" s="21">
        <f t="array" ref="E18">SUM(ROUND(B18:D18,2))</f>
        <v>4277189.51</v>
      </c>
      <c r="F18" s="22">
        <f t="shared" si="0"/>
        <v>0.19879079453475193</v>
      </c>
      <c r="G18" s="23"/>
    </row>
    <row r="19" spans="1:7">
      <c r="A19" s="20" t="s">
        <v>23</v>
      </c>
      <c r="B19" s="52">
        <v>0</v>
      </c>
      <c r="C19" s="52">
        <v>45229.5</v>
      </c>
      <c r="D19" s="53">
        <v>0</v>
      </c>
      <c r="E19" s="21">
        <f t="array" ref="E19">SUM(ROUND(B19:D19,2))</f>
        <v>45229.5</v>
      </c>
      <c r="F19" s="22">
        <f t="shared" si="0"/>
        <v>2.1021299665091443E-3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16496195.640000001</v>
      </c>
      <c r="C22" s="31">
        <f t="array" ref="C22">SUM(ROUND(C10:C20,2))</f>
        <v>5002623.3900000006</v>
      </c>
      <c r="D22" s="34">
        <f t="array" ref="D22">SUM(ROUND(D10:D20,2))</f>
        <v>17215.05</v>
      </c>
      <c r="E22" s="31">
        <f t="array" ref="E22">SUM(ROUND(E10:E20,2))</f>
        <v>21516034.079999998</v>
      </c>
      <c r="F22" s="35">
        <f>SUM(F10:F20)</f>
        <v>1</v>
      </c>
      <c r="G22" s="28"/>
    </row>
    <row r="23" spans="1:7" ht="24">
      <c r="A23" s="36" t="s">
        <v>25</v>
      </c>
      <c r="B23" s="37">
        <f>'[28]Accounts by GL'!D417</f>
        <v>16496195.639999999</v>
      </c>
      <c r="C23" s="37">
        <f>'[28]Accounts by GL'!D485</f>
        <v>5002623.3899999997</v>
      </c>
      <c r="D23" s="37">
        <f>'[28]Accounts by GL'!D507</f>
        <v>17215.05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9" priority="1" operator="notEqual">
      <formula>B22</formula>
    </cfRule>
    <cfRule type="cellIs" dxfId="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zoomScaleNormal="100" workbookViewId="0"/>
  </sheetViews>
  <sheetFormatPr defaultColWidth="12.42578125" defaultRowHeight="12.75"/>
  <cols>
    <col min="1" max="1" width="29.85546875" style="1" bestFit="1" customWidth="1"/>
    <col min="2" max="2" width="16.140625" style="1" bestFit="1" customWidth="1"/>
    <col min="3" max="3" width="16.28515625" style="1" bestFit="1" customWidth="1"/>
    <col min="4" max="4" width="15" style="1" bestFit="1" customWidth="1"/>
    <col min="5" max="5" width="16.140625" style="1" bestFit="1" customWidth="1"/>
    <col min="6" max="6" width="9" style="1" bestFit="1" customWidth="1"/>
    <col min="7" max="7" width="20" style="1" bestFit="1" customWidth="1"/>
    <col min="8" max="16384" width="12.42578125" style="1"/>
  </cols>
  <sheetData>
    <row r="1" spans="1:7">
      <c r="A1" s="226" t="str">
        <f>'[29]Contact Information'!C5</f>
        <v>TALLAHASSEE COMMUNITY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'[29]Contact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26956286.53-763206</f>
        <v>26193080.530000001</v>
      </c>
      <c r="C10" s="52">
        <v>2610895.5</v>
      </c>
      <c r="D10" s="53">
        <v>191214.8</v>
      </c>
      <c r="E10" s="21">
        <f t="array" ref="E10">SUM(ROUND(B10:D10,2))</f>
        <v>28995190.830000002</v>
      </c>
      <c r="F10" s="22">
        <f>E10/$E$22</f>
        <v>0.46533603102409044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1048585.54-45671</f>
        <v>1002914.54</v>
      </c>
      <c r="C12" s="52">
        <v>70989.91</v>
      </c>
      <c r="D12" s="53">
        <v>0</v>
      </c>
      <c r="E12" s="21">
        <f t="array" ref="E12">SUM(ROUND(B12:D12,2))</f>
        <v>1073904.45</v>
      </c>
      <c r="F12" s="22">
        <f>E12/$E$22</f>
        <v>1.7234804122932847E-2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2839120.83-113550</f>
        <v>2725570.83</v>
      </c>
      <c r="C14" s="52">
        <v>1041615.01</v>
      </c>
      <c r="D14" s="53">
        <v>4294.76</v>
      </c>
      <c r="E14" s="21">
        <f t="array" ref="E14">SUM(ROUND(B14:D14,2))</f>
        <v>3771480.5999999996</v>
      </c>
      <c r="F14" s="22">
        <f t="shared" ref="F14:F20" si="0">E14/$E$22</f>
        <v>6.052747932503795E-2</v>
      </c>
      <c r="G14" s="23"/>
    </row>
    <row r="15" spans="1:7">
      <c r="A15" s="29" t="s">
        <v>19</v>
      </c>
      <c r="B15" s="52">
        <v>0</v>
      </c>
      <c r="C15" s="52">
        <v>0</v>
      </c>
      <c r="D15" s="53">
        <v>0</v>
      </c>
      <c r="E15" s="21">
        <f t="array" ref="E15">SUM(ROUND(B15:D15,2))</f>
        <v>0</v>
      </c>
      <c r="F15" s="22">
        <f t="shared" si="0"/>
        <v>0</v>
      </c>
      <c r="G15" s="23"/>
    </row>
    <row r="16" spans="1:7">
      <c r="A16" s="20" t="s">
        <v>20</v>
      </c>
      <c r="B16" s="52">
        <f>5217239.03-184966</f>
        <v>5032273.03</v>
      </c>
      <c r="C16" s="52">
        <v>701589.68</v>
      </c>
      <c r="D16" s="53">
        <v>8649.85</v>
      </c>
      <c r="E16" s="21">
        <f t="array" ref="E16">SUM(ROUND(B16:D16,2))</f>
        <v>5742512.5599999996</v>
      </c>
      <c r="F16" s="22">
        <f t="shared" si="0"/>
        <v>9.2160041933974354E-2</v>
      </c>
      <c r="G16" s="23"/>
    </row>
    <row r="17" spans="1:7">
      <c r="A17" s="20" t="s">
        <v>21</v>
      </c>
      <c r="B17" s="52">
        <f>8013512.41-380162+144747</f>
        <v>7778097.4100000001</v>
      </c>
      <c r="C17" s="52">
        <f>5991151.64</f>
        <v>5991151.6399999997</v>
      </c>
      <c r="D17" s="53">
        <v>789719.78</v>
      </c>
      <c r="E17" s="21">
        <f t="array" ref="E17">SUM(ROUND(B17:D17,2))</f>
        <v>14558968.83</v>
      </c>
      <c r="F17" s="22">
        <f t="shared" si="0"/>
        <v>0.23365298096765949</v>
      </c>
      <c r="G17" s="23"/>
    </row>
    <row r="18" spans="1:7">
      <c r="A18" s="20" t="s">
        <v>22</v>
      </c>
      <c r="B18" s="52">
        <f>3872254.81-107448-20535</f>
        <v>3744271.81</v>
      </c>
      <c r="C18" s="52">
        <f>3315673.91+100933</f>
        <v>3416606.91</v>
      </c>
      <c r="D18" s="53">
        <v>7284.79</v>
      </c>
      <c r="E18" s="21">
        <f t="array" ref="E18">SUM(ROUND(B18:D18,2))</f>
        <v>7168163.5100000007</v>
      </c>
      <c r="F18" s="22">
        <f t="shared" si="0"/>
        <v>0.11503993117451447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1000000</v>
      </c>
      <c r="D20" s="53">
        <v>0</v>
      </c>
      <c r="E20" s="31">
        <f t="array" ref="E20">SUM(ROUND(B20:D20,2))</f>
        <v>1000000</v>
      </c>
      <c r="F20" s="22">
        <f t="shared" si="0"/>
        <v>1.6048731451790567E-2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46476208.150000006</v>
      </c>
      <c r="C22" s="31">
        <f t="array" ref="C22">SUM(ROUND(C10:C20,2))</f>
        <v>14832848.649999999</v>
      </c>
      <c r="D22" s="34">
        <f t="array" ref="D22">SUM(ROUND(D10:D20,2))</f>
        <v>1001163.9800000001</v>
      </c>
      <c r="E22" s="31">
        <f t="array" ref="E22">SUM(ROUND(E10:E20,2))</f>
        <v>62310220.779999994</v>
      </c>
      <c r="F22" s="35">
        <f>SUM(F10:F20)</f>
        <v>1.0000000000000002</v>
      </c>
      <c r="G22" s="28"/>
    </row>
    <row r="23" spans="1:7" ht="24">
      <c r="A23" s="36" t="s">
        <v>25</v>
      </c>
      <c r="B23" s="37">
        <f>'[29]Accounts by GL'!D417</f>
        <v>46476208.149999991</v>
      </c>
      <c r="C23" s="37">
        <f>'[29]Accounts by GL'!D485</f>
        <v>14832848.65</v>
      </c>
      <c r="D23" s="37">
        <f>'[29]Accounts by GL'!D507</f>
        <v>1001163.98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7" priority="1" operator="notEqual">
      <formula>B22</formula>
    </cfRule>
    <cfRule type="cellIs" dxfId="6" priority="2" operator="equal">
      <formula>B22</formula>
    </cfRule>
  </conditionalFormatting>
  <printOptions horizontalCentered="1"/>
  <pageMargins left="0.7" right="0.7" top="0.75" bottom="0.75" header="0.5" footer="0.5"/>
  <pageSetup scale="9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2"/>
  <sheetViews>
    <sheetView zoomScaleNormal="100" workbookViewId="0"/>
  </sheetViews>
  <sheetFormatPr defaultColWidth="12.42578125" defaultRowHeight="12.75"/>
  <cols>
    <col min="1" max="1" width="31.28515625" style="1" customWidth="1"/>
    <col min="2" max="2" width="16" style="1" customWidth="1"/>
    <col min="3" max="3" width="16.140625" style="1" bestFit="1" customWidth="1"/>
    <col min="4" max="4" width="14" style="1" bestFit="1" customWidth="1"/>
    <col min="5" max="5" width="20.5703125" style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'[30]Contact Information'!C5</f>
        <v>VALENCIA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'[30]Contact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68164924.28-997779</f>
        <v>67167145.280000001</v>
      </c>
      <c r="C10" s="52">
        <v>2490471.2799999998</v>
      </c>
      <c r="D10" s="53">
        <v>2315747.69</v>
      </c>
      <c r="E10" s="21">
        <f t="array" ref="E10">SUM(ROUND(B10:D10,2))</f>
        <v>71973364.25</v>
      </c>
      <c r="F10" s="22">
        <f>E10/$E$22</f>
        <v>0.42915096406110242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15148033.49-270605-35410</f>
        <v>14842018.49</v>
      </c>
      <c r="C14" s="52">
        <v>967610.43</v>
      </c>
      <c r="D14" s="53">
        <v>1057652.94</v>
      </c>
      <c r="E14" s="21">
        <f t="array" ref="E14">SUM(ROUND(B14:D14,2))</f>
        <v>16867281.859999999</v>
      </c>
      <c r="F14" s="22">
        <f t="shared" ref="F14:F20" si="0">E14/$E$22</f>
        <v>0.10057346001176184</v>
      </c>
      <c r="G14" s="23"/>
    </row>
    <row r="15" spans="1:7">
      <c r="A15" s="29" t="s">
        <v>19</v>
      </c>
      <c r="B15" s="52">
        <v>559904.21</v>
      </c>
      <c r="C15" s="52">
        <v>437191.7</v>
      </c>
      <c r="D15" s="53">
        <v>0</v>
      </c>
      <c r="E15" s="21">
        <f t="array" ref="E15">SUM(ROUND(B15:D15,2))</f>
        <v>997095.90999999992</v>
      </c>
      <c r="F15" s="22">
        <f t="shared" si="0"/>
        <v>5.9453198484866179E-3</v>
      </c>
      <c r="G15" s="23"/>
    </row>
    <row r="16" spans="1:7">
      <c r="A16" s="20" t="s">
        <v>20</v>
      </c>
      <c r="B16" s="52">
        <f>18412221.65-367067</f>
        <v>18045154.649999999</v>
      </c>
      <c r="C16" s="52">
        <v>1388647.77</v>
      </c>
      <c r="D16" s="53">
        <v>280723.23</v>
      </c>
      <c r="E16" s="21">
        <f t="array" ref="E16">SUM(ROUND(B16:D16,2))</f>
        <v>19714525.649999999</v>
      </c>
      <c r="F16" s="22">
        <f t="shared" si="0"/>
        <v>0.11755053799232167</v>
      </c>
      <c r="G16" s="23"/>
    </row>
    <row r="17" spans="1:7">
      <c r="A17" s="20" t="s">
        <v>21</v>
      </c>
      <c r="B17" s="52">
        <f>21378199.65-499549</f>
        <v>20878650.649999999</v>
      </c>
      <c r="C17" s="52">
        <v>12354756.24</v>
      </c>
      <c r="D17" s="53">
        <v>1723236.64</v>
      </c>
      <c r="E17" s="21">
        <f t="array" ref="E17">SUM(ROUND(B17:D17,2))</f>
        <v>34956643.530000001</v>
      </c>
      <c r="F17" s="22">
        <f t="shared" si="0"/>
        <v>0.20843373694650932</v>
      </c>
      <c r="G17" s="23"/>
    </row>
    <row r="18" spans="1:7">
      <c r="A18" s="20" t="s">
        <v>22</v>
      </c>
      <c r="B18" s="52">
        <f>11322900.04-181363</f>
        <v>11141537.039999999</v>
      </c>
      <c r="C18" s="52">
        <v>7515404.1799999997</v>
      </c>
      <c r="D18" s="53">
        <v>2024698.73</v>
      </c>
      <c r="E18" s="21">
        <f t="array" ref="E18">SUM(ROUND(B18:D18,2))</f>
        <v>20681639.949999999</v>
      </c>
      <c r="F18" s="22">
        <f t="shared" si="0"/>
        <v>0.12331708841729057</v>
      </c>
      <c r="G18" s="23"/>
    </row>
    <row r="19" spans="1:7">
      <c r="A19" s="20" t="s">
        <v>23</v>
      </c>
      <c r="B19" s="52">
        <v>7.89</v>
      </c>
      <c r="C19" s="52">
        <v>141789.54</v>
      </c>
      <c r="D19" s="53">
        <v>0</v>
      </c>
      <c r="E19" s="21">
        <f t="array" ref="E19">SUM(ROUND(B19:D19,2))</f>
        <v>141797.43000000002</v>
      </c>
      <c r="F19" s="22">
        <f t="shared" si="0"/>
        <v>8.4548644376987968E-4</v>
      </c>
      <c r="G19" s="23"/>
    </row>
    <row r="20" spans="1:7" ht="13.5" thickBot="1">
      <c r="A20" s="20" t="s">
        <v>24</v>
      </c>
      <c r="B20" s="52">
        <v>378502.72</v>
      </c>
      <c r="C20" s="54">
        <v>2000211.42</v>
      </c>
      <c r="D20" s="53">
        <v>0</v>
      </c>
      <c r="E20" s="31">
        <f t="array" ref="E20">SUM(ROUND(B20:D20,2))</f>
        <v>2378714.1399999997</v>
      </c>
      <c r="F20" s="22">
        <f t="shared" si="0"/>
        <v>1.4183406278757853E-2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133012920.92999999</v>
      </c>
      <c r="C22" s="31">
        <f t="array" ref="C22">SUM(ROUND(C10:C20,2))</f>
        <v>27296082.560000002</v>
      </c>
      <c r="D22" s="34">
        <f t="array" ref="D22">SUM(ROUND(D10:D20,2))</f>
        <v>7402059.2300000004</v>
      </c>
      <c r="E22" s="31">
        <f t="array" ref="E22">SUM(ROUND(E10:E20,2))</f>
        <v>167711062.71999997</v>
      </c>
      <c r="F22" s="35">
        <f>SUM(F10:F20)</f>
        <v>1.0000000000000002</v>
      </c>
      <c r="G22" s="28"/>
    </row>
    <row r="23" spans="1:7">
      <c r="A23" s="36" t="s">
        <v>25</v>
      </c>
      <c r="B23" s="37">
        <f>'[30]Accounts by GL'!D417</f>
        <v>133012920.93000001</v>
      </c>
      <c r="C23" s="37">
        <f>'[30]Accounts by GL'!D485</f>
        <v>27296082.559999999</v>
      </c>
      <c r="D23" s="37">
        <f>'[30]Accounts by GL'!D507</f>
        <v>7402059.2299999995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>
        <f>+B22-B23</f>
        <v>0</v>
      </c>
      <c r="C25" s="23"/>
      <c r="D25" s="23"/>
      <c r="E25" s="23"/>
    </row>
    <row r="26" spans="1:7">
      <c r="B26" s="23" t="s">
        <v>30</v>
      </c>
      <c r="C26" s="23"/>
      <c r="D26" s="23"/>
      <c r="E26" s="23"/>
    </row>
    <row r="27" spans="1:7">
      <c r="B27" s="23" t="s">
        <v>31</v>
      </c>
      <c r="C27" s="23"/>
      <c r="D27" s="23"/>
      <c r="E27" s="23"/>
    </row>
    <row r="28" spans="1:7">
      <c r="B28" s="23" t="s">
        <v>32</v>
      </c>
      <c r="C28" s="23"/>
      <c r="D28" s="23"/>
      <c r="E28" s="23"/>
    </row>
    <row r="29" spans="1:7">
      <c r="B29" s="23" t="s">
        <v>33</v>
      </c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 t="s">
        <v>34</v>
      </c>
      <c r="C31" s="23"/>
      <c r="D31" s="23"/>
      <c r="E31" s="23"/>
    </row>
    <row r="32" spans="1:7">
      <c r="B32" s="23" t="s">
        <v>35</v>
      </c>
      <c r="C32" s="23"/>
      <c r="D32" s="23"/>
      <c r="E32" s="23"/>
    </row>
  </sheetData>
  <sheetProtection formatColumns="0"/>
  <conditionalFormatting sqref="B23:D23">
    <cfRule type="cellIs" dxfId="5" priority="1" operator="notEqual">
      <formula>B22</formula>
    </cfRule>
    <cfRule type="cellIs" dxfId="4" priority="2" operator="equal">
      <formula>B22</formula>
    </cfRule>
  </conditionalFormatting>
  <printOptions horizontalCentered="1"/>
  <pageMargins left="0.7" right="0.7" top="0.75" bottom="0.75" header="0.5" footer="0.5"/>
  <pageSetup scale="96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6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'[4]Contact Information'!C5</f>
        <v>BROWARD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'[4]Contact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80944742.189999998</v>
      </c>
      <c r="C10" s="52">
        <v>6123367.5999999996</v>
      </c>
      <c r="D10" s="53">
        <v>825114.98</v>
      </c>
      <c r="E10" s="21">
        <f t="array" ref="E10">SUM(ROUND(B10:D10,2))</f>
        <v>87893224.769999996</v>
      </c>
      <c r="F10" s="22">
        <f>E10/$E$22</f>
        <v>0.48324736353858311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1020387.43</v>
      </c>
      <c r="C12" s="52">
        <v>406981.34</v>
      </c>
      <c r="D12" s="53">
        <v>41188.92</v>
      </c>
      <c r="E12" s="21">
        <f t="array" ref="E12">SUM(ROUND(B12:D12,2))</f>
        <v>1468557.69</v>
      </c>
      <c r="F12" s="22">
        <f>E12/$E$22</f>
        <v>8.074304177072826E-3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9946530.8000000007</v>
      </c>
      <c r="C14" s="52">
        <v>4142382.83</v>
      </c>
      <c r="D14" s="53">
        <v>983290.25</v>
      </c>
      <c r="E14" s="21">
        <f t="array" ref="E14">SUM(ROUND(B14:D14,2))</f>
        <v>15072203.880000001</v>
      </c>
      <c r="F14" s="22">
        <f t="shared" ref="F14:F20" si="0">E14/$E$22</f>
        <v>8.2868762715053626E-2</v>
      </c>
      <c r="G14" s="23"/>
    </row>
    <row r="15" spans="1:7">
      <c r="A15" s="29" t="s">
        <v>19</v>
      </c>
      <c r="B15" s="52">
        <v>320117.18</v>
      </c>
      <c r="C15" s="52">
        <v>103999.8</v>
      </c>
      <c r="D15" s="53">
        <v>5311.85</v>
      </c>
      <c r="E15" s="21">
        <f t="array" ref="E15">SUM(ROUND(B15:D15,2))</f>
        <v>429428.82999999996</v>
      </c>
      <c r="F15" s="22">
        <f t="shared" si="0"/>
        <v>2.3610505868683282E-3</v>
      </c>
      <c r="G15" s="23"/>
    </row>
    <row r="16" spans="1:7">
      <c r="A16" s="20" t="s">
        <v>20</v>
      </c>
      <c r="B16" s="52">
        <v>14376103.460000001</v>
      </c>
      <c r="C16" s="52">
        <v>1490863.76</v>
      </c>
      <c r="D16" s="53">
        <v>31981.67</v>
      </c>
      <c r="E16" s="21">
        <f t="array" ref="E16">SUM(ROUND(B16:D16,2))</f>
        <v>15898948.890000001</v>
      </c>
      <c r="F16" s="22">
        <f t="shared" si="0"/>
        <v>8.7414304734323642E-2</v>
      </c>
      <c r="G16" s="23"/>
    </row>
    <row r="17" spans="1:7">
      <c r="A17" s="20" t="s">
        <v>21</v>
      </c>
      <c r="B17" s="52">
        <v>23214341.670000002</v>
      </c>
      <c r="C17" s="52">
        <v>14605926.75</v>
      </c>
      <c r="D17" s="53">
        <v>781494.51</v>
      </c>
      <c r="E17" s="21">
        <f t="array" ref="E17">SUM(ROUND(B17:D17,2))</f>
        <v>38601762.93</v>
      </c>
      <c r="F17" s="22">
        <f t="shared" si="0"/>
        <v>0.21223706619797414</v>
      </c>
      <c r="G17" s="23"/>
    </row>
    <row r="18" spans="1:7">
      <c r="A18" s="20" t="s">
        <v>22</v>
      </c>
      <c r="B18" s="52">
        <v>5287159.5</v>
      </c>
      <c r="C18" s="52">
        <v>11823849.82</v>
      </c>
      <c r="D18" s="53">
        <v>348911.63</v>
      </c>
      <c r="E18" s="21">
        <f t="array" ref="E18">SUM(ROUND(B18:D18,2))</f>
        <v>17459920.949999999</v>
      </c>
      <c r="F18" s="22">
        <f t="shared" si="0"/>
        <v>9.5996714067083294E-2</v>
      </c>
      <c r="G18" s="23"/>
    </row>
    <row r="19" spans="1:7">
      <c r="A19" s="20" t="s">
        <v>23</v>
      </c>
      <c r="B19" s="52">
        <v>1908.85</v>
      </c>
      <c r="C19" s="52">
        <v>2061405.48</v>
      </c>
      <c r="D19" s="53">
        <v>0</v>
      </c>
      <c r="E19" s="21">
        <f t="array" ref="E19">SUM(ROUND(B19:D19,2))</f>
        <v>2063314.33</v>
      </c>
      <c r="F19" s="22">
        <f t="shared" si="0"/>
        <v>1.1344346651668292E-2</v>
      </c>
      <c r="G19" s="23"/>
    </row>
    <row r="20" spans="1:7" ht="13.5" thickBot="1">
      <c r="A20" s="20" t="s">
        <v>24</v>
      </c>
      <c r="B20" s="52">
        <v>0</v>
      </c>
      <c r="C20" s="54">
        <v>2993039.78</v>
      </c>
      <c r="D20" s="53">
        <v>0</v>
      </c>
      <c r="E20" s="31">
        <f t="array" ref="E20">SUM(ROUND(B20:D20,2))</f>
        <v>2993039.78</v>
      </c>
      <c r="F20" s="22">
        <f t="shared" si="0"/>
        <v>1.6456087331372819E-2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135111291.08000001</v>
      </c>
      <c r="C22" s="31">
        <f t="array" ref="C22">SUM(ROUND(C10:C20,2))</f>
        <v>43751817.159999996</v>
      </c>
      <c r="D22" s="34">
        <f t="array" ref="D22">SUM(ROUND(D10:D20,2))</f>
        <v>3017293.8099999996</v>
      </c>
      <c r="E22" s="31">
        <f t="array" ref="E22">SUM(ROUND(E10:E20,2))</f>
        <v>181880402.04999998</v>
      </c>
      <c r="F22" s="35">
        <f>SUM(F10:F20)</f>
        <v>1</v>
      </c>
      <c r="G22" s="28"/>
    </row>
    <row r="23" spans="1:7" ht="24">
      <c r="A23" s="36" t="s">
        <v>25</v>
      </c>
      <c r="B23" s="37">
        <f>'[4]Accounts by GL'!D417</f>
        <v>135111291.08000001</v>
      </c>
      <c r="C23" s="37">
        <f>'[4]Accounts by GL'!D485</f>
        <v>43751817.159999996</v>
      </c>
      <c r="D23" s="37">
        <f>'[4]Accounts by GL'!D507</f>
        <v>3017293.81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>
        <f>B22-B23</f>
        <v>0</v>
      </c>
      <c r="C25" s="23">
        <f>C22-C23</f>
        <v>0</v>
      </c>
      <c r="D25" s="23"/>
      <c r="E25" s="23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S588"/>
  <sheetViews>
    <sheetView zoomScale="80" zoomScaleNormal="8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D2" sqref="D2"/>
    </sheetView>
  </sheetViews>
  <sheetFormatPr defaultColWidth="11.140625" defaultRowHeight="12"/>
  <cols>
    <col min="1" max="1" width="7.28515625" style="46" hidden="1" customWidth="1"/>
    <col min="2" max="2" width="51.85546875" style="50" customWidth="1"/>
    <col min="3" max="3" width="8.140625" style="48" bestFit="1" customWidth="1"/>
    <col min="4" max="4" width="15.85546875" style="51" customWidth="1"/>
    <col min="5" max="5" width="17" style="51" customWidth="1"/>
    <col min="6" max="6" width="15.85546875" style="51" customWidth="1"/>
    <col min="7" max="7" width="13.7109375" style="51" customWidth="1"/>
    <col min="8" max="8" width="16.7109375" style="51" customWidth="1"/>
    <col min="9" max="9" width="15.28515625" style="51" customWidth="1"/>
    <col min="10" max="10" width="17" style="51" customWidth="1"/>
    <col min="11" max="11" width="14.140625" style="51" customWidth="1"/>
    <col min="12" max="12" width="17" style="51" customWidth="1"/>
    <col min="13" max="13" width="16.5703125" style="51" customWidth="1"/>
    <col min="14" max="14" width="15.28515625" style="51" customWidth="1"/>
    <col min="15" max="15" width="18.42578125" style="49" customWidth="1"/>
    <col min="16" max="16" width="43.42578125" style="47" customWidth="1"/>
    <col min="17" max="17" width="32" style="45" customWidth="1"/>
    <col min="18" max="21" width="11.140625" style="45"/>
    <col min="22" max="22" width="72.5703125" style="45" customWidth="1"/>
    <col min="23" max="16384" width="11.140625" style="45"/>
  </cols>
  <sheetData>
    <row r="1" spans="1:25" ht="12.75">
      <c r="A1" s="58"/>
      <c r="B1" s="228" t="s">
        <v>27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59"/>
      <c r="Q1" s="229" t="s">
        <v>36</v>
      </c>
      <c r="R1" s="230"/>
      <c r="S1" s="230"/>
      <c r="T1" s="230"/>
      <c r="U1" s="230"/>
      <c r="V1" s="231"/>
      <c r="W1" s="60"/>
      <c r="X1" s="60"/>
      <c r="Y1" s="60"/>
    </row>
    <row r="2" spans="1:25">
      <c r="B2" s="232" t="s">
        <v>1336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61" t="s">
        <v>2</v>
      </c>
      <c r="P2" s="62"/>
      <c r="Q2" s="63"/>
      <c r="R2" s="64"/>
      <c r="S2" s="64"/>
      <c r="T2" s="64"/>
      <c r="U2" s="64"/>
      <c r="V2" s="65"/>
      <c r="W2" s="60"/>
      <c r="X2" s="60"/>
      <c r="Y2" s="60"/>
    </row>
    <row r="3" spans="1:25" ht="12" customHeight="1">
      <c r="B3" s="233" t="s">
        <v>37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66" t="s">
        <v>29</v>
      </c>
      <c r="Q3" s="234" t="s">
        <v>38</v>
      </c>
      <c r="R3" s="235"/>
      <c r="S3" s="235"/>
      <c r="T3" s="235"/>
      <c r="U3" s="235"/>
      <c r="V3" s="236"/>
      <c r="W3" s="60"/>
      <c r="X3" s="60"/>
      <c r="Y3" s="60"/>
    </row>
    <row r="4" spans="1:25" ht="12" customHeight="1">
      <c r="B4" s="237"/>
      <c r="C4" s="238" t="s">
        <v>39</v>
      </c>
      <c r="D4" s="237" t="s">
        <v>40</v>
      </c>
      <c r="E4" s="237" t="s">
        <v>41</v>
      </c>
      <c r="F4" s="237" t="s">
        <v>42</v>
      </c>
      <c r="G4" s="237" t="s">
        <v>43</v>
      </c>
      <c r="H4" s="237" t="s">
        <v>44</v>
      </c>
      <c r="I4" s="237" t="s">
        <v>45</v>
      </c>
      <c r="J4" s="237" t="s">
        <v>46</v>
      </c>
      <c r="K4" s="237" t="s">
        <v>47</v>
      </c>
      <c r="L4" s="237" t="s">
        <v>48</v>
      </c>
      <c r="M4" s="237" t="s">
        <v>49</v>
      </c>
      <c r="N4" s="237" t="s">
        <v>50</v>
      </c>
      <c r="O4" s="239" t="s">
        <v>51</v>
      </c>
      <c r="P4" s="240" t="s">
        <v>52</v>
      </c>
      <c r="Q4" s="234"/>
      <c r="R4" s="235"/>
      <c r="S4" s="235"/>
      <c r="T4" s="235"/>
      <c r="U4" s="235"/>
      <c r="V4" s="236"/>
      <c r="W4" s="60"/>
      <c r="X4" s="60"/>
      <c r="Y4" s="60"/>
    </row>
    <row r="5" spans="1:25">
      <c r="B5" s="241"/>
      <c r="C5" s="242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39"/>
      <c r="P5" s="240"/>
      <c r="Q5" s="67"/>
      <c r="R5" s="68"/>
      <c r="S5" s="68"/>
      <c r="T5" s="68"/>
      <c r="U5" s="68"/>
      <c r="V5" s="69"/>
    </row>
    <row r="6" spans="1:25" ht="12" customHeight="1">
      <c r="B6" s="243"/>
      <c r="C6" s="244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39"/>
      <c r="P6" s="240"/>
      <c r="Q6" s="63" t="s">
        <v>53</v>
      </c>
      <c r="R6" s="245"/>
      <c r="S6" s="245"/>
      <c r="T6" s="245"/>
      <c r="U6" s="245"/>
      <c r="V6" s="246"/>
    </row>
    <row r="7" spans="1:25">
      <c r="B7" s="70" t="s">
        <v>54</v>
      </c>
      <c r="C7" s="71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P7" s="74"/>
      <c r="Q7" s="63"/>
      <c r="R7" s="245"/>
      <c r="S7" s="245"/>
      <c r="T7" s="245"/>
      <c r="U7" s="245"/>
      <c r="V7" s="246"/>
    </row>
    <row r="8" spans="1:25">
      <c r="A8" s="46" t="s">
        <v>55</v>
      </c>
      <c r="B8" s="75" t="s">
        <v>56</v>
      </c>
      <c r="C8" s="76" t="s">
        <v>57</v>
      </c>
      <c r="D8" s="77">
        <f>SUM([31]EASTERNFL:VALENCIA!D8)</f>
        <v>2525794.9499999937</v>
      </c>
      <c r="E8" s="77">
        <f>SUM([31]EASTERNFL:VALENCIA!E8)</f>
        <v>42479216.350000001</v>
      </c>
      <c r="F8" s="77">
        <f>SUM([31]EASTERNFL:VALENCIA!F8)</f>
        <v>66933029.839999996</v>
      </c>
      <c r="G8" s="77">
        <f>SUM([31]EASTERNFL:VALENCIA!G8)</f>
        <v>18516849.560000002</v>
      </c>
      <c r="H8" s="77">
        <f>SUM([31]EASTERNFL:VALENCIA!H8)</f>
        <v>1953308.2500000002</v>
      </c>
      <c r="I8" s="77">
        <f>SUM([31]EASTERNFL:VALENCIA!I8)</f>
        <v>17562376.960000001</v>
      </c>
      <c r="J8" s="77">
        <f>SUM([31]EASTERNFL:VALENCIA!J8)</f>
        <v>191037363.98000002</v>
      </c>
      <c r="K8" s="77">
        <f>SUM([31]EASTERNFL:VALENCIA!K8)</f>
        <v>-423767.61000000004</v>
      </c>
      <c r="L8" s="77">
        <f>SUM([31]EASTERNFL:VALENCIA!L8)</f>
        <v>-256000</v>
      </c>
      <c r="M8" s="78">
        <f>SUM(D8:L8)</f>
        <v>340328172.27999997</v>
      </c>
      <c r="N8" s="77">
        <f>SUM([31]EASTERNFL:VALENCIA!N8)</f>
        <v>4979238.5199999996</v>
      </c>
      <c r="O8" s="73">
        <f>SUM(M8:N8)</f>
        <v>345307410.79999995</v>
      </c>
      <c r="P8" s="79"/>
      <c r="Q8" s="260"/>
      <c r="R8" s="222"/>
      <c r="S8" s="222"/>
      <c r="T8" s="222"/>
      <c r="U8" s="222"/>
      <c r="V8" s="223"/>
    </row>
    <row r="9" spans="1:25" ht="12" customHeight="1">
      <c r="A9" s="80" t="s">
        <v>58</v>
      </c>
      <c r="B9" s="81" t="s">
        <v>59</v>
      </c>
      <c r="C9" s="82" t="s">
        <v>60</v>
      </c>
      <c r="D9" s="77">
        <f>SUM([31]EASTERNFL:VALENCIA!D9)</f>
        <v>30591253.59</v>
      </c>
      <c r="E9" s="77">
        <f>SUM([31]EASTERNFL:VALENCIA!E9)</f>
        <v>959999.7</v>
      </c>
      <c r="F9" s="77">
        <f>SUM([31]EASTERNFL:VALENCIA!F9)</f>
        <v>6404041.0499999998</v>
      </c>
      <c r="G9" s="77">
        <f>SUM([31]EASTERNFL:VALENCIA!G9)</f>
        <v>317473.16000000003</v>
      </c>
      <c r="H9" s="77">
        <f>SUM([31]EASTERNFL:VALENCIA!H9)</f>
        <v>736198.81</v>
      </c>
      <c r="I9" s="77">
        <f>SUM([31]EASTERNFL:VALENCIA!I9)</f>
        <v>257936.95</v>
      </c>
      <c r="J9" s="77">
        <f>SUM([31]EASTERNFL:VALENCIA!J9)</f>
        <v>9536667.75</v>
      </c>
      <c r="K9" s="77">
        <f>SUM([31]EASTERNFL:VALENCIA!K9)</f>
        <v>1014.13</v>
      </c>
      <c r="L9" s="77">
        <f>SUM([31]EASTERNFL:VALENCIA!L9)</f>
        <v>0</v>
      </c>
      <c r="M9" s="78">
        <f t="shared" ref="M9:M72" si="0">SUM(D9:L9)</f>
        <v>48804585.140000001</v>
      </c>
      <c r="N9" s="77">
        <f>SUM([31]EASTERNFL:VALENCIA!N9)</f>
        <v>0</v>
      </c>
      <c r="O9" s="73">
        <f t="shared" ref="O9:O72" si="1">SUM(M9:N9)</f>
        <v>48804585.140000001</v>
      </c>
      <c r="P9" s="79"/>
      <c r="Q9" s="63" t="s">
        <v>61</v>
      </c>
      <c r="R9" s="245"/>
      <c r="S9" s="245"/>
      <c r="T9" s="245"/>
      <c r="U9" s="245"/>
      <c r="V9" s="246"/>
    </row>
    <row r="10" spans="1:25">
      <c r="A10" s="80" t="s">
        <v>58</v>
      </c>
      <c r="B10" s="83" t="s">
        <v>62</v>
      </c>
      <c r="C10" s="84" t="s">
        <v>63</v>
      </c>
      <c r="D10" s="77">
        <f>SUM([31]EASTERNFL:VALENCIA!D10)</f>
        <v>138459869.38999999</v>
      </c>
      <c r="E10" s="77">
        <f>SUM([31]EASTERNFL:VALENCIA!E10)</f>
        <v>11421431.27</v>
      </c>
      <c r="F10" s="77">
        <f>SUM([31]EASTERNFL:VALENCIA!F10)</f>
        <v>25186606.649999995</v>
      </c>
      <c r="G10" s="77">
        <f>SUM([31]EASTERNFL:VALENCIA!G10)</f>
        <v>642516.09999999986</v>
      </c>
      <c r="H10" s="77">
        <f>SUM([31]EASTERNFL:VALENCIA!H10)</f>
        <v>7473370.3899999997</v>
      </c>
      <c r="I10" s="77">
        <f>SUM([31]EASTERNFL:VALENCIA!I10)</f>
        <v>5046069.63</v>
      </c>
      <c r="J10" s="77">
        <f>SUM([31]EASTERNFL:VALENCIA!J10)</f>
        <v>194601439.53</v>
      </c>
      <c r="K10" s="77">
        <f>SUM([31]EASTERNFL:VALENCIA!K10)</f>
        <v>927430</v>
      </c>
      <c r="L10" s="77">
        <f>SUM([31]EASTERNFL:VALENCIA!L10)</f>
        <v>0</v>
      </c>
      <c r="M10" s="78">
        <f t="shared" si="0"/>
        <v>383758732.95999998</v>
      </c>
      <c r="N10" s="77">
        <f>SUM([31]EASTERNFL:VALENCIA!N10)</f>
        <v>0</v>
      </c>
      <c r="O10" s="73">
        <f t="shared" si="1"/>
        <v>383758732.95999998</v>
      </c>
      <c r="P10" s="79"/>
      <c r="Q10" s="63"/>
      <c r="R10" s="245"/>
      <c r="S10" s="245"/>
      <c r="T10" s="245"/>
      <c r="U10" s="245"/>
      <c r="V10" s="246"/>
    </row>
    <row r="11" spans="1:25">
      <c r="A11" s="80" t="s">
        <v>58</v>
      </c>
      <c r="B11" s="83" t="s">
        <v>64</v>
      </c>
      <c r="C11" s="85" t="s">
        <v>65</v>
      </c>
      <c r="D11" s="77">
        <f>SUM([31]EASTERNFL:VALENCIA!D11)</f>
        <v>154799961.55000001</v>
      </c>
      <c r="E11" s="77">
        <f>SUM([31]EASTERNFL:VALENCIA!E11)</f>
        <v>8748599.5099999998</v>
      </c>
      <c r="F11" s="77">
        <f>SUM([31]EASTERNFL:VALENCIA!F11)</f>
        <v>25505273.289999999</v>
      </c>
      <c r="G11" s="77">
        <f>SUM([31]EASTERNFL:VALENCIA!G11)</f>
        <v>1366941.99</v>
      </c>
      <c r="H11" s="77">
        <f>SUM([31]EASTERNFL:VALENCIA!H11)</f>
        <v>8054008.3199999994</v>
      </c>
      <c r="I11" s="77">
        <f>SUM([31]EASTERNFL:VALENCIA!I11)</f>
        <v>77700804.219999999</v>
      </c>
      <c r="J11" s="77">
        <f>SUM([31]EASTERNFL:VALENCIA!J11)</f>
        <v>244690232.42999998</v>
      </c>
      <c r="K11" s="77">
        <f>SUM([31]EASTERNFL:VALENCIA!K11)</f>
        <v>150167.99</v>
      </c>
      <c r="L11" s="77">
        <f>SUM([31]EASTERNFL:VALENCIA!L11)</f>
        <v>0</v>
      </c>
      <c r="M11" s="78">
        <f t="shared" si="0"/>
        <v>521015989.29999995</v>
      </c>
      <c r="N11" s="77">
        <f>SUM([31]EASTERNFL:VALENCIA!N11)</f>
        <v>0</v>
      </c>
      <c r="O11" s="73">
        <f t="shared" si="1"/>
        <v>521015989.29999995</v>
      </c>
      <c r="P11" s="79"/>
      <c r="Q11" s="260"/>
      <c r="R11" s="86"/>
      <c r="S11" s="86"/>
      <c r="T11" s="86"/>
      <c r="U11" s="86"/>
      <c r="V11" s="87"/>
    </row>
    <row r="12" spans="1:25" ht="12" customHeight="1">
      <c r="A12" s="46" t="s">
        <v>66</v>
      </c>
      <c r="B12" s="81" t="s">
        <v>67</v>
      </c>
      <c r="C12" s="88" t="s">
        <v>68</v>
      </c>
      <c r="D12" s="77">
        <f>SUM([31]EASTERNFL:VALENCIA!D12)</f>
        <v>484481.16</v>
      </c>
      <c r="E12" s="77">
        <f>SUM([31]EASTERNFL:VALENCIA!E12)</f>
        <v>0</v>
      </c>
      <c r="F12" s="77">
        <f>SUM([31]EASTERNFL:VALENCIA!F12)</f>
        <v>5853.5</v>
      </c>
      <c r="G12" s="77">
        <f>SUM([31]EASTERNFL:VALENCIA!G12)</f>
        <v>0</v>
      </c>
      <c r="H12" s="77">
        <f>SUM([31]EASTERNFL:VALENCIA!H12)</f>
        <v>0</v>
      </c>
      <c r="I12" s="77">
        <f>SUM([31]EASTERNFL:VALENCIA!I12)</f>
        <v>1096.52</v>
      </c>
      <c r="J12" s="77">
        <f>SUM([31]EASTERNFL:VALENCIA!J12)</f>
        <v>0</v>
      </c>
      <c r="K12" s="77">
        <f>SUM([31]EASTERNFL:VALENCIA!K12)</f>
        <v>0</v>
      </c>
      <c r="L12" s="77">
        <f>SUM([31]EASTERNFL:VALENCIA!L12)</f>
        <v>0</v>
      </c>
      <c r="M12" s="78">
        <f t="shared" si="0"/>
        <v>491431.18</v>
      </c>
      <c r="N12" s="77">
        <f>SUM([31]EASTERNFL:VALENCIA!N12)</f>
        <v>0</v>
      </c>
      <c r="O12" s="73">
        <f t="shared" si="1"/>
        <v>491431.18</v>
      </c>
      <c r="P12" s="79"/>
      <c r="Q12" s="63" t="s">
        <v>69</v>
      </c>
      <c r="R12" s="245"/>
      <c r="S12" s="245"/>
      <c r="T12" s="245"/>
      <c r="U12" s="245"/>
      <c r="V12" s="246"/>
    </row>
    <row r="13" spans="1:25">
      <c r="A13" s="46" t="s">
        <v>70</v>
      </c>
      <c r="B13" s="81" t="s">
        <v>71</v>
      </c>
      <c r="C13" s="88" t="s">
        <v>72</v>
      </c>
      <c r="D13" s="77">
        <f>SUM([31]EASTERNFL:VALENCIA!D13)</f>
        <v>0</v>
      </c>
      <c r="E13" s="77">
        <f>SUM([31]EASTERNFL:VALENCIA!E13)</f>
        <v>0</v>
      </c>
      <c r="F13" s="77">
        <f>SUM([31]EASTERNFL:VALENCIA!F13)</f>
        <v>21525</v>
      </c>
      <c r="G13" s="77">
        <f>SUM([31]EASTERNFL:VALENCIA!G13)</f>
        <v>0</v>
      </c>
      <c r="H13" s="77">
        <f>SUM([31]EASTERNFL:VALENCIA!H13)</f>
        <v>0</v>
      </c>
      <c r="I13" s="77">
        <f>SUM([31]EASTERNFL:VALENCIA!I13)</f>
        <v>0</v>
      </c>
      <c r="J13" s="77">
        <f>SUM([31]EASTERNFL:VALENCIA!J13)</f>
        <v>0</v>
      </c>
      <c r="K13" s="77">
        <f>SUM([31]EASTERNFL:VALENCIA!K13)</f>
        <v>0</v>
      </c>
      <c r="L13" s="77">
        <f>SUM([31]EASTERNFL:VALENCIA!L13)</f>
        <v>0</v>
      </c>
      <c r="M13" s="78">
        <f t="shared" si="0"/>
        <v>21525</v>
      </c>
      <c r="N13" s="77">
        <f>SUM([31]EASTERNFL:VALENCIA!N13)</f>
        <v>0</v>
      </c>
      <c r="O13" s="73">
        <f t="shared" si="1"/>
        <v>21525</v>
      </c>
      <c r="P13" s="79"/>
      <c r="Q13" s="63"/>
      <c r="R13" s="245"/>
      <c r="S13" s="245"/>
      <c r="T13" s="245"/>
      <c r="U13" s="245"/>
      <c r="V13" s="246"/>
    </row>
    <row r="14" spans="1:25">
      <c r="A14" s="46" t="s">
        <v>73</v>
      </c>
      <c r="B14" s="81" t="s">
        <v>74</v>
      </c>
      <c r="C14" s="88" t="s">
        <v>75</v>
      </c>
      <c r="D14" s="77">
        <f>SUM([31]EASTERNFL:VALENCIA!D14)</f>
        <v>61414.6</v>
      </c>
      <c r="E14" s="77">
        <f>SUM([31]EASTERNFL:VALENCIA!E14)</f>
        <v>350</v>
      </c>
      <c r="F14" s="77">
        <f>SUM([31]EASTERNFL:VALENCIA!F14)</f>
        <v>22270.080000000002</v>
      </c>
      <c r="G14" s="77">
        <f>SUM([31]EASTERNFL:VALENCIA!G14)</f>
        <v>0</v>
      </c>
      <c r="H14" s="77">
        <f>SUM([31]EASTERNFL:VALENCIA!H14)</f>
        <v>1057.29</v>
      </c>
      <c r="I14" s="77">
        <f>SUM([31]EASTERNFL:VALENCIA!I14)</f>
        <v>0</v>
      </c>
      <c r="J14" s="77">
        <f>SUM([31]EASTERNFL:VALENCIA!J14)</f>
        <v>0</v>
      </c>
      <c r="K14" s="77">
        <f>SUM([31]EASTERNFL:VALENCIA!K14)</f>
        <v>0</v>
      </c>
      <c r="L14" s="77">
        <f>SUM([31]EASTERNFL:VALENCIA!L14)</f>
        <v>0</v>
      </c>
      <c r="M14" s="78">
        <f t="shared" si="0"/>
        <v>85091.969999999987</v>
      </c>
      <c r="N14" s="77">
        <f>SUM([31]EASTERNFL:VALENCIA!N14)</f>
        <v>0</v>
      </c>
      <c r="O14" s="73">
        <f t="shared" si="1"/>
        <v>85091.969999999987</v>
      </c>
      <c r="P14" s="79"/>
      <c r="Q14" s="260"/>
      <c r="R14" s="222"/>
      <c r="S14" s="222"/>
      <c r="T14" s="222"/>
      <c r="U14" s="222"/>
      <c r="V14" s="223"/>
    </row>
    <row r="15" spans="1:25" ht="12" customHeight="1">
      <c r="A15" s="46" t="s">
        <v>76</v>
      </c>
      <c r="B15" s="81" t="s">
        <v>77</v>
      </c>
      <c r="C15" s="88" t="s">
        <v>78</v>
      </c>
      <c r="D15" s="77">
        <f>SUM([31]EASTERNFL:VALENCIA!D15)</f>
        <v>143678.35</v>
      </c>
      <c r="E15" s="77">
        <f>SUM([31]EASTERNFL:VALENCIA!E15)</f>
        <v>4927</v>
      </c>
      <c r="F15" s="77">
        <f>SUM([31]EASTERNFL:VALENCIA!F15)</f>
        <v>43322.86</v>
      </c>
      <c r="G15" s="77">
        <f>SUM([31]EASTERNFL:VALENCIA!G15)</f>
        <v>0</v>
      </c>
      <c r="H15" s="77">
        <f>SUM([31]EASTERNFL:VALENCIA!H15)</f>
        <v>0</v>
      </c>
      <c r="I15" s="77">
        <f>SUM([31]EASTERNFL:VALENCIA!I15)</f>
        <v>440</v>
      </c>
      <c r="J15" s="77">
        <f>SUM([31]EASTERNFL:VALENCIA!J15)</f>
        <v>0</v>
      </c>
      <c r="K15" s="77">
        <f>SUM([31]EASTERNFL:VALENCIA!K15)</f>
        <v>0</v>
      </c>
      <c r="L15" s="77">
        <f>SUM([31]EASTERNFL:VALENCIA!L15)</f>
        <v>0</v>
      </c>
      <c r="M15" s="78">
        <f t="shared" si="0"/>
        <v>192368.21000000002</v>
      </c>
      <c r="N15" s="77">
        <f>SUM([31]EASTERNFL:VALENCIA!N15)</f>
        <v>0</v>
      </c>
      <c r="O15" s="73">
        <f t="shared" si="1"/>
        <v>192368.21000000002</v>
      </c>
      <c r="P15" s="79"/>
      <c r="Q15" s="63" t="s">
        <v>79</v>
      </c>
      <c r="R15" s="245"/>
      <c r="S15" s="245"/>
      <c r="T15" s="245"/>
      <c r="U15" s="245"/>
      <c r="V15" s="246"/>
    </row>
    <row r="16" spans="1:25">
      <c r="A16" s="46" t="s">
        <v>80</v>
      </c>
      <c r="B16" s="81" t="s">
        <v>81</v>
      </c>
      <c r="C16" s="88" t="s">
        <v>82</v>
      </c>
      <c r="D16" s="77">
        <f>SUM([31]EASTERNFL:VALENCIA!D16)</f>
        <v>0</v>
      </c>
      <c r="E16" s="77">
        <f>SUM([31]EASTERNFL:VALENCIA!E16)</f>
        <v>0</v>
      </c>
      <c r="F16" s="77">
        <f>SUM([31]EASTERNFL:VALENCIA!F16)</f>
        <v>0</v>
      </c>
      <c r="G16" s="77">
        <f>SUM([31]EASTERNFL:VALENCIA!G16)</f>
        <v>0</v>
      </c>
      <c r="H16" s="77">
        <f>SUM([31]EASTERNFL:VALENCIA!H16)</f>
        <v>0</v>
      </c>
      <c r="I16" s="77">
        <f>SUM([31]EASTERNFL:VALENCIA!I16)</f>
        <v>0</v>
      </c>
      <c r="J16" s="77">
        <f>SUM([31]EASTERNFL:VALENCIA!J16)</f>
        <v>0</v>
      </c>
      <c r="K16" s="77">
        <f>SUM([31]EASTERNFL:VALENCIA!K16)</f>
        <v>0</v>
      </c>
      <c r="L16" s="77">
        <f>SUM([31]EASTERNFL:VALENCIA!L16)</f>
        <v>0</v>
      </c>
      <c r="M16" s="78">
        <f t="shared" si="0"/>
        <v>0</v>
      </c>
      <c r="N16" s="77">
        <f>SUM([31]EASTERNFL:VALENCIA!N16)</f>
        <v>0</v>
      </c>
      <c r="O16" s="73">
        <f t="shared" si="1"/>
        <v>0</v>
      </c>
      <c r="P16" s="79"/>
      <c r="Q16" s="63"/>
      <c r="R16" s="245"/>
      <c r="S16" s="245"/>
      <c r="T16" s="245"/>
      <c r="U16" s="245"/>
      <c r="V16" s="246"/>
    </row>
    <row r="17" spans="1:22">
      <c r="A17" s="46" t="s">
        <v>83</v>
      </c>
      <c r="B17" s="81" t="s">
        <v>84</v>
      </c>
      <c r="C17" s="88" t="s">
        <v>85</v>
      </c>
      <c r="D17" s="77">
        <f>SUM([31]EASTERNFL:VALENCIA!D17)</f>
        <v>109608.50000000001</v>
      </c>
      <c r="E17" s="77">
        <f>SUM([31]EASTERNFL:VALENCIA!E17)</f>
        <v>0</v>
      </c>
      <c r="F17" s="77">
        <f>SUM([31]EASTERNFL:VALENCIA!F17)</f>
        <v>22218.89</v>
      </c>
      <c r="G17" s="77">
        <f>SUM([31]EASTERNFL:VALENCIA!G17)</f>
        <v>0</v>
      </c>
      <c r="H17" s="77">
        <f>SUM([31]EASTERNFL:VALENCIA!H17)</f>
        <v>0</v>
      </c>
      <c r="I17" s="77">
        <f>SUM([31]EASTERNFL:VALENCIA!I17)</f>
        <v>0</v>
      </c>
      <c r="J17" s="77">
        <f>SUM([31]EASTERNFL:VALENCIA!J17)</f>
        <v>0</v>
      </c>
      <c r="K17" s="77">
        <f>SUM([31]EASTERNFL:VALENCIA!K17)</f>
        <v>0</v>
      </c>
      <c r="L17" s="77">
        <f>SUM([31]EASTERNFL:VALENCIA!L17)</f>
        <v>0</v>
      </c>
      <c r="M17" s="78">
        <f t="shared" si="0"/>
        <v>131827.39000000001</v>
      </c>
      <c r="N17" s="77">
        <f>SUM([31]EASTERNFL:VALENCIA!N17)</f>
        <v>0</v>
      </c>
      <c r="O17" s="73">
        <f t="shared" si="1"/>
        <v>131827.39000000001</v>
      </c>
      <c r="P17" s="79"/>
      <c r="Q17" s="260"/>
      <c r="R17" s="224"/>
      <c r="S17" s="224"/>
      <c r="T17" s="224"/>
      <c r="U17" s="224"/>
      <c r="V17" s="225"/>
    </row>
    <row r="18" spans="1:22" ht="12" customHeight="1">
      <c r="A18" s="46" t="s">
        <v>86</v>
      </c>
      <c r="B18" s="81" t="s">
        <v>87</v>
      </c>
      <c r="C18" s="88" t="s">
        <v>88</v>
      </c>
      <c r="D18" s="77">
        <f>SUM([31]EASTERNFL:VALENCIA!D18)</f>
        <v>8542720.0899999999</v>
      </c>
      <c r="E18" s="77">
        <f>SUM([31]EASTERNFL:VALENCIA!E18)</f>
        <v>2915873.7600000002</v>
      </c>
      <c r="F18" s="77">
        <f>SUM([31]EASTERNFL:VALENCIA!F18)</f>
        <v>4494197.68</v>
      </c>
      <c r="G18" s="77">
        <f>SUM([31]EASTERNFL:VALENCIA!G18)</f>
        <v>672.96</v>
      </c>
      <c r="H18" s="77">
        <f>SUM([31]EASTERNFL:VALENCIA!H18)</f>
        <v>259026.44</v>
      </c>
      <c r="I18" s="77">
        <f>SUM([31]EASTERNFL:VALENCIA!I18)</f>
        <v>1637933.72</v>
      </c>
      <c r="J18" s="77">
        <f>SUM([31]EASTERNFL:VALENCIA!J18)</f>
        <v>765821.12</v>
      </c>
      <c r="K18" s="77">
        <f>SUM([31]EASTERNFL:VALENCIA!K18)</f>
        <v>0</v>
      </c>
      <c r="L18" s="77">
        <f>SUM([31]EASTERNFL:VALENCIA!L18)</f>
        <v>0</v>
      </c>
      <c r="M18" s="78">
        <f t="shared" si="0"/>
        <v>18616245.77</v>
      </c>
      <c r="N18" s="77">
        <f>SUM([31]EASTERNFL:VALENCIA!N18)</f>
        <v>0</v>
      </c>
      <c r="O18" s="73">
        <f t="shared" si="1"/>
        <v>18616245.77</v>
      </c>
      <c r="P18" s="79"/>
      <c r="Q18" s="63" t="s">
        <v>89</v>
      </c>
      <c r="R18" s="245"/>
      <c r="S18" s="245"/>
      <c r="T18" s="245"/>
      <c r="U18" s="245"/>
      <c r="V18" s="246"/>
    </row>
    <row r="19" spans="1:22" ht="12.75" thickBot="1">
      <c r="A19" s="46" t="s">
        <v>90</v>
      </c>
      <c r="B19" s="81" t="s">
        <v>91</v>
      </c>
      <c r="C19" s="88" t="s">
        <v>92</v>
      </c>
      <c r="D19" s="77">
        <f>SUM([31]EASTERNFL:VALENCIA!D19)</f>
        <v>44488186.909999996</v>
      </c>
      <c r="E19" s="77">
        <f>SUM([31]EASTERNFL:VALENCIA!E19)</f>
        <v>57596.83</v>
      </c>
      <c r="F19" s="77">
        <f>SUM([31]EASTERNFL:VALENCIA!F19)</f>
        <v>2050446.1</v>
      </c>
      <c r="G19" s="77">
        <f>SUM([31]EASTERNFL:VALENCIA!G19)</f>
        <v>235346.55</v>
      </c>
      <c r="H19" s="77">
        <f>SUM([31]EASTERNFL:VALENCIA!H19)</f>
        <v>2644071.2199999997</v>
      </c>
      <c r="I19" s="77">
        <f>SUM([31]EASTERNFL:VALENCIA!I19)</f>
        <v>14589.579999999998</v>
      </c>
      <c r="J19" s="77">
        <f>SUM([31]EASTERNFL:VALENCIA!J19)</f>
        <v>99556.79</v>
      </c>
      <c r="K19" s="77">
        <f>SUM([31]EASTERNFL:VALENCIA!K19)</f>
        <v>0</v>
      </c>
      <c r="L19" s="77">
        <f>SUM([31]EASTERNFL:VALENCIA!L19)</f>
        <v>0</v>
      </c>
      <c r="M19" s="78">
        <f t="shared" si="0"/>
        <v>49589793.979999989</v>
      </c>
      <c r="N19" s="77">
        <f>SUM([31]EASTERNFL:VALENCIA!N19)</f>
        <v>0</v>
      </c>
      <c r="O19" s="73">
        <f t="shared" si="1"/>
        <v>49589793.979999989</v>
      </c>
      <c r="P19" s="79"/>
      <c r="Q19" s="247"/>
      <c r="R19" s="248"/>
      <c r="S19" s="248"/>
      <c r="T19" s="248"/>
      <c r="U19" s="248"/>
      <c r="V19" s="249"/>
    </row>
    <row r="20" spans="1:22">
      <c r="A20" s="46" t="s">
        <v>93</v>
      </c>
      <c r="B20" s="81" t="s">
        <v>94</v>
      </c>
      <c r="C20" s="88" t="s">
        <v>95</v>
      </c>
      <c r="D20" s="77">
        <f>SUM([31]EASTERNFL:VALENCIA!D20)</f>
        <v>3094768.9499999997</v>
      </c>
      <c r="E20" s="77">
        <f>SUM([31]EASTERNFL:VALENCIA!E20)</f>
        <v>2165932.7199999997</v>
      </c>
      <c r="F20" s="77">
        <f>SUM([31]EASTERNFL:VALENCIA!F20)</f>
        <v>1478154.31</v>
      </c>
      <c r="G20" s="77">
        <f>SUM([31]EASTERNFL:VALENCIA!G20)</f>
        <v>0</v>
      </c>
      <c r="H20" s="77">
        <f>SUM([31]EASTERNFL:VALENCIA!H20)</f>
        <v>10342.64</v>
      </c>
      <c r="I20" s="77">
        <f>SUM([31]EASTERNFL:VALENCIA!I20)</f>
        <v>2631973.9</v>
      </c>
      <c r="J20" s="77">
        <f>SUM([31]EASTERNFL:VALENCIA!J20)</f>
        <v>367892.38</v>
      </c>
      <c r="K20" s="77">
        <f>SUM([31]EASTERNFL:VALENCIA!K20)</f>
        <v>0</v>
      </c>
      <c r="L20" s="77">
        <f>SUM([31]EASTERNFL:VALENCIA!L20)</f>
        <v>0</v>
      </c>
      <c r="M20" s="78">
        <f t="shared" si="0"/>
        <v>9749064.9000000004</v>
      </c>
      <c r="N20" s="77">
        <f>SUM([31]EASTERNFL:VALENCIA!N20)</f>
        <v>0</v>
      </c>
      <c r="O20" s="73">
        <f t="shared" si="1"/>
        <v>9749064.9000000004</v>
      </c>
      <c r="P20" s="217"/>
      <c r="Q20" s="89"/>
      <c r="R20" s="90"/>
    </row>
    <row r="21" spans="1:22">
      <c r="A21" s="46" t="s">
        <v>93</v>
      </c>
      <c r="B21" s="83" t="s">
        <v>96</v>
      </c>
      <c r="C21" s="85" t="s">
        <v>97</v>
      </c>
      <c r="D21" s="77">
        <f>SUM([31]EASTERNFL:VALENCIA!D21)</f>
        <v>-13451555.360000001</v>
      </c>
      <c r="E21" s="77">
        <f>SUM([31]EASTERNFL:VALENCIA!E21)</f>
        <v>-27188</v>
      </c>
      <c r="F21" s="77">
        <f>SUM([31]EASTERNFL:VALENCIA!F21)</f>
        <v>-451384.85</v>
      </c>
      <c r="G21" s="77">
        <f>SUM([31]EASTERNFL:VALENCIA!G21)</f>
        <v>-29780.79</v>
      </c>
      <c r="H21" s="77">
        <f>SUM([31]EASTERNFL:VALENCIA!H21)</f>
        <v>-19390.03</v>
      </c>
      <c r="I21" s="77">
        <f>SUM([31]EASTERNFL:VALENCIA!I21)</f>
        <v>-748308.23</v>
      </c>
      <c r="J21" s="77">
        <f>SUM([31]EASTERNFL:VALENCIA!J21)</f>
        <v>-24000</v>
      </c>
      <c r="K21" s="77">
        <f>SUM([31]EASTERNFL:VALENCIA!K21)</f>
        <v>0</v>
      </c>
      <c r="L21" s="77">
        <f>SUM([31]EASTERNFL:VALENCIA!L21)</f>
        <v>0</v>
      </c>
      <c r="M21" s="78">
        <f t="shared" si="0"/>
        <v>-14751607.26</v>
      </c>
      <c r="N21" s="77">
        <f>SUM([31]EASTERNFL:VALENCIA!N21)</f>
        <v>-239736.88</v>
      </c>
      <c r="O21" s="73">
        <f t="shared" si="1"/>
        <v>-14991344.140000001</v>
      </c>
      <c r="P21" s="217"/>
      <c r="Q21" s="89"/>
      <c r="R21" s="90"/>
    </row>
    <row r="22" spans="1:22">
      <c r="A22" s="46" t="s">
        <v>98</v>
      </c>
      <c r="B22" s="81" t="s">
        <v>99</v>
      </c>
      <c r="C22" s="88" t="s">
        <v>100</v>
      </c>
      <c r="D22" s="77">
        <f>SUM([31]EASTERNFL:VALENCIA!D22)</f>
        <v>287635.34000000003</v>
      </c>
      <c r="E22" s="77">
        <f>SUM([31]EASTERNFL:VALENCIA!E22)</f>
        <v>0.47</v>
      </c>
      <c r="F22" s="77">
        <f>SUM([31]EASTERNFL:VALENCIA!F22)</f>
        <v>27456.260000000002</v>
      </c>
      <c r="G22" s="77">
        <f>SUM([31]EASTERNFL:VALENCIA!G22)</f>
        <v>0</v>
      </c>
      <c r="H22" s="77">
        <f>SUM([31]EASTERNFL:VALENCIA!H22)</f>
        <v>10.97</v>
      </c>
      <c r="I22" s="77">
        <f>SUM([31]EASTERNFL:VALENCIA!I22)</f>
        <v>329.67</v>
      </c>
      <c r="J22" s="77">
        <f>SUM([31]EASTERNFL:VALENCIA!J22)</f>
        <v>24548.44</v>
      </c>
      <c r="K22" s="77">
        <f>SUM([31]EASTERNFL:VALENCIA!K22)</f>
        <v>0</v>
      </c>
      <c r="L22" s="77">
        <f>SUM([31]EASTERNFL:VALENCIA!L22)</f>
        <v>0</v>
      </c>
      <c r="M22" s="78">
        <f t="shared" si="0"/>
        <v>339981.14999999997</v>
      </c>
      <c r="N22" s="77">
        <f>SUM([31]EASTERNFL:VALENCIA!N22)</f>
        <v>0</v>
      </c>
      <c r="O22" s="73">
        <f t="shared" si="1"/>
        <v>339981.14999999997</v>
      </c>
      <c r="P22" s="217"/>
      <c r="Q22" s="91"/>
      <c r="R22" s="92"/>
    </row>
    <row r="23" spans="1:22">
      <c r="A23" s="46" t="s">
        <v>101</v>
      </c>
      <c r="B23" s="81" t="s">
        <v>102</v>
      </c>
      <c r="C23" s="88" t="s">
        <v>103</v>
      </c>
      <c r="D23" s="77">
        <f>SUM([31]EASTERNFL:VALENCIA!D23)</f>
        <v>311271.87999999995</v>
      </c>
      <c r="E23" s="77">
        <f>SUM([31]EASTERNFL:VALENCIA!E23)</f>
        <v>0</v>
      </c>
      <c r="F23" s="77">
        <f>SUM([31]EASTERNFL:VALENCIA!F23)</f>
        <v>0</v>
      </c>
      <c r="G23" s="77">
        <f>SUM([31]EASTERNFL:VALENCIA!G23)</f>
        <v>11659915.939999999</v>
      </c>
      <c r="H23" s="77">
        <f>SUM([31]EASTERNFL:VALENCIA!H23)</f>
        <v>0</v>
      </c>
      <c r="I23" s="77">
        <f>SUM([31]EASTERNFL:VALENCIA!I23)</f>
        <v>0</v>
      </c>
      <c r="J23" s="77">
        <f>SUM([31]EASTERNFL:VALENCIA!J23)</f>
        <v>0</v>
      </c>
      <c r="K23" s="77">
        <f>SUM([31]EASTERNFL:VALENCIA!K23)</f>
        <v>0</v>
      </c>
      <c r="L23" s="77">
        <f>SUM([31]EASTERNFL:VALENCIA!L23)</f>
        <v>0</v>
      </c>
      <c r="M23" s="78">
        <f t="shared" si="0"/>
        <v>11971187.82</v>
      </c>
      <c r="N23" s="77">
        <f>SUM([31]EASTERNFL:VALENCIA!N23)</f>
        <v>0</v>
      </c>
      <c r="O23" s="73">
        <f t="shared" si="1"/>
        <v>11971187.82</v>
      </c>
      <c r="P23" s="217"/>
      <c r="Q23" s="91"/>
      <c r="R23" s="92"/>
    </row>
    <row r="24" spans="1:22">
      <c r="A24" s="46" t="s">
        <v>104</v>
      </c>
      <c r="B24" s="81" t="s">
        <v>105</v>
      </c>
      <c r="C24" s="88" t="s">
        <v>106</v>
      </c>
      <c r="D24" s="77">
        <f>SUM([31]EASTERNFL:VALENCIA!D24)</f>
        <v>68840.83</v>
      </c>
      <c r="E24" s="77">
        <f>SUM([31]EASTERNFL:VALENCIA!E24)</f>
        <v>0</v>
      </c>
      <c r="F24" s="77">
        <f>SUM([31]EASTERNFL:VALENCIA!F24)</f>
        <v>0</v>
      </c>
      <c r="G24" s="77">
        <f>SUM([31]EASTERNFL:VALENCIA!G24)</f>
        <v>11615559.279999999</v>
      </c>
      <c r="H24" s="77">
        <f>SUM([31]EASTERNFL:VALENCIA!H24)</f>
        <v>0</v>
      </c>
      <c r="I24" s="77">
        <f>SUM([31]EASTERNFL:VALENCIA!I24)</f>
        <v>0</v>
      </c>
      <c r="J24" s="77">
        <f>SUM([31]EASTERNFL:VALENCIA!J24)</f>
        <v>0</v>
      </c>
      <c r="K24" s="77">
        <f>SUM([31]EASTERNFL:VALENCIA!K24)</f>
        <v>0</v>
      </c>
      <c r="L24" s="77">
        <f>SUM([31]EASTERNFL:VALENCIA!L24)</f>
        <v>0</v>
      </c>
      <c r="M24" s="78">
        <f t="shared" si="0"/>
        <v>11684400.109999999</v>
      </c>
      <c r="N24" s="77">
        <f>SUM([31]EASTERNFL:VALENCIA!N24)</f>
        <v>0</v>
      </c>
      <c r="O24" s="73">
        <f t="shared" si="1"/>
        <v>11684400.109999999</v>
      </c>
      <c r="P24" s="217"/>
      <c r="Q24" s="91"/>
      <c r="R24" s="92"/>
    </row>
    <row r="25" spans="1:22">
      <c r="A25" s="46" t="s">
        <v>107</v>
      </c>
      <c r="B25" s="81" t="s">
        <v>108</v>
      </c>
      <c r="C25" s="88" t="s">
        <v>109</v>
      </c>
      <c r="D25" s="77">
        <f>SUM([31]EASTERNFL:VALENCIA!D25)</f>
        <v>-99300.91</v>
      </c>
      <c r="E25" s="77">
        <f>SUM([31]EASTERNFL:VALENCIA!E25)</f>
        <v>0</v>
      </c>
      <c r="F25" s="77">
        <f>SUM([31]EASTERNFL:VALENCIA!F25)</f>
        <v>0</v>
      </c>
      <c r="G25" s="77">
        <f>SUM([31]EASTERNFL:VALENCIA!G25)</f>
        <v>150</v>
      </c>
      <c r="H25" s="77">
        <f>SUM([31]EASTERNFL:VALENCIA!H25)</f>
        <v>0</v>
      </c>
      <c r="I25" s="77">
        <f>SUM([31]EASTERNFL:VALENCIA!I25)</f>
        <v>0</v>
      </c>
      <c r="J25" s="77">
        <f>SUM([31]EASTERNFL:VALENCIA!J25)</f>
        <v>0</v>
      </c>
      <c r="K25" s="77">
        <f>SUM([31]EASTERNFL:VALENCIA!K25)</f>
        <v>0</v>
      </c>
      <c r="L25" s="77">
        <f>SUM([31]EASTERNFL:VALENCIA!L25)</f>
        <v>0</v>
      </c>
      <c r="M25" s="78">
        <f t="shared" si="0"/>
        <v>-99150.91</v>
      </c>
      <c r="N25" s="77">
        <f>SUM([31]EASTERNFL:VALENCIA!N25)</f>
        <v>0</v>
      </c>
      <c r="O25" s="73">
        <f t="shared" si="1"/>
        <v>-99150.91</v>
      </c>
      <c r="P25" s="217"/>
      <c r="Q25" s="91"/>
      <c r="R25" s="92"/>
    </row>
    <row r="26" spans="1:22">
      <c r="A26" s="46" t="s">
        <v>107</v>
      </c>
      <c r="B26" s="83" t="s">
        <v>110</v>
      </c>
      <c r="C26" s="85" t="s">
        <v>111</v>
      </c>
      <c r="D26" s="77">
        <f>SUM([31]EASTERNFL:VALENCIA!D26)</f>
        <v>-38135.67</v>
      </c>
      <c r="E26" s="77">
        <f>SUM([31]EASTERNFL:VALENCIA!E26)</f>
        <v>0</v>
      </c>
      <c r="F26" s="77">
        <f>SUM([31]EASTERNFL:VALENCIA!F26)</f>
        <v>0</v>
      </c>
      <c r="G26" s="77">
        <f>SUM([31]EASTERNFL:VALENCIA!G26)</f>
        <v>-8269914.1900000013</v>
      </c>
      <c r="H26" s="77">
        <f>SUM([31]EASTERNFL:VALENCIA!H26)</f>
        <v>0</v>
      </c>
      <c r="I26" s="77">
        <f>SUM([31]EASTERNFL:VALENCIA!I26)</f>
        <v>0</v>
      </c>
      <c r="J26" s="77">
        <f>SUM([31]EASTERNFL:VALENCIA!J26)</f>
        <v>0</v>
      </c>
      <c r="K26" s="77">
        <f>SUM([31]EASTERNFL:VALENCIA!K26)</f>
        <v>0</v>
      </c>
      <c r="L26" s="77">
        <f>SUM([31]EASTERNFL:VALENCIA!L26)</f>
        <v>0</v>
      </c>
      <c r="M26" s="78">
        <f t="shared" si="0"/>
        <v>-8308049.8600000013</v>
      </c>
      <c r="N26" s="77">
        <f>SUM([31]EASTERNFL:VALENCIA!N26)</f>
        <v>0</v>
      </c>
      <c r="O26" s="73">
        <f t="shared" si="1"/>
        <v>-8308049.8600000013</v>
      </c>
      <c r="P26" s="217"/>
      <c r="Q26" s="91"/>
      <c r="R26" s="92"/>
    </row>
    <row r="27" spans="1:22">
      <c r="A27" s="46" t="s">
        <v>112</v>
      </c>
      <c r="B27" s="83" t="s">
        <v>113</v>
      </c>
      <c r="C27" s="85" t="s">
        <v>114</v>
      </c>
      <c r="D27" s="77">
        <f>SUM([31]EASTERNFL:VALENCIA!D27)</f>
        <v>10983847.969999999</v>
      </c>
      <c r="E27" s="77">
        <f>SUM([31]EASTERNFL:VALENCIA!E27)</f>
        <v>482696.41</v>
      </c>
      <c r="F27" s="77">
        <f>SUM([31]EASTERNFL:VALENCIA!F27)</f>
        <v>864338.99000000011</v>
      </c>
      <c r="G27" s="77">
        <f>SUM([31]EASTERNFL:VALENCIA!G27)</f>
        <v>0</v>
      </c>
      <c r="H27" s="77">
        <f>SUM([31]EASTERNFL:VALENCIA!H27)</f>
        <v>4153.2</v>
      </c>
      <c r="I27" s="77">
        <f>SUM([31]EASTERNFL:VALENCIA!I27)</f>
        <v>100379.81</v>
      </c>
      <c r="J27" s="77">
        <f>SUM([31]EASTERNFL:VALENCIA!J27)</f>
        <v>1265525.06</v>
      </c>
      <c r="K27" s="77">
        <f>SUM([31]EASTERNFL:VALENCIA!K27)</f>
        <v>0</v>
      </c>
      <c r="L27" s="77">
        <f>SUM([31]EASTERNFL:VALENCIA!L27)</f>
        <v>0</v>
      </c>
      <c r="M27" s="78">
        <f t="shared" si="0"/>
        <v>13700941.439999999</v>
      </c>
      <c r="N27" s="77">
        <f>SUM([31]EASTERNFL:VALENCIA!N27)</f>
        <v>61751.81</v>
      </c>
      <c r="O27" s="73">
        <f t="shared" si="1"/>
        <v>13762693.25</v>
      </c>
      <c r="P27" s="217"/>
      <c r="Q27" s="91"/>
      <c r="R27" s="92"/>
    </row>
    <row r="28" spans="1:22">
      <c r="A28" s="46" t="s">
        <v>115</v>
      </c>
      <c r="B28" s="83" t="s">
        <v>116</v>
      </c>
      <c r="C28" s="85" t="s">
        <v>117</v>
      </c>
      <c r="D28" s="77">
        <f>SUM([31]EASTERNFL:VALENCIA!D28)</f>
        <v>9280714.2400000002</v>
      </c>
      <c r="E28" s="77">
        <f>SUM([31]EASTERNFL:VALENCIA!E28)</f>
        <v>0</v>
      </c>
      <c r="F28" s="77">
        <f>SUM([31]EASTERNFL:VALENCIA!F28)</f>
        <v>1717.42</v>
      </c>
      <c r="G28" s="77">
        <f>SUM([31]EASTERNFL:VALENCIA!G28)</f>
        <v>16728475.26</v>
      </c>
      <c r="H28" s="77">
        <f>SUM([31]EASTERNFL:VALENCIA!H28)</f>
        <v>0</v>
      </c>
      <c r="I28" s="77">
        <f>SUM([31]EASTERNFL:VALENCIA!I28)</f>
        <v>0</v>
      </c>
      <c r="J28" s="77">
        <f>SUM([31]EASTERNFL:VALENCIA!J28)</f>
        <v>0</v>
      </c>
      <c r="K28" s="77">
        <f>SUM([31]EASTERNFL:VALENCIA!K28)</f>
        <v>0</v>
      </c>
      <c r="L28" s="77">
        <f>SUM([31]EASTERNFL:VALENCIA!L28)</f>
        <v>0</v>
      </c>
      <c r="M28" s="78">
        <f t="shared" si="0"/>
        <v>26010906.920000002</v>
      </c>
      <c r="N28" s="77">
        <f>SUM([31]EASTERNFL:VALENCIA!N28)</f>
        <v>0</v>
      </c>
      <c r="O28" s="73">
        <f t="shared" si="1"/>
        <v>26010906.920000002</v>
      </c>
      <c r="P28" s="217"/>
      <c r="Q28" s="91"/>
      <c r="R28" s="92"/>
    </row>
    <row r="29" spans="1:22">
      <c r="A29" s="46" t="s">
        <v>118</v>
      </c>
      <c r="B29" s="83" t="s">
        <v>119</v>
      </c>
      <c r="C29" s="85" t="s">
        <v>120</v>
      </c>
      <c r="D29" s="77">
        <f>SUM([31]EASTERNFL:VALENCIA!D29)</f>
        <v>808677.26</v>
      </c>
      <c r="E29" s="77">
        <f>SUM([31]EASTERNFL:VALENCIA!E29)</f>
        <v>12285.740000000002</v>
      </c>
      <c r="F29" s="77">
        <f>SUM([31]EASTERNFL:VALENCIA!F29)</f>
        <v>23105.18</v>
      </c>
      <c r="G29" s="77">
        <f>SUM([31]EASTERNFL:VALENCIA!G29)</f>
        <v>0</v>
      </c>
      <c r="H29" s="77">
        <f>SUM([31]EASTERNFL:VALENCIA!H29)</f>
        <v>0</v>
      </c>
      <c r="I29" s="77">
        <f>SUM([31]EASTERNFL:VALENCIA!I29)</f>
        <v>4739539.26</v>
      </c>
      <c r="J29" s="77">
        <f>SUM([31]EASTERNFL:VALENCIA!J29)</f>
        <v>5000</v>
      </c>
      <c r="K29" s="77">
        <f>SUM([31]EASTERNFL:VALENCIA!K29)</f>
        <v>0</v>
      </c>
      <c r="L29" s="77">
        <f>SUM([31]EASTERNFL:VALENCIA!L29)</f>
        <v>0</v>
      </c>
      <c r="M29" s="78">
        <f t="shared" si="0"/>
        <v>5588607.4399999995</v>
      </c>
      <c r="N29" s="77">
        <f>SUM([31]EASTERNFL:VALENCIA!N29)</f>
        <v>0</v>
      </c>
      <c r="O29" s="73">
        <f t="shared" si="1"/>
        <v>5588607.4399999995</v>
      </c>
      <c r="P29" s="217"/>
      <c r="Q29" s="91"/>
      <c r="R29" s="92"/>
    </row>
    <row r="30" spans="1:22">
      <c r="A30" s="46" t="s">
        <v>121</v>
      </c>
      <c r="B30" s="83" t="s">
        <v>122</v>
      </c>
      <c r="C30" s="85" t="s">
        <v>123</v>
      </c>
      <c r="D30" s="77">
        <f>SUM([31]EASTERNFL:VALENCIA!D30)</f>
        <v>0</v>
      </c>
      <c r="E30" s="77">
        <f>SUM([31]EASTERNFL:VALENCIA!E30)</f>
        <v>0</v>
      </c>
      <c r="F30" s="77">
        <f>SUM([31]EASTERNFL:VALENCIA!F30)</f>
        <v>0</v>
      </c>
      <c r="G30" s="77">
        <f>SUM([31]EASTERNFL:VALENCIA!G30)</f>
        <v>0</v>
      </c>
      <c r="H30" s="77">
        <f>SUM([31]EASTERNFL:VALENCIA!H30)</f>
        <v>0</v>
      </c>
      <c r="I30" s="77">
        <f>SUM([31]EASTERNFL:VALENCIA!I30)</f>
        <v>0</v>
      </c>
      <c r="J30" s="77">
        <f>SUM([31]EASTERNFL:VALENCIA!J30)</f>
        <v>0</v>
      </c>
      <c r="K30" s="77">
        <f>SUM([31]EASTERNFL:VALENCIA!K30)</f>
        <v>0</v>
      </c>
      <c r="L30" s="77">
        <f>SUM([31]EASTERNFL:VALENCIA!L30)</f>
        <v>0</v>
      </c>
      <c r="M30" s="78">
        <f t="shared" si="0"/>
        <v>0</v>
      </c>
      <c r="N30" s="77">
        <f>SUM([31]EASTERNFL:VALENCIA!N30)</f>
        <v>0</v>
      </c>
      <c r="O30" s="73">
        <f t="shared" si="1"/>
        <v>0</v>
      </c>
      <c r="P30" s="217"/>
      <c r="Q30" s="91"/>
      <c r="R30" s="92"/>
    </row>
    <row r="31" spans="1:22">
      <c r="A31" s="46" t="s">
        <v>124</v>
      </c>
      <c r="B31" s="83" t="s">
        <v>125</v>
      </c>
      <c r="C31" s="85" t="s">
        <v>126</v>
      </c>
      <c r="D31" s="77">
        <f>SUM([31]EASTERNFL:VALENCIA!D31)</f>
        <v>0</v>
      </c>
      <c r="E31" s="77">
        <f>SUM([31]EASTERNFL:VALENCIA!E31)</f>
        <v>0</v>
      </c>
      <c r="F31" s="77">
        <f>SUM([31]EASTERNFL:VALENCIA!F31)</f>
        <v>0</v>
      </c>
      <c r="G31" s="77">
        <f>SUM([31]EASTERNFL:VALENCIA!G31)</f>
        <v>0</v>
      </c>
      <c r="H31" s="77">
        <f>SUM([31]EASTERNFL:VALENCIA!H31)</f>
        <v>0</v>
      </c>
      <c r="I31" s="77">
        <f>SUM([31]EASTERNFL:VALENCIA!I31)</f>
        <v>0</v>
      </c>
      <c r="J31" s="77">
        <f>SUM([31]EASTERNFL:VALENCIA!J31)</f>
        <v>0</v>
      </c>
      <c r="K31" s="77">
        <f>SUM([31]EASTERNFL:VALENCIA!K31)</f>
        <v>0</v>
      </c>
      <c r="L31" s="77">
        <f>SUM([31]EASTERNFL:VALENCIA!L31)</f>
        <v>0</v>
      </c>
      <c r="M31" s="78">
        <f t="shared" si="0"/>
        <v>0</v>
      </c>
      <c r="N31" s="77">
        <f>SUM([31]EASTERNFL:VALENCIA!N31)</f>
        <v>0</v>
      </c>
      <c r="O31" s="73">
        <f t="shared" si="1"/>
        <v>0</v>
      </c>
      <c r="P31" s="217"/>
      <c r="Q31" s="91"/>
      <c r="R31" s="92"/>
    </row>
    <row r="32" spans="1:22">
      <c r="A32" s="80" t="s">
        <v>127</v>
      </c>
      <c r="B32" s="83" t="s">
        <v>128</v>
      </c>
      <c r="C32" s="85" t="s">
        <v>129</v>
      </c>
      <c r="D32" s="77">
        <f>SUM([31]EASTERNFL:VALENCIA!D32)</f>
        <v>32529380.740000002</v>
      </c>
      <c r="E32" s="77">
        <f>SUM([31]EASTERNFL:VALENCIA!E32)</f>
        <v>2624425.7999999998</v>
      </c>
      <c r="F32" s="77">
        <f>SUM([31]EASTERNFL:VALENCIA!F32)</f>
        <v>5729377.4699999997</v>
      </c>
      <c r="G32" s="77">
        <f>SUM([31]EASTERNFL:VALENCIA!G32)</f>
        <v>726800.9</v>
      </c>
      <c r="H32" s="77">
        <f>SUM([31]EASTERNFL:VALENCIA!H32)</f>
        <v>0</v>
      </c>
      <c r="I32" s="77">
        <f>SUM([31]EASTERNFL:VALENCIA!I32)</f>
        <v>1989809.15</v>
      </c>
      <c r="J32" s="77">
        <f>SUM([31]EASTERNFL:VALENCIA!J32)</f>
        <v>10631644.030000001</v>
      </c>
      <c r="K32" s="77">
        <f>SUM([31]EASTERNFL:VALENCIA!K32)</f>
        <v>13102.71</v>
      </c>
      <c r="L32" s="77">
        <f>SUM([31]EASTERNFL:VALENCIA!L32)</f>
        <v>0</v>
      </c>
      <c r="M32" s="78">
        <f t="shared" si="0"/>
        <v>54244540.799999997</v>
      </c>
      <c r="N32" s="77">
        <f>SUM([31]EASTERNFL:VALENCIA!N32)</f>
        <v>661590.31000000006</v>
      </c>
      <c r="O32" s="73">
        <f t="shared" si="1"/>
        <v>54906131.109999999</v>
      </c>
      <c r="P32" s="217"/>
      <c r="Q32" s="91"/>
      <c r="R32" s="92"/>
    </row>
    <row r="33" spans="1:18">
      <c r="A33" s="80" t="s">
        <v>130</v>
      </c>
      <c r="B33" s="83" t="s">
        <v>131</v>
      </c>
      <c r="C33" s="85" t="s">
        <v>132</v>
      </c>
      <c r="D33" s="77">
        <f>SUM([31]EASTERNFL:VALENCIA!D33)</f>
        <v>3.9</v>
      </c>
      <c r="E33" s="77">
        <f>SUM([31]EASTERNFL:VALENCIA!E33)</f>
        <v>0</v>
      </c>
      <c r="F33" s="77">
        <f>SUM([31]EASTERNFL:VALENCIA!F33)</f>
        <v>0</v>
      </c>
      <c r="G33" s="77">
        <f>SUM([31]EASTERNFL:VALENCIA!G33)</f>
        <v>163.85</v>
      </c>
      <c r="H33" s="77">
        <f>SUM([31]EASTERNFL:VALENCIA!H33)</f>
        <v>0</v>
      </c>
      <c r="I33" s="77">
        <f>SUM([31]EASTERNFL:VALENCIA!I33)</f>
        <v>0</v>
      </c>
      <c r="J33" s="77">
        <f>SUM([31]EASTERNFL:VALENCIA!J33)</f>
        <v>1354846.73</v>
      </c>
      <c r="K33" s="77">
        <f>SUM([31]EASTERNFL:VALENCIA!K33)</f>
        <v>1043940.3400000001</v>
      </c>
      <c r="L33" s="77">
        <f>SUM([31]EASTERNFL:VALENCIA!L33)</f>
        <v>0</v>
      </c>
      <c r="M33" s="78">
        <f t="shared" si="0"/>
        <v>2398954.8200000003</v>
      </c>
      <c r="N33" s="77">
        <f>SUM([31]EASTERNFL:VALENCIA!N33)</f>
        <v>0</v>
      </c>
      <c r="O33" s="73">
        <f t="shared" si="1"/>
        <v>2398954.8200000003</v>
      </c>
      <c r="P33" s="217"/>
      <c r="Q33" s="91"/>
      <c r="R33" s="92"/>
    </row>
    <row r="34" spans="1:18">
      <c r="A34" s="80" t="s">
        <v>130</v>
      </c>
      <c r="B34" s="83" t="s">
        <v>133</v>
      </c>
      <c r="C34" s="85" t="s">
        <v>134</v>
      </c>
      <c r="D34" s="77">
        <f>SUM([31]EASTERNFL:VALENCIA!D34)</f>
        <v>156667326.34000003</v>
      </c>
      <c r="E34" s="77">
        <f>SUM([31]EASTERNFL:VALENCIA!E34)</f>
        <v>11498249.16</v>
      </c>
      <c r="F34" s="77">
        <f>SUM([31]EASTERNFL:VALENCIA!F34)</f>
        <v>17342669.849999998</v>
      </c>
      <c r="G34" s="77">
        <f>SUM([31]EASTERNFL:VALENCIA!G34)</f>
        <v>116329693.27000001</v>
      </c>
      <c r="H34" s="77">
        <f>SUM([31]EASTERNFL:VALENCIA!H34)</f>
        <v>7487611.0299999993</v>
      </c>
      <c r="I34" s="77">
        <f>SUM([31]EASTERNFL:VALENCIA!I34)</f>
        <v>19554808.969999999</v>
      </c>
      <c r="J34" s="77">
        <f>SUM([31]EASTERNFL:VALENCIA!J34)</f>
        <v>231596007.81</v>
      </c>
      <c r="K34" s="77">
        <f>SUM([31]EASTERNFL:VALENCIA!K34)</f>
        <v>123168.9</v>
      </c>
      <c r="L34" s="77">
        <f>SUM([31]EASTERNFL:VALENCIA!L34)</f>
        <v>0</v>
      </c>
      <c r="M34" s="78">
        <f t="shared" si="0"/>
        <v>560599535.33000004</v>
      </c>
      <c r="N34" s="77">
        <f>SUM([31]EASTERNFL:VALENCIA!N34)</f>
        <v>5988141.5999999996</v>
      </c>
      <c r="O34" s="73">
        <f t="shared" si="1"/>
        <v>566587676.93000007</v>
      </c>
      <c r="P34" s="217"/>
      <c r="Q34" s="91"/>
      <c r="R34" s="92"/>
    </row>
    <row r="35" spans="1:18">
      <c r="A35" s="80" t="s">
        <v>130</v>
      </c>
      <c r="B35" s="83" t="s">
        <v>135</v>
      </c>
      <c r="C35" s="85" t="s">
        <v>136</v>
      </c>
      <c r="D35" s="77">
        <f>SUM([31]EASTERNFL:VALENCIA!D35)</f>
        <v>45130.95</v>
      </c>
      <c r="E35" s="77">
        <f>SUM([31]EASTERNFL:VALENCIA!E35)</f>
        <v>0</v>
      </c>
      <c r="F35" s="77">
        <f>SUM([31]EASTERNFL:VALENCIA!F35)</f>
        <v>3924.65</v>
      </c>
      <c r="G35" s="77">
        <f>SUM([31]EASTERNFL:VALENCIA!G35)</f>
        <v>0</v>
      </c>
      <c r="H35" s="77">
        <f>SUM([31]EASTERNFL:VALENCIA!H35)</f>
        <v>0</v>
      </c>
      <c r="I35" s="77">
        <f>SUM([31]EASTERNFL:VALENCIA!I35)</f>
        <v>0.01</v>
      </c>
      <c r="J35" s="77">
        <f>SUM([31]EASTERNFL:VALENCIA!J35)</f>
        <v>0</v>
      </c>
      <c r="K35" s="77">
        <f>SUM([31]EASTERNFL:VALENCIA!K35)</f>
        <v>256322.02</v>
      </c>
      <c r="L35" s="77">
        <f>SUM([31]EASTERNFL:VALENCIA!L35)</f>
        <v>0</v>
      </c>
      <c r="M35" s="78">
        <f t="shared" si="0"/>
        <v>305377.63</v>
      </c>
      <c r="N35" s="77">
        <f>SUM([31]EASTERNFL:VALENCIA!N35)</f>
        <v>0.01</v>
      </c>
      <c r="O35" s="73">
        <f t="shared" si="1"/>
        <v>305377.64</v>
      </c>
      <c r="P35" s="217"/>
      <c r="Q35" s="91"/>
      <c r="R35" s="92"/>
    </row>
    <row r="36" spans="1:18">
      <c r="A36" s="46" t="s">
        <v>137</v>
      </c>
      <c r="B36" s="83" t="s">
        <v>138</v>
      </c>
      <c r="C36" s="85" t="s">
        <v>139</v>
      </c>
      <c r="D36" s="77">
        <f>SUM([31]EASTERNFL:VALENCIA!D36)</f>
        <v>688452.14999999991</v>
      </c>
      <c r="E36" s="77">
        <f>SUM([31]EASTERNFL:VALENCIA!E36)</f>
        <v>43053.17</v>
      </c>
      <c r="F36" s="77">
        <f>SUM([31]EASTERNFL:VALENCIA!F36)</f>
        <v>9724380.5800000001</v>
      </c>
      <c r="G36" s="77">
        <f>SUM([31]EASTERNFL:VALENCIA!G36)</f>
        <v>0</v>
      </c>
      <c r="H36" s="77">
        <f>SUM([31]EASTERNFL:VALENCIA!H36)</f>
        <v>0</v>
      </c>
      <c r="I36" s="77">
        <f>SUM([31]EASTERNFL:VALENCIA!I36)</f>
        <v>0</v>
      </c>
      <c r="J36" s="77">
        <f>SUM([31]EASTERNFL:VALENCIA!J36)</f>
        <v>0</v>
      </c>
      <c r="K36" s="77">
        <f>SUM([31]EASTERNFL:VALENCIA!K36)</f>
        <v>0</v>
      </c>
      <c r="L36" s="77">
        <f>SUM([31]EASTERNFL:VALENCIA!L36)</f>
        <v>0</v>
      </c>
      <c r="M36" s="78">
        <f t="shared" si="0"/>
        <v>10455885.9</v>
      </c>
      <c r="N36" s="77">
        <f>SUM([31]EASTERNFL:VALENCIA!N36)</f>
        <v>0</v>
      </c>
      <c r="O36" s="73">
        <f t="shared" si="1"/>
        <v>10455885.9</v>
      </c>
      <c r="P36" s="217"/>
      <c r="Q36" s="91"/>
      <c r="R36" s="92"/>
    </row>
    <row r="37" spans="1:18">
      <c r="A37" s="46" t="s">
        <v>140</v>
      </c>
      <c r="B37" s="83" t="s">
        <v>141</v>
      </c>
      <c r="C37" s="85" t="s">
        <v>142</v>
      </c>
      <c r="D37" s="77">
        <f>SUM([31]EASTERNFL:VALENCIA!D37)</f>
        <v>4930777.5999999996</v>
      </c>
      <c r="E37" s="77">
        <f>SUM([31]EASTERNFL:VALENCIA!E37)</f>
        <v>23071850.229999997</v>
      </c>
      <c r="F37" s="77">
        <f>SUM([31]EASTERNFL:VALENCIA!F37)</f>
        <v>311594.40000000002</v>
      </c>
      <c r="G37" s="77">
        <f>SUM([31]EASTERNFL:VALENCIA!G37)</f>
        <v>1431354.42</v>
      </c>
      <c r="H37" s="77">
        <f>SUM([31]EASTERNFL:VALENCIA!H37)</f>
        <v>6600381.9899999993</v>
      </c>
      <c r="I37" s="77">
        <f>SUM([31]EASTERNFL:VALENCIA!I37)</f>
        <v>1717387.3499999999</v>
      </c>
      <c r="J37" s="77">
        <f>SUM([31]EASTERNFL:VALENCIA!J37)</f>
        <v>4046434.34</v>
      </c>
      <c r="K37" s="77">
        <f>SUM([31]EASTERNFL:VALENCIA!K37)</f>
        <v>0</v>
      </c>
      <c r="L37" s="77">
        <f>SUM([31]EASTERNFL:VALENCIA!L37)</f>
        <v>0</v>
      </c>
      <c r="M37" s="78">
        <f t="shared" si="0"/>
        <v>42109780.329999998</v>
      </c>
      <c r="N37" s="77">
        <f>SUM([31]EASTERNFL:VALENCIA!N37)</f>
        <v>0</v>
      </c>
      <c r="O37" s="73">
        <f t="shared" si="1"/>
        <v>42109780.329999998</v>
      </c>
      <c r="P37" s="217"/>
      <c r="Q37" s="91"/>
      <c r="R37" s="92"/>
    </row>
    <row r="38" spans="1:18">
      <c r="A38" s="46" t="s">
        <v>143</v>
      </c>
      <c r="B38" s="83" t="s">
        <v>144</v>
      </c>
      <c r="C38" s="85" t="s">
        <v>145</v>
      </c>
      <c r="D38" s="77">
        <f>SUM([31]EASTERNFL:VALENCIA!D38)</f>
        <v>7854916.6199999992</v>
      </c>
      <c r="E38" s="77">
        <f>SUM([31]EASTERNFL:VALENCIA!E38)</f>
        <v>3952553.34</v>
      </c>
      <c r="F38" s="77">
        <f>SUM([31]EASTERNFL:VALENCIA!F38)</f>
        <v>196381.5</v>
      </c>
      <c r="G38" s="77">
        <f>SUM([31]EASTERNFL:VALENCIA!G38)</f>
        <v>0</v>
      </c>
      <c r="H38" s="77">
        <f>SUM([31]EASTERNFL:VALENCIA!H38)</f>
        <v>898960.55</v>
      </c>
      <c r="I38" s="77">
        <f>SUM([31]EASTERNFL:VALENCIA!I38)</f>
        <v>2897004.56</v>
      </c>
      <c r="J38" s="77">
        <f>SUM([31]EASTERNFL:VALENCIA!J38)</f>
        <v>145993853.19</v>
      </c>
      <c r="K38" s="77">
        <f>SUM([31]EASTERNFL:VALENCIA!K38)</f>
        <v>0</v>
      </c>
      <c r="L38" s="77">
        <f>SUM([31]EASTERNFL:VALENCIA!L38)</f>
        <v>0</v>
      </c>
      <c r="M38" s="78">
        <f t="shared" si="0"/>
        <v>161793669.75999999</v>
      </c>
      <c r="N38" s="77">
        <f>SUM([31]EASTERNFL:VALENCIA!N38)</f>
        <v>347435.64999999997</v>
      </c>
      <c r="O38" s="73">
        <f t="shared" si="1"/>
        <v>162141105.41</v>
      </c>
      <c r="P38" s="217"/>
      <c r="Q38" s="91"/>
      <c r="R38" s="92"/>
    </row>
    <row r="39" spans="1:18">
      <c r="A39" s="46" t="s">
        <v>146</v>
      </c>
      <c r="B39" s="83" t="s">
        <v>147</v>
      </c>
      <c r="C39" s="85" t="s">
        <v>148</v>
      </c>
      <c r="D39" s="77">
        <f>SUM([31]EASTERNFL:VALENCIA!D39)</f>
        <v>1842258.1400000001</v>
      </c>
      <c r="E39" s="77">
        <f>SUM([31]EASTERNFL:VALENCIA!E39)</f>
        <v>2019175.18</v>
      </c>
      <c r="F39" s="77">
        <f>SUM([31]EASTERNFL:VALENCIA!F39)</f>
        <v>1112546.03</v>
      </c>
      <c r="G39" s="77">
        <f>SUM([31]EASTERNFL:VALENCIA!G39)</f>
        <v>0</v>
      </c>
      <c r="H39" s="77">
        <f>SUM([31]EASTERNFL:VALENCIA!H39)</f>
        <v>3010998.0100000007</v>
      </c>
      <c r="I39" s="77">
        <f>SUM([31]EASTERNFL:VALENCIA!I39)</f>
        <v>72604.62</v>
      </c>
      <c r="J39" s="77">
        <f>SUM([31]EASTERNFL:VALENCIA!J39)</f>
        <v>44004</v>
      </c>
      <c r="K39" s="77">
        <f>SUM([31]EASTERNFL:VALENCIA!K39)</f>
        <v>0</v>
      </c>
      <c r="L39" s="77">
        <f>SUM([31]EASTERNFL:VALENCIA!L39)</f>
        <v>0</v>
      </c>
      <c r="M39" s="78">
        <f t="shared" si="0"/>
        <v>8101585.9800000014</v>
      </c>
      <c r="N39" s="77">
        <f>SUM([31]EASTERNFL:VALENCIA!N39)</f>
        <v>0</v>
      </c>
      <c r="O39" s="73">
        <f t="shared" si="1"/>
        <v>8101585.9800000014</v>
      </c>
      <c r="P39" s="217"/>
      <c r="Q39" s="91"/>
      <c r="R39" s="92"/>
    </row>
    <row r="40" spans="1:18">
      <c r="A40" s="46" t="s">
        <v>149</v>
      </c>
      <c r="B40" s="83" t="s">
        <v>150</v>
      </c>
      <c r="C40" s="85" t="s">
        <v>151</v>
      </c>
      <c r="D40" s="77">
        <f>SUM([31]EASTERNFL:VALENCIA!D40)</f>
        <v>0</v>
      </c>
      <c r="E40" s="77">
        <f>SUM([31]EASTERNFL:VALENCIA!E40)</f>
        <v>206990.22</v>
      </c>
      <c r="F40" s="77">
        <f>SUM([31]EASTERNFL:VALENCIA!F40)</f>
        <v>3652351.7</v>
      </c>
      <c r="G40" s="77">
        <f>SUM([31]EASTERNFL:VALENCIA!G40)</f>
        <v>8845.69</v>
      </c>
      <c r="H40" s="77">
        <f>SUM([31]EASTERNFL:VALENCIA!H40)</f>
        <v>502538.29</v>
      </c>
      <c r="I40" s="77">
        <f>SUM([31]EASTERNFL:VALENCIA!I40)</f>
        <v>484.47</v>
      </c>
      <c r="J40" s="77">
        <f>SUM([31]EASTERNFL:VALENCIA!J40)</f>
        <v>5068451.88</v>
      </c>
      <c r="K40" s="77">
        <f>SUM([31]EASTERNFL:VALENCIA!K40)</f>
        <v>0</v>
      </c>
      <c r="L40" s="77">
        <f>SUM([31]EASTERNFL:VALENCIA!L40)</f>
        <v>0</v>
      </c>
      <c r="M40" s="78">
        <f t="shared" si="0"/>
        <v>9439662.25</v>
      </c>
      <c r="N40" s="77">
        <f>SUM([31]EASTERNFL:VALENCIA!N40)</f>
        <v>-9439662.25</v>
      </c>
      <c r="O40" s="78">
        <f>SUM(M40:N40)</f>
        <v>0</v>
      </c>
      <c r="P40" s="217"/>
      <c r="Q40" s="91"/>
      <c r="R40" s="92"/>
    </row>
    <row r="41" spans="1:18">
      <c r="A41" s="46" t="s">
        <v>152</v>
      </c>
      <c r="B41" s="83" t="s">
        <v>153</v>
      </c>
      <c r="C41" s="85" t="s">
        <v>154</v>
      </c>
      <c r="D41" s="77">
        <f>SUM([31]EASTERNFL:VALENCIA!D41)</f>
        <v>14145898.350000001</v>
      </c>
      <c r="E41" s="77">
        <f>SUM([31]EASTERNFL:VALENCIA!E41)</f>
        <v>0</v>
      </c>
      <c r="F41" s="77">
        <f>SUM([31]EASTERNFL:VALENCIA!F41)</f>
        <v>0</v>
      </c>
      <c r="G41" s="77">
        <f>SUM([31]EASTERNFL:VALENCIA!G41)</f>
        <v>0</v>
      </c>
      <c r="H41" s="77">
        <f>SUM([31]EASTERNFL:VALENCIA!H41)</f>
        <v>0</v>
      </c>
      <c r="I41" s="77">
        <f>SUM([31]EASTERNFL:VALENCIA!I41)</f>
        <v>0</v>
      </c>
      <c r="J41" s="77">
        <f>SUM([31]EASTERNFL:VALENCIA!J41)</f>
        <v>0</v>
      </c>
      <c r="K41" s="77">
        <f>SUM([31]EASTERNFL:VALENCIA!K41)</f>
        <v>0</v>
      </c>
      <c r="L41" s="77">
        <f>SUM([31]EASTERNFL:VALENCIA!L41)</f>
        <v>0</v>
      </c>
      <c r="M41" s="78">
        <f t="shared" si="0"/>
        <v>14145898.350000001</v>
      </c>
      <c r="N41" s="77">
        <f>SUM([31]EASTERNFL:VALENCIA!N41)</f>
        <v>-12625486.210000001</v>
      </c>
      <c r="O41" s="78">
        <f>SUM(M41:N41)</f>
        <v>1520412.1400000006</v>
      </c>
      <c r="P41" s="217"/>
      <c r="Q41" s="91"/>
      <c r="R41" s="92"/>
    </row>
    <row r="42" spans="1:18">
      <c r="A42" s="46" t="s">
        <v>155</v>
      </c>
      <c r="B42" s="83" t="s">
        <v>156</v>
      </c>
      <c r="C42" s="85" t="s">
        <v>157</v>
      </c>
      <c r="D42" s="77">
        <f>SUM([31]EASTERNFL:VALENCIA!D42)</f>
        <v>8540299.3599999994</v>
      </c>
      <c r="E42" s="77">
        <f>SUM([31]EASTERNFL:VALENCIA!E42)</f>
        <v>0</v>
      </c>
      <c r="F42" s="77">
        <f>SUM([31]EASTERNFL:VALENCIA!F42)</f>
        <v>0</v>
      </c>
      <c r="G42" s="77">
        <f>SUM([31]EASTERNFL:VALENCIA!G42)</f>
        <v>0</v>
      </c>
      <c r="H42" s="77">
        <f>SUM([31]EASTERNFL:VALENCIA!H42)</f>
        <v>0</v>
      </c>
      <c r="I42" s="77">
        <f>SUM([31]EASTERNFL:VALENCIA!I42)</f>
        <v>0</v>
      </c>
      <c r="J42" s="77">
        <f>SUM([31]EASTERNFL:VALENCIA!J42)</f>
        <v>0</v>
      </c>
      <c r="K42" s="77">
        <f>SUM([31]EASTERNFL:VALENCIA!K42)</f>
        <v>0</v>
      </c>
      <c r="L42" s="77">
        <f>SUM([31]EASTERNFL:VALENCIA!L42)</f>
        <v>0</v>
      </c>
      <c r="M42" s="78">
        <f t="shared" si="0"/>
        <v>8540299.3599999994</v>
      </c>
      <c r="N42" s="77">
        <f>SUM([31]EASTERNFL:VALENCIA!N42)</f>
        <v>-8540299.3599999994</v>
      </c>
      <c r="O42" s="78">
        <f t="shared" si="1"/>
        <v>0</v>
      </c>
      <c r="P42" s="217"/>
      <c r="Q42" s="91"/>
      <c r="R42" s="92"/>
    </row>
    <row r="43" spans="1:18">
      <c r="A43" s="46" t="s">
        <v>158</v>
      </c>
      <c r="B43" s="83" t="s">
        <v>159</v>
      </c>
      <c r="C43" s="85" t="s">
        <v>160</v>
      </c>
      <c r="D43" s="77">
        <f>SUM([31]EASTERNFL:VALENCIA!D43)</f>
        <v>7337325.7699999996</v>
      </c>
      <c r="E43" s="77">
        <f>SUM([31]EASTERNFL:VALENCIA!E43)</f>
        <v>0</v>
      </c>
      <c r="F43" s="77">
        <f>SUM([31]EASTERNFL:VALENCIA!F43)</f>
        <v>0</v>
      </c>
      <c r="G43" s="77">
        <f>SUM([31]EASTERNFL:VALENCIA!G43)</f>
        <v>0</v>
      </c>
      <c r="H43" s="77">
        <f>SUM([31]EASTERNFL:VALENCIA!H43)</f>
        <v>0</v>
      </c>
      <c r="I43" s="77">
        <f>SUM([31]EASTERNFL:VALENCIA!I43)</f>
        <v>0</v>
      </c>
      <c r="J43" s="77">
        <f>SUM([31]EASTERNFL:VALENCIA!J43)</f>
        <v>0</v>
      </c>
      <c r="K43" s="77">
        <f>SUM([31]EASTERNFL:VALENCIA!K43)</f>
        <v>0</v>
      </c>
      <c r="L43" s="77">
        <f>SUM([31]EASTERNFL:VALENCIA!L43)</f>
        <v>0</v>
      </c>
      <c r="M43" s="78">
        <f t="shared" si="0"/>
        <v>7337325.7699999996</v>
      </c>
      <c r="N43" s="77">
        <f>SUM([31]EASTERNFL:VALENCIA!N43)</f>
        <v>-7337325.7699999996</v>
      </c>
      <c r="O43" s="78">
        <f t="shared" si="1"/>
        <v>0</v>
      </c>
      <c r="P43" s="217"/>
      <c r="Q43" s="91"/>
      <c r="R43" s="92"/>
    </row>
    <row r="44" spans="1:18">
      <c r="A44" s="46" t="s">
        <v>161</v>
      </c>
      <c r="B44" s="83" t="s">
        <v>162</v>
      </c>
      <c r="C44" s="85" t="s">
        <v>163</v>
      </c>
      <c r="D44" s="77">
        <f>SUM([31]EASTERNFL:VALENCIA!D44)</f>
        <v>3177781.32</v>
      </c>
      <c r="E44" s="77">
        <f>SUM([31]EASTERNFL:VALENCIA!E44)</f>
        <v>0</v>
      </c>
      <c r="F44" s="77">
        <f>SUM([31]EASTERNFL:VALENCIA!F44)</f>
        <v>0</v>
      </c>
      <c r="G44" s="77">
        <f>SUM([31]EASTERNFL:VALENCIA!G44)</f>
        <v>0</v>
      </c>
      <c r="H44" s="77">
        <f>SUM([31]EASTERNFL:VALENCIA!H44)</f>
        <v>0</v>
      </c>
      <c r="I44" s="77">
        <f>SUM([31]EASTERNFL:VALENCIA!I44)</f>
        <v>0</v>
      </c>
      <c r="J44" s="77">
        <f>SUM([31]EASTERNFL:VALENCIA!J44)</f>
        <v>0</v>
      </c>
      <c r="K44" s="77">
        <f>SUM([31]EASTERNFL:VALENCIA!K44)</f>
        <v>0</v>
      </c>
      <c r="L44" s="77">
        <f>SUM([31]EASTERNFL:VALENCIA!L44)</f>
        <v>0</v>
      </c>
      <c r="M44" s="78">
        <f t="shared" si="0"/>
        <v>3177781.32</v>
      </c>
      <c r="N44" s="77">
        <f>SUM([31]EASTERNFL:VALENCIA!N44)</f>
        <v>-3177781.32</v>
      </c>
      <c r="O44" s="78">
        <f t="shared" si="1"/>
        <v>0</v>
      </c>
      <c r="P44" s="217"/>
      <c r="Q44" s="91"/>
      <c r="R44" s="92"/>
    </row>
    <row r="45" spans="1:18">
      <c r="A45" s="46" t="s">
        <v>164</v>
      </c>
      <c r="B45" s="83" t="s">
        <v>165</v>
      </c>
      <c r="C45" s="85" t="s">
        <v>166</v>
      </c>
      <c r="D45" s="77">
        <f>SUM([31]EASTERNFL:VALENCIA!D45)</f>
        <v>2634410.7100000004</v>
      </c>
      <c r="E45" s="77">
        <f>SUM([31]EASTERNFL:VALENCIA!E45)</f>
        <v>0</v>
      </c>
      <c r="F45" s="77">
        <f>SUM([31]EASTERNFL:VALENCIA!F45)</f>
        <v>0</v>
      </c>
      <c r="G45" s="77">
        <f>SUM([31]EASTERNFL:VALENCIA!G45)</f>
        <v>0</v>
      </c>
      <c r="H45" s="77">
        <f>SUM([31]EASTERNFL:VALENCIA!H45)</f>
        <v>0</v>
      </c>
      <c r="I45" s="77">
        <f>SUM([31]EASTERNFL:VALENCIA!I45)</f>
        <v>0</v>
      </c>
      <c r="J45" s="77">
        <f>SUM([31]EASTERNFL:VALENCIA!J45)</f>
        <v>0</v>
      </c>
      <c r="K45" s="77">
        <f>SUM([31]EASTERNFL:VALENCIA!K45)</f>
        <v>0</v>
      </c>
      <c r="L45" s="77">
        <f>SUM([31]EASTERNFL:VALENCIA!L45)</f>
        <v>0</v>
      </c>
      <c r="M45" s="78">
        <f t="shared" si="0"/>
        <v>2634410.7100000004</v>
      </c>
      <c r="N45" s="77">
        <f>SUM([31]EASTERNFL:VALENCIA!N45)</f>
        <v>-2634410.7100000004</v>
      </c>
      <c r="O45" s="78">
        <f t="shared" si="1"/>
        <v>0</v>
      </c>
      <c r="P45" s="217"/>
      <c r="Q45" s="91"/>
      <c r="R45" s="92"/>
    </row>
    <row r="46" spans="1:18">
      <c r="A46" s="46" t="s">
        <v>167</v>
      </c>
      <c r="B46" s="83" t="s">
        <v>168</v>
      </c>
      <c r="C46" s="85" t="s">
        <v>169</v>
      </c>
      <c r="D46" s="77">
        <f>SUM([31]EASTERNFL:VALENCIA!D46)</f>
        <v>6248174.29</v>
      </c>
      <c r="E46" s="77">
        <f>SUM([31]EASTERNFL:VALENCIA!E46)</f>
        <v>0</v>
      </c>
      <c r="F46" s="77">
        <f>SUM([31]EASTERNFL:VALENCIA!F46)</f>
        <v>0</v>
      </c>
      <c r="G46" s="77">
        <f>SUM([31]EASTERNFL:VALENCIA!G46)</f>
        <v>0</v>
      </c>
      <c r="H46" s="77">
        <f>SUM([31]EASTERNFL:VALENCIA!H46)</f>
        <v>0</v>
      </c>
      <c r="I46" s="77">
        <f>SUM([31]EASTERNFL:VALENCIA!I46)</f>
        <v>0</v>
      </c>
      <c r="J46" s="77">
        <f>SUM([31]EASTERNFL:VALENCIA!J46)</f>
        <v>0</v>
      </c>
      <c r="K46" s="77">
        <f>SUM([31]EASTERNFL:VALENCIA!K46)</f>
        <v>0</v>
      </c>
      <c r="L46" s="77">
        <f>SUM([31]EASTERNFL:VALENCIA!L46)</f>
        <v>0</v>
      </c>
      <c r="M46" s="78">
        <f t="shared" si="0"/>
        <v>6248174.29</v>
      </c>
      <c r="N46" s="77">
        <f>SUM([31]EASTERNFL:VALENCIA!N46)</f>
        <v>-6248174.29</v>
      </c>
      <c r="O46" s="78">
        <f t="shared" si="1"/>
        <v>0</v>
      </c>
      <c r="P46" s="217"/>
      <c r="Q46" s="91"/>
      <c r="R46" s="92"/>
    </row>
    <row r="47" spans="1:18">
      <c r="A47" s="46" t="s">
        <v>170</v>
      </c>
      <c r="B47" s="83" t="s">
        <v>171</v>
      </c>
      <c r="C47" s="85" t="s">
        <v>172</v>
      </c>
      <c r="D47" s="77">
        <f>SUM([31]EASTERNFL:VALENCIA!D47)</f>
        <v>0</v>
      </c>
      <c r="E47" s="77">
        <f>SUM([31]EASTERNFL:VALENCIA!E47)</f>
        <v>0</v>
      </c>
      <c r="F47" s="77">
        <f>SUM([31]EASTERNFL:VALENCIA!F47)</f>
        <v>0</v>
      </c>
      <c r="G47" s="77">
        <f>SUM([31]EASTERNFL:VALENCIA!G47)</f>
        <v>0</v>
      </c>
      <c r="H47" s="77">
        <f>SUM([31]EASTERNFL:VALENCIA!H47)</f>
        <v>0</v>
      </c>
      <c r="I47" s="77">
        <f>SUM([31]EASTERNFL:VALENCIA!I47)</f>
        <v>0</v>
      </c>
      <c r="J47" s="77">
        <f>SUM([31]EASTERNFL:VALENCIA!J47)</f>
        <v>0</v>
      </c>
      <c r="K47" s="77">
        <f>SUM([31]EASTERNFL:VALENCIA!K47)</f>
        <v>0</v>
      </c>
      <c r="L47" s="77">
        <f>SUM([31]EASTERNFL:VALENCIA!L47)</f>
        <v>0</v>
      </c>
      <c r="M47" s="78">
        <f>SUM(D47:L47)</f>
        <v>0</v>
      </c>
      <c r="N47" s="77">
        <f>SUM([31]EASTERNFL:VALENCIA!N47)</f>
        <v>0</v>
      </c>
      <c r="O47" s="78">
        <f t="shared" si="1"/>
        <v>0</v>
      </c>
      <c r="P47" s="217"/>
      <c r="Q47" s="91"/>
      <c r="R47" s="92"/>
    </row>
    <row r="48" spans="1:18">
      <c r="A48" s="80" t="s">
        <v>173</v>
      </c>
      <c r="B48" s="83" t="s">
        <v>174</v>
      </c>
      <c r="C48" s="85" t="s">
        <v>175</v>
      </c>
      <c r="D48" s="77">
        <f>SUM([31]EASTERNFL:VALENCIA!D48)</f>
        <v>0</v>
      </c>
      <c r="E48" s="77">
        <f>SUM([31]EASTERNFL:VALENCIA!E48)</f>
        <v>0</v>
      </c>
      <c r="F48" s="77">
        <f>SUM([31]EASTERNFL:VALENCIA!F48)</f>
        <v>0</v>
      </c>
      <c r="G48" s="77">
        <f>SUM([31]EASTERNFL:VALENCIA!G48)</f>
        <v>0</v>
      </c>
      <c r="H48" s="77">
        <f>SUM([31]EASTERNFL:VALENCIA!H48)</f>
        <v>0</v>
      </c>
      <c r="I48" s="77">
        <f>SUM([31]EASTERNFL:VALENCIA!I48)</f>
        <v>0</v>
      </c>
      <c r="J48" s="77">
        <f>SUM([31]EASTERNFL:VALENCIA!J48)</f>
        <v>0</v>
      </c>
      <c r="K48" s="77">
        <f>SUM([31]EASTERNFL:VALENCIA!K48)</f>
        <v>0</v>
      </c>
      <c r="L48" s="77">
        <f>SUM([31]EASTERNFL:VALENCIA!L48)</f>
        <v>40140590.75</v>
      </c>
      <c r="M48" s="78">
        <f t="shared" si="0"/>
        <v>40140590.75</v>
      </c>
      <c r="N48" s="77">
        <f>SUM([31]EASTERNFL:VALENCIA!N48)</f>
        <v>0</v>
      </c>
      <c r="O48" s="73">
        <f t="shared" si="1"/>
        <v>40140590.75</v>
      </c>
      <c r="P48" s="217"/>
      <c r="Q48" s="91"/>
      <c r="R48" s="92"/>
    </row>
    <row r="49" spans="1:253">
      <c r="A49" s="80" t="s">
        <v>176</v>
      </c>
      <c r="B49" s="83" t="s">
        <v>177</v>
      </c>
      <c r="C49" s="85" t="s">
        <v>178</v>
      </c>
      <c r="D49" s="77">
        <f>SUM([31]EASTERNFL:VALENCIA!D49)</f>
        <v>0</v>
      </c>
      <c r="E49" s="77">
        <f>SUM([31]EASTERNFL:VALENCIA!E49)</f>
        <v>0</v>
      </c>
      <c r="F49" s="77">
        <f>SUM([31]EASTERNFL:VALENCIA!F49)</f>
        <v>0</v>
      </c>
      <c r="G49" s="77">
        <f>SUM([31]EASTERNFL:VALENCIA!G49)</f>
        <v>0</v>
      </c>
      <c r="H49" s="77">
        <f>SUM([31]EASTERNFL:VALENCIA!H49)</f>
        <v>0</v>
      </c>
      <c r="I49" s="77">
        <f>SUM([31]EASTERNFL:VALENCIA!I49)</f>
        <v>0</v>
      </c>
      <c r="J49" s="77">
        <f>SUM([31]EASTERNFL:VALENCIA!J49)</f>
        <v>0</v>
      </c>
      <c r="K49" s="77">
        <f>SUM([31]EASTERNFL:VALENCIA!K49)</f>
        <v>0</v>
      </c>
      <c r="L49" s="77">
        <f>SUM([31]EASTERNFL:VALENCIA!L49)</f>
        <v>-26555362.699999996</v>
      </c>
      <c r="M49" s="78">
        <f t="shared" si="0"/>
        <v>-26555362.699999996</v>
      </c>
      <c r="N49" s="77">
        <f>SUM([31]EASTERNFL:VALENCIA!N49)</f>
        <v>0</v>
      </c>
      <c r="O49" s="73">
        <f t="shared" si="1"/>
        <v>-26555362.699999996</v>
      </c>
      <c r="P49" s="217"/>
      <c r="Q49" s="91"/>
      <c r="R49" s="92"/>
    </row>
    <row r="50" spans="1:253">
      <c r="A50" s="80" t="s">
        <v>173</v>
      </c>
      <c r="B50" s="83" t="s">
        <v>179</v>
      </c>
      <c r="C50" s="85" t="s">
        <v>180</v>
      </c>
      <c r="D50" s="77">
        <f>SUM([31]EASTERNFL:VALENCIA!D50)</f>
        <v>0</v>
      </c>
      <c r="E50" s="77">
        <f>SUM([31]EASTERNFL:VALENCIA!E50)</f>
        <v>0</v>
      </c>
      <c r="F50" s="77">
        <f>SUM([31]EASTERNFL:VALENCIA!F50)</f>
        <v>0</v>
      </c>
      <c r="G50" s="77">
        <f>SUM([31]EASTERNFL:VALENCIA!G50)</f>
        <v>0</v>
      </c>
      <c r="H50" s="77">
        <f>SUM([31]EASTERNFL:VALENCIA!H50)</f>
        <v>0</v>
      </c>
      <c r="I50" s="77">
        <f>SUM([31]EASTERNFL:VALENCIA!I50)</f>
        <v>0</v>
      </c>
      <c r="J50" s="77">
        <f>SUM([31]EASTERNFL:VALENCIA!J50)</f>
        <v>0</v>
      </c>
      <c r="K50" s="77">
        <f>SUM([31]EASTERNFL:VALENCIA!K50)</f>
        <v>0</v>
      </c>
      <c r="L50" s="77">
        <f>SUM([31]EASTERNFL:VALENCIA!L50)</f>
        <v>56673201.269999996</v>
      </c>
      <c r="M50" s="78">
        <f t="shared" si="0"/>
        <v>56673201.269999996</v>
      </c>
      <c r="N50" s="77">
        <f>SUM([31]EASTERNFL:VALENCIA!N50)</f>
        <v>0</v>
      </c>
      <c r="O50" s="73">
        <f t="shared" si="1"/>
        <v>56673201.269999996</v>
      </c>
      <c r="P50" s="217"/>
      <c r="Q50" s="91"/>
      <c r="R50" s="92"/>
    </row>
    <row r="51" spans="1:253">
      <c r="A51" s="80" t="s">
        <v>176</v>
      </c>
      <c r="B51" s="83" t="s">
        <v>181</v>
      </c>
      <c r="C51" s="85" t="s">
        <v>182</v>
      </c>
      <c r="D51" s="77">
        <f>SUM([31]EASTERNFL:VALENCIA!D51)</f>
        <v>0</v>
      </c>
      <c r="E51" s="77">
        <f>SUM([31]EASTERNFL:VALENCIA!E51)</f>
        <v>0</v>
      </c>
      <c r="F51" s="77">
        <f>SUM([31]EASTERNFL:VALENCIA!F51)</f>
        <v>0</v>
      </c>
      <c r="G51" s="77">
        <f>SUM([31]EASTERNFL:VALENCIA!G51)</f>
        <v>0</v>
      </c>
      <c r="H51" s="77">
        <f>SUM([31]EASTERNFL:VALENCIA!H51)</f>
        <v>0</v>
      </c>
      <c r="I51" s="77">
        <f>SUM([31]EASTERNFL:VALENCIA!I51)</f>
        <v>0</v>
      </c>
      <c r="J51" s="77">
        <f>SUM([31]EASTERNFL:VALENCIA!J51)</f>
        <v>0</v>
      </c>
      <c r="K51" s="77">
        <f>SUM([31]EASTERNFL:VALENCIA!K51)</f>
        <v>0</v>
      </c>
      <c r="L51" s="77">
        <f>SUM([31]EASTERNFL:VALENCIA!L51)</f>
        <v>-11004509.620000001</v>
      </c>
      <c r="M51" s="78">
        <f t="shared" si="0"/>
        <v>-11004509.620000001</v>
      </c>
      <c r="N51" s="77">
        <f>SUM([31]EASTERNFL:VALENCIA!N51)</f>
        <v>0</v>
      </c>
      <c r="O51" s="73">
        <f t="shared" si="1"/>
        <v>-11004509.620000001</v>
      </c>
      <c r="P51" s="217"/>
      <c r="Q51" s="91"/>
      <c r="R51" s="92"/>
    </row>
    <row r="52" spans="1:253">
      <c r="A52" s="46" t="s">
        <v>183</v>
      </c>
      <c r="B52" s="83" t="s">
        <v>184</v>
      </c>
      <c r="C52" s="85" t="s">
        <v>185</v>
      </c>
      <c r="D52" s="77">
        <f>SUM([31]EASTERNFL:VALENCIA!D52)</f>
        <v>0</v>
      </c>
      <c r="E52" s="77">
        <f>SUM([31]EASTERNFL:VALENCIA!E52)</f>
        <v>0</v>
      </c>
      <c r="F52" s="77">
        <f>SUM([31]EASTERNFL:VALENCIA!F52)</f>
        <v>0</v>
      </c>
      <c r="G52" s="77">
        <f>SUM([31]EASTERNFL:VALENCIA!G52)</f>
        <v>0</v>
      </c>
      <c r="H52" s="77">
        <f>SUM([31]EASTERNFL:VALENCIA!H52)</f>
        <v>0</v>
      </c>
      <c r="I52" s="77">
        <f>SUM([31]EASTERNFL:VALENCIA!I52)</f>
        <v>0</v>
      </c>
      <c r="J52" s="77">
        <f>SUM([31]EASTERNFL:VALENCIA!J52)</f>
        <v>0</v>
      </c>
      <c r="K52" s="77">
        <f>SUM([31]EASTERNFL:VALENCIA!K52)</f>
        <v>0</v>
      </c>
      <c r="L52" s="77">
        <f>SUM([31]EASTERNFL:VALENCIA!L52)</f>
        <v>379107635.40999997</v>
      </c>
      <c r="M52" s="78">
        <f t="shared" si="0"/>
        <v>379107635.40999997</v>
      </c>
      <c r="N52" s="77">
        <f>SUM([31]EASTERNFL:VALENCIA!N52)</f>
        <v>0</v>
      </c>
      <c r="O52" s="73">
        <f t="shared" si="1"/>
        <v>379107635.40999997</v>
      </c>
      <c r="P52" s="217"/>
      <c r="Q52" s="91"/>
      <c r="R52" s="92"/>
    </row>
    <row r="53" spans="1:253">
      <c r="A53" s="46" t="s">
        <v>186</v>
      </c>
      <c r="B53" s="83" t="s">
        <v>187</v>
      </c>
      <c r="C53" s="85" t="s">
        <v>188</v>
      </c>
      <c r="D53" s="77">
        <f>SUM([31]EASTERNFL:VALENCIA!D53)</f>
        <v>0</v>
      </c>
      <c r="E53" s="77">
        <f>SUM([31]EASTERNFL:VALENCIA!E53)</f>
        <v>0</v>
      </c>
      <c r="F53" s="77">
        <f>SUM([31]EASTERNFL:VALENCIA!F53)</f>
        <v>0</v>
      </c>
      <c r="G53" s="77">
        <f>SUM([31]EASTERNFL:VALENCIA!G53)</f>
        <v>0</v>
      </c>
      <c r="H53" s="77">
        <f>SUM([31]EASTERNFL:VALENCIA!H53)</f>
        <v>0</v>
      </c>
      <c r="I53" s="77">
        <f>SUM([31]EASTERNFL:VALENCIA!I53)</f>
        <v>0</v>
      </c>
      <c r="J53" s="77">
        <f>SUM([31]EASTERNFL:VALENCIA!J53)</f>
        <v>0</v>
      </c>
      <c r="K53" s="77">
        <f>SUM([31]EASTERNFL:VALENCIA!K53)</f>
        <v>0</v>
      </c>
      <c r="L53" s="77">
        <f>SUM([31]EASTERNFL:VALENCIA!L53)</f>
        <v>5016537138.5100002</v>
      </c>
      <c r="M53" s="78">
        <f t="shared" si="0"/>
        <v>5016537138.5100002</v>
      </c>
      <c r="N53" s="77">
        <f>SUM([31]EASTERNFL:VALENCIA!N53)</f>
        <v>21657233.969999999</v>
      </c>
      <c r="O53" s="73">
        <f t="shared" si="1"/>
        <v>5038194372.4800005</v>
      </c>
      <c r="P53" s="217"/>
      <c r="Q53" s="91"/>
      <c r="R53" s="92"/>
    </row>
    <row r="54" spans="1:253">
      <c r="A54" s="46" t="s">
        <v>189</v>
      </c>
      <c r="B54" s="83" t="s">
        <v>190</v>
      </c>
      <c r="C54" s="85" t="s">
        <v>191</v>
      </c>
      <c r="D54" s="77">
        <f>SUM([31]EASTERNFL:VALENCIA!D54)</f>
        <v>0</v>
      </c>
      <c r="E54" s="77">
        <f>SUM([31]EASTERNFL:VALENCIA!E54)</f>
        <v>0</v>
      </c>
      <c r="F54" s="77">
        <f>SUM([31]EASTERNFL:VALENCIA!F54)</f>
        <v>0</v>
      </c>
      <c r="G54" s="77">
        <f>SUM([31]EASTERNFL:VALENCIA!G54)</f>
        <v>0</v>
      </c>
      <c r="H54" s="77">
        <f>SUM([31]EASTERNFL:VALENCIA!H54)</f>
        <v>0</v>
      </c>
      <c r="I54" s="77">
        <f>SUM([31]EASTERNFL:VALENCIA!I54)</f>
        <v>0</v>
      </c>
      <c r="J54" s="77">
        <f>SUM([31]EASTERNFL:VALENCIA!J54)</f>
        <v>0</v>
      </c>
      <c r="K54" s="77">
        <f>SUM([31]EASTERNFL:VALENCIA!K54)</f>
        <v>0</v>
      </c>
      <c r="L54" s="77">
        <f>SUM([31]EASTERNFL:VALENCIA!L54)</f>
        <v>-1833715933.8800001</v>
      </c>
      <c r="M54" s="78">
        <f t="shared" si="0"/>
        <v>-1833715933.8800001</v>
      </c>
      <c r="N54" s="77">
        <f>SUM([31]EASTERNFL:VALENCIA!N54)</f>
        <v>-42350213.230000004</v>
      </c>
      <c r="O54" s="73">
        <f t="shared" si="1"/>
        <v>-1876066147.1100001</v>
      </c>
      <c r="P54" s="217"/>
      <c r="Q54" s="91"/>
      <c r="R54" s="92"/>
    </row>
    <row r="55" spans="1:253">
      <c r="A55" s="46" t="s">
        <v>192</v>
      </c>
      <c r="B55" s="83" t="s">
        <v>193</v>
      </c>
      <c r="C55" s="85" t="s">
        <v>194</v>
      </c>
      <c r="D55" s="77">
        <f>SUM([31]EASTERNFL:VALENCIA!D55)</f>
        <v>0</v>
      </c>
      <c r="E55" s="77">
        <f>SUM([31]EASTERNFL:VALENCIA!E55)</f>
        <v>0</v>
      </c>
      <c r="F55" s="77">
        <f>SUM([31]EASTERNFL:VALENCIA!F55)</f>
        <v>0</v>
      </c>
      <c r="G55" s="77">
        <f>SUM([31]EASTERNFL:VALENCIA!G55)</f>
        <v>0</v>
      </c>
      <c r="H55" s="77">
        <f>SUM([31]EASTERNFL:VALENCIA!H55)</f>
        <v>0</v>
      </c>
      <c r="I55" s="77">
        <f>SUM([31]EASTERNFL:VALENCIA!I55)</f>
        <v>0</v>
      </c>
      <c r="J55" s="77">
        <f>SUM([31]EASTERNFL:VALENCIA!J55)</f>
        <v>0</v>
      </c>
      <c r="K55" s="77">
        <f>SUM([31]EASTERNFL:VALENCIA!K55)</f>
        <v>0</v>
      </c>
      <c r="L55" s="77">
        <f>SUM([31]EASTERNFL:VALENCIA!L55)</f>
        <v>436441037.94000012</v>
      </c>
      <c r="M55" s="78">
        <f t="shared" si="0"/>
        <v>436441037.94000012</v>
      </c>
      <c r="N55" s="77">
        <f>SUM([31]EASTERNFL:VALENCIA!N55)</f>
        <v>64667.3</v>
      </c>
      <c r="O55" s="73">
        <f t="shared" si="1"/>
        <v>436505705.24000013</v>
      </c>
      <c r="P55" s="217"/>
      <c r="Q55" s="91"/>
      <c r="R55" s="92"/>
    </row>
    <row r="56" spans="1:253">
      <c r="A56" s="46" t="s">
        <v>195</v>
      </c>
      <c r="B56" s="83" t="s">
        <v>196</v>
      </c>
      <c r="C56" s="85" t="s">
        <v>197</v>
      </c>
      <c r="D56" s="77">
        <f>SUM([31]EASTERNFL:VALENCIA!D56)</f>
        <v>0</v>
      </c>
      <c r="E56" s="77">
        <f>SUM([31]EASTERNFL:VALENCIA!E56)</f>
        <v>0</v>
      </c>
      <c r="F56" s="77">
        <f>SUM([31]EASTERNFL:VALENCIA!F56)</f>
        <v>0</v>
      </c>
      <c r="G56" s="77">
        <f>SUM([31]EASTERNFL:VALENCIA!G56)</f>
        <v>0</v>
      </c>
      <c r="H56" s="77">
        <f>SUM([31]EASTERNFL:VALENCIA!H56)</f>
        <v>0</v>
      </c>
      <c r="I56" s="77">
        <f>SUM([31]EASTERNFL:VALENCIA!I56)</f>
        <v>0</v>
      </c>
      <c r="J56" s="77">
        <f>SUM([31]EASTERNFL:VALENCIA!J56)</f>
        <v>0</v>
      </c>
      <c r="K56" s="77">
        <f>SUM([31]EASTERNFL:VALENCIA!K56)</f>
        <v>0</v>
      </c>
      <c r="L56" s="77">
        <f>SUM([31]EASTERNFL:VALENCIA!L56)</f>
        <v>-330355446.64999998</v>
      </c>
      <c r="M56" s="78">
        <f t="shared" si="0"/>
        <v>-330355446.64999998</v>
      </c>
      <c r="N56" s="77">
        <f>SUM([31]EASTERNFL:VALENCIA!N56)</f>
        <v>-9998324.5399999991</v>
      </c>
      <c r="O56" s="73">
        <f t="shared" si="1"/>
        <v>-340353771.19</v>
      </c>
      <c r="P56" s="217"/>
      <c r="Q56" s="91"/>
      <c r="R56" s="92"/>
    </row>
    <row r="57" spans="1:253" s="97" customFormat="1">
      <c r="A57" s="93" t="s">
        <v>198</v>
      </c>
      <c r="B57" s="94" t="s">
        <v>199</v>
      </c>
      <c r="C57" s="95" t="s">
        <v>200</v>
      </c>
      <c r="D57" s="78"/>
      <c r="E57" s="78"/>
      <c r="F57" s="78"/>
      <c r="G57" s="78"/>
      <c r="H57" s="78"/>
      <c r="I57" s="78"/>
      <c r="J57" s="78"/>
      <c r="K57" s="78"/>
      <c r="L57" s="77">
        <f>SUM([31]EASTERNFL:VALENCIA!L57)</f>
        <v>14681317.4</v>
      </c>
      <c r="M57" s="78">
        <f t="shared" si="0"/>
        <v>14681317.4</v>
      </c>
      <c r="N57" s="77">
        <f>SUM([31]EASTERNFL:VALENCIA!N57)</f>
        <v>-14681317.4</v>
      </c>
      <c r="O57" s="73">
        <f t="shared" si="1"/>
        <v>0</v>
      </c>
      <c r="P57" s="218"/>
      <c r="Q57" s="91"/>
      <c r="R57" s="92"/>
      <c r="S57" s="45"/>
      <c r="T57" s="45"/>
      <c r="U57" s="45"/>
      <c r="V57" s="45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</row>
    <row r="58" spans="1:253">
      <c r="A58" s="46" t="s">
        <v>201</v>
      </c>
      <c r="B58" s="83" t="s">
        <v>202</v>
      </c>
      <c r="C58" s="85" t="s">
        <v>203</v>
      </c>
      <c r="D58" s="77">
        <f>SUM([31]EASTERNFL:VALENCIA!D58)</f>
        <v>0</v>
      </c>
      <c r="E58" s="77">
        <f>SUM([31]EASTERNFL:VALENCIA!E58)</f>
        <v>0</v>
      </c>
      <c r="F58" s="77">
        <f>SUM([31]EASTERNFL:VALENCIA!F58)</f>
        <v>0</v>
      </c>
      <c r="G58" s="77">
        <f>SUM([31]EASTERNFL:VALENCIA!G58)</f>
        <v>0</v>
      </c>
      <c r="H58" s="77">
        <f>SUM([31]EASTERNFL:VALENCIA!H58)</f>
        <v>0</v>
      </c>
      <c r="I58" s="77">
        <f>SUM([31]EASTERNFL:VALENCIA!I58)</f>
        <v>0</v>
      </c>
      <c r="J58" s="77">
        <f>SUM([31]EASTERNFL:VALENCIA!J58)</f>
        <v>0</v>
      </c>
      <c r="K58" s="77">
        <f>SUM([31]EASTERNFL:VALENCIA!K58)</f>
        <v>0</v>
      </c>
      <c r="L58" s="77">
        <f>SUM([31]EASTERNFL:VALENCIA!L58)</f>
        <v>118023451.63000001</v>
      </c>
      <c r="M58" s="78">
        <f t="shared" si="0"/>
        <v>118023451.63000001</v>
      </c>
      <c r="N58" s="77">
        <f>SUM([31]EASTERNFL:VALENCIA!N58)</f>
        <v>5713317.5300000003</v>
      </c>
      <c r="O58" s="73">
        <f t="shared" si="1"/>
        <v>123736769.16000001</v>
      </c>
      <c r="P58" s="217"/>
      <c r="Q58" s="91"/>
      <c r="R58" s="92"/>
    </row>
    <row r="59" spans="1:253">
      <c r="A59" s="46" t="s">
        <v>204</v>
      </c>
      <c r="B59" s="83" t="s">
        <v>205</v>
      </c>
      <c r="C59" s="85" t="s">
        <v>206</v>
      </c>
      <c r="D59" s="77">
        <f>SUM([31]EASTERNFL:VALENCIA!D59)</f>
        <v>0</v>
      </c>
      <c r="E59" s="77">
        <f>SUM([31]EASTERNFL:VALENCIA!E59)</f>
        <v>0</v>
      </c>
      <c r="F59" s="77">
        <f>SUM([31]EASTERNFL:VALENCIA!F59)</f>
        <v>0</v>
      </c>
      <c r="G59" s="77">
        <f>SUM([31]EASTERNFL:VALENCIA!G59)</f>
        <v>0</v>
      </c>
      <c r="H59" s="77">
        <f>SUM([31]EASTERNFL:VALENCIA!H59)</f>
        <v>0</v>
      </c>
      <c r="I59" s="77">
        <f>SUM([31]EASTERNFL:VALENCIA!I59)</f>
        <v>0</v>
      </c>
      <c r="J59" s="77">
        <f>SUM([31]EASTERNFL:VALENCIA!J59)</f>
        <v>0</v>
      </c>
      <c r="K59" s="77">
        <f>SUM([31]EASTERNFL:VALENCIA!K59)</f>
        <v>0</v>
      </c>
      <c r="L59" s="77">
        <f>SUM([31]EASTERNFL:VALENCIA!L59)</f>
        <v>-104704350.67999999</v>
      </c>
      <c r="M59" s="78">
        <f t="shared" si="0"/>
        <v>-104704350.67999999</v>
      </c>
      <c r="N59" s="77">
        <f>SUM([31]EASTERNFL:VALENCIA!N59)</f>
        <v>-5972515.5800000001</v>
      </c>
      <c r="O59" s="73">
        <f t="shared" si="1"/>
        <v>-110676866.25999999</v>
      </c>
      <c r="P59" s="217"/>
      <c r="Q59" s="91"/>
      <c r="R59" s="92"/>
    </row>
    <row r="60" spans="1:253">
      <c r="A60" s="46" t="s">
        <v>207</v>
      </c>
      <c r="B60" s="83" t="s">
        <v>208</v>
      </c>
      <c r="C60" s="85" t="s">
        <v>209</v>
      </c>
      <c r="D60" s="77">
        <f>SUM([31]EASTERNFL:VALENCIA!D60)</f>
        <v>0</v>
      </c>
      <c r="E60" s="77">
        <f>SUM([31]EASTERNFL:VALENCIA!E60)</f>
        <v>0</v>
      </c>
      <c r="F60" s="77">
        <f>SUM([31]EASTERNFL:VALENCIA!F60)</f>
        <v>0</v>
      </c>
      <c r="G60" s="77">
        <f>SUM([31]EASTERNFL:VALENCIA!G60)</f>
        <v>0</v>
      </c>
      <c r="H60" s="77">
        <f>SUM([31]EASTERNFL:VALENCIA!H60)</f>
        <v>0</v>
      </c>
      <c r="I60" s="77">
        <f>SUM([31]EASTERNFL:VALENCIA!I60)</f>
        <v>0</v>
      </c>
      <c r="J60" s="77">
        <f>SUM([31]EASTERNFL:VALENCIA!J60)</f>
        <v>0</v>
      </c>
      <c r="K60" s="77">
        <f>SUM([31]EASTERNFL:VALENCIA!K60)</f>
        <v>0</v>
      </c>
      <c r="L60" s="77">
        <f>SUM([31]EASTERNFL:VALENCIA!L60)</f>
        <v>205463199.11799997</v>
      </c>
      <c r="M60" s="78">
        <f t="shared" si="0"/>
        <v>205463199.11799997</v>
      </c>
      <c r="N60" s="77">
        <f>SUM([31]EASTERNFL:VALENCIA!N60)</f>
        <v>15897</v>
      </c>
      <c r="O60" s="73">
        <f t="shared" si="1"/>
        <v>205479096.11799997</v>
      </c>
      <c r="P60" s="217"/>
      <c r="Q60" s="91"/>
      <c r="R60" s="92"/>
    </row>
    <row r="61" spans="1:253">
      <c r="A61" s="46" t="s">
        <v>210</v>
      </c>
      <c r="B61" s="83" t="s">
        <v>211</v>
      </c>
      <c r="C61" s="85" t="s">
        <v>212</v>
      </c>
      <c r="D61" s="77">
        <f>SUM([31]EASTERNFL:VALENCIA!D61)</f>
        <v>0</v>
      </c>
      <c r="E61" s="77">
        <f>SUM([31]EASTERNFL:VALENCIA!E61)</f>
        <v>0</v>
      </c>
      <c r="F61" s="77">
        <f>SUM([31]EASTERNFL:VALENCIA!F61)</f>
        <v>0</v>
      </c>
      <c r="G61" s="77">
        <f>SUM([31]EASTERNFL:VALENCIA!G61)</f>
        <v>0</v>
      </c>
      <c r="H61" s="77">
        <f>SUM([31]EASTERNFL:VALENCIA!H61)</f>
        <v>0</v>
      </c>
      <c r="I61" s="77">
        <f>SUM([31]EASTERNFL:VALENCIA!I61)</f>
        <v>0</v>
      </c>
      <c r="J61" s="77">
        <f>SUM([31]EASTERNFL:VALENCIA!J61)</f>
        <v>0</v>
      </c>
      <c r="K61" s="77">
        <f>SUM([31]EASTERNFL:VALENCIA!K61)</f>
        <v>0</v>
      </c>
      <c r="L61" s="77">
        <f>SUM([31]EASTERNFL:VALENCIA!L61)</f>
        <v>-166467724.00999999</v>
      </c>
      <c r="M61" s="78">
        <f t="shared" si="0"/>
        <v>-166467724.00999999</v>
      </c>
      <c r="N61" s="77">
        <f>SUM([31]EASTERNFL:VALENCIA!N61)</f>
        <v>-5226053.6500000004</v>
      </c>
      <c r="O61" s="73">
        <f t="shared" si="1"/>
        <v>-171693777.66</v>
      </c>
      <c r="P61" s="217"/>
      <c r="Q61" s="91"/>
      <c r="R61" s="92"/>
    </row>
    <row r="62" spans="1:253">
      <c r="A62" s="46" t="s">
        <v>213</v>
      </c>
      <c r="B62" s="83" t="s">
        <v>214</v>
      </c>
      <c r="C62" s="85" t="s">
        <v>215</v>
      </c>
      <c r="D62" s="77">
        <f>SUM([31]EASTERNFL:VALENCIA!D62)</f>
        <v>0</v>
      </c>
      <c r="E62" s="77">
        <f>SUM([31]EASTERNFL:VALENCIA!E62)</f>
        <v>0</v>
      </c>
      <c r="F62" s="77">
        <f>SUM([31]EASTERNFL:VALENCIA!F62)</f>
        <v>0</v>
      </c>
      <c r="G62" s="77">
        <f>SUM([31]EASTERNFL:VALENCIA!G62)</f>
        <v>0</v>
      </c>
      <c r="H62" s="77">
        <f>SUM([31]EASTERNFL:VALENCIA!H62)</f>
        <v>0</v>
      </c>
      <c r="I62" s="77">
        <f>SUM([31]EASTERNFL:VALENCIA!I62)</f>
        <v>0</v>
      </c>
      <c r="J62" s="77">
        <f>SUM([31]EASTERNFL:VALENCIA!J62)</f>
        <v>0</v>
      </c>
      <c r="K62" s="77">
        <f>SUM([31]EASTERNFL:VALENCIA!K62)</f>
        <v>0</v>
      </c>
      <c r="L62" s="77">
        <f>SUM([31]EASTERNFL:VALENCIA!L62)</f>
        <v>37014722.190000005</v>
      </c>
      <c r="M62" s="78">
        <f t="shared" si="0"/>
        <v>37014722.190000005</v>
      </c>
      <c r="N62" s="77">
        <f>SUM([31]EASTERNFL:VALENCIA!N62)</f>
        <v>90743.96</v>
      </c>
      <c r="O62" s="73">
        <f t="shared" si="1"/>
        <v>37105466.150000006</v>
      </c>
      <c r="P62" s="217"/>
      <c r="Q62" s="91"/>
      <c r="R62" s="92"/>
    </row>
    <row r="63" spans="1:253">
      <c r="A63" s="46" t="s">
        <v>216</v>
      </c>
      <c r="B63" s="83" t="s">
        <v>217</v>
      </c>
      <c r="C63" s="85" t="s">
        <v>218</v>
      </c>
      <c r="D63" s="77">
        <f>SUM([31]EASTERNFL:VALENCIA!D63)</f>
        <v>0</v>
      </c>
      <c r="E63" s="77">
        <f>SUM([31]EASTERNFL:VALENCIA!E63)</f>
        <v>0</v>
      </c>
      <c r="F63" s="77">
        <f>SUM([31]EASTERNFL:VALENCIA!F63)</f>
        <v>0</v>
      </c>
      <c r="G63" s="77">
        <f>SUM([31]EASTERNFL:VALENCIA!G63)</f>
        <v>0</v>
      </c>
      <c r="H63" s="77">
        <f>SUM([31]EASTERNFL:VALENCIA!H63)</f>
        <v>0</v>
      </c>
      <c r="I63" s="77">
        <f>SUM([31]EASTERNFL:VALENCIA!I63)</f>
        <v>0</v>
      </c>
      <c r="J63" s="77">
        <f>SUM([31]EASTERNFL:VALENCIA!J63)</f>
        <v>0</v>
      </c>
      <c r="K63" s="77">
        <f>SUM([31]EASTERNFL:VALENCIA!K63)</f>
        <v>0</v>
      </c>
      <c r="L63" s="77">
        <f>SUM([31]EASTERNFL:VALENCIA!L63)</f>
        <v>-22450830.259999994</v>
      </c>
      <c r="M63" s="78">
        <f t="shared" si="0"/>
        <v>-22450830.259999994</v>
      </c>
      <c r="N63" s="77">
        <f>SUM([31]EASTERNFL:VALENCIA!N63)</f>
        <v>-6919739.1200000001</v>
      </c>
      <c r="O63" s="73">
        <f t="shared" si="1"/>
        <v>-29370569.379999995</v>
      </c>
      <c r="P63" s="217"/>
      <c r="Q63" s="91"/>
      <c r="R63" s="92"/>
    </row>
    <row r="64" spans="1:253">
      <c r="A64" s="46" t="s">
        <v>219</v>
      </c>
      <c r="B64" s="83" t="s">
        <v>220</v>
      </c>
      <c r="C64" s="85" t="s">
        <v>221</v>
      </c>
      <c r="D64" s="77">
        <f>SUM([31]EASTERNFL:VALENCIA!D64)</f>
        <v>0</v>
      </c>
      <c r="E64" s="77">
        <f>SUM([31]EASTERNFL:VALENCIA!E64)</f>
        <v>0</v>
      </c>
      <c r="F64" s="77">
        <f>SUM([31]EASTERNFL:VALENCIA!F64)</f>
        <v>0</v>
      </c>
      <c r="G64" s="77">
        <f>SUM([31]EASTERNFL:VALENCIA!G64)</f>
        <v>0</v>
      </c>
      <c r="H64" s="77">
        <f>SUM([31]EASTERNFL:VALENCIA!H64)</f>
        <v>0</v>
      </c>
      <c r="I64" s="77">
        <f>SUM([31]EASTERNFL:VALENCIA!I64)</f>
        <v>0</v>
      </c>
      <c r="J64" s="77">
        <f>SUM([31]EASTERNFL:VALENCIA!J64)</f>
        <v>0</v>
      </c>
      <c r="K64" s="77">
        <f>SUM([31]EASTERNFL:VALENCIA!K64)</f>
        <v>0</v>
      </c>
      <c r="L64" s="77">
        <f>SUM([31]EASTERNFL:VALENCIA!L64)</f>
        <v>22376828.249999996</v>
      </c>
      <c r="M64" s="78">
        <f t="shared" si="0"/>
        <v>22376828.249999996</v>
      </c>
      <c r="N64" s="77">
        <f>SUM([31]EASTERNFL:VALENCIA!N64)</f>
        <v>0</v>
      </c>
      <c r="O64" s="73">
        <f t="shared" si="1"/>
        <v>22376828.249999996</v>
      </c>
      <c r="P64" s="217"/>
      <c r="Q64" s="91"/>
      <c r="R64" s="92"/>
    </row>
    <row r="65" spans="1:253">
      <c r="A65" s="46" t="s">
        <v>222</v>
      </c>
      <c r="B65" s="83" t="s">
        <v>223</v>
      </c>
      <c r="C65" s="85" t="s">
        <v>224</v>
      </c>
      <c r="D65" s="77">
        <f>SUM([31]EASTERNFL:VALENCIA!D65)</f>
        <v>0</v>
      </c>
      <c r="E65" s="77">
        <f>SUM([31]EASTERNFL:VALENCIA!E65)</f>
        <v>0</v>
      </c>
      <c r="F65" s="77">
        <f>SUM([31]EASTERNFL:VALENCIA!F65)</f>
        <v>0</v>
      </c>
      <c r="G65" s="77">
        <f>SUM([31]EASTERNFL:VALENCIA!G65)</f>
        <v>0</v>
      </c>
      <c r="H65" s="77">
        <f>SUM([31]EASTERNFL:VALENCIA!H65)</f>
        <v>0</v>
      </c>
      <c r="I65" s="77">
        <f>SUM([31]EASTERNFL:VALENCIA!I65)</f>
        <v>0</v>
      </c>
      <c r="J65" s="77">
        <f>SUM([31]EASTERNFL:VALENCIA!J65)</f>
        <v>0</v>
      </c>
      <c r="K65" s="77">
        <f>SUM([31]EASTERNFL:VALENCIA!K65)</f>
        <v>0</v>
      </c>
      <c r="L65" s="77">
        <f>SUM([31]EASTERNFL:VALENCIA!L65)</f>
        <v>-19522753.440000001</v>
      </c>
      <c r="M65" s="78">
        <f t="shared" si="0"/>
        <v>-19522753.440000001</v>
      </c>
      <c r="N65" s="77">
        <f>SUM([31]EASTERNFL:VALENCIA!N65)</f>
        <v>0</v>
      </c>
      <c r="O65" s="73">
        <f t="shared" si="1"/>
        <v>-19522753.440000001</v>
      </c>
      <c r="P65" s="217"/>
      <c r="Q65" s="91"/>
      <c r="R65" s="92"/>
    </row>
    <row r="66" spans="1:253">
      <c r="A66" s="46" t="s">
        <v>225</v>
      </c>
      <c r="B66" s="83" t="s">
        <v>226</v>
      </c>
      <c r="C66" s="85" t="s">
        <v>227</v>
      </c>
      <c r="D66" s="77">
        <f>SUM([31]EASTERNFL:VALENCIA!D66)</f>
        <v>0</v>
      </c>
      <c r="E66" s="77">
        <f>SUM([31]EASTERNFL:VALENCIA!E66)</f>
        <v>0</v>
      </c>
      <c r="F66" s="77">
        <f>SUM([31]EASTERNFL:VALENCIA!F66)</f>
        <v>0</v>
      </c>
      <c r="G66" s="77">
        <f>SUM([31]EASTERNFL:VALENCIA!G66)</f>
        <v>0</v>
      </c>
      <c r="H66" s="77">
        <f>SUM([31]EASTERNFL:VALENCIA!H66)</f>
        <v>0</v>
      </c>
      <c r="I66" s="77">
        <f>SUM([31]EASTERNFL:VALENCIA!I66)</f>
        <v>0</v>
      </c>
      <c r="J66" s="77">
        <f>SUM([31]EASTERNFL:VALENCIA!J66)</f>
        <v>0</v>
      </c>
      <c r="K66" s="77">
        <f>SUM([31]EASTERNFL:VALENCIA!K66)</f>
        <v>0</v>
      </c>
      <c r="L66" s="77">
        <f>SUM([31]EASTERNFL:VALENCIA!L66)</f>
        <v>158727.64000000001</v>
      </c>
      <c r="M66" s="78">
        <f t="shared" si="0"/>
        <v>158727.64000000001</v>
      </c>
      <c r="N66" s="77">
        <f>SUM([31]EASTERNFL:VALENCIA!N66)</f>
        <v>0</v>
      </c>
      <c r="O66" s="73">
        <f t="shared" si="1"/>
        <v>158727.64000000001</v>
      </c>
      <c r="P66" s="217"/>
      <c r="Q66" s="91"/>
      <c r="R66" s="92"/>
      <c r="S66" s="96"/>
      <c r="T66" s="96"/>
      <c r="U66" s="96"/>
      <c r="V66" s="96"/>
    </row>
    <row r="67" spans="1:253">
      <c r="A67" s="46" t="s">
        <v>228</v>
      </c>
      <c r="B67" s="83" t="s">
        <v>229</v>
      </c>
      <c r="C67" s="85" t="s">
        <v>230</v>
      </c>
      <c r="D67" s="77">
        <f>SUM([31]EASTERNFL:VALENCIA!D67)</f>
        <v>0</v>
      </c>
      <c r="E67" s="77">
        <f>SUM([31]EASTERNFL:VALENCIA!E67)</f>
        <v>0</v>
      </c>
      <c r="F67" s="77">
        <f>SUM([31]EASTERNFL:VALENCIA!F67)</f>
        <v>0</v>
      </c>
      <c r="G67" s="77">
        <f>SUM([31]EASTERNFL:VALENCIA!G67)</f>
        <v>0</v>
      </c>
      <c r="H67" s="77">
        <f>SUM([31]EASTERNFL:VALENCIA!H67)</f>
        <v>0</v>
      </c>
      <c r="I67" s="77">
        <f>SUM([31]EASTERNFL:VALENCIA!I67)</f>
        <v>0</v>
      </c>
      <c r="J67" s="77">
        <f>SUM([31]EASTERNFL:VALENCIA!J67)</f>
        <v>0</v>
      </c>
      <c r="K67" s="77">
        <f>SUM([31]EASTERNFL:VALENCIA!K67)</f>
        <v>0</v>
      </c>
      <c r="L67" s="77">
        <f>SUM([31]EASTERNFL:VALENCIA!L67)</f>
        <v>-71726.429999999993</v>
      </c>
      <c r="M67" s="78">
        <f t="shared" si="0"/>
        <v>-71726.429999999993</v>
      </c>
      <c r="N67" s="77">
        <f>SUM([31]EASTERNFL:VALENCIA!N67)</f>
        <v>0</v>
      </c>
      <c r="O67" s="73">
        <f t="shared" si="1"/>
        <v>-71726.429999999993</v>
      </c>
      <c r="P67" s="217"/>
      <c r="Q67" s="91"/>
      <c r="R67" s="92"/>
    </row>
    <row r="68" spans="1:253">
      <c r="A68" s="46" t="s">
        <v>231</v>
      </c>
      <c r="B68" s="94" t="s">
        <v>116</v>
      </c>
      <c r="C68" s="95" t="s">
        <v>232</v>
      </c>
      <c r="D68" s="78"/>
      <c r="E68" s="78"/>
      <c r="F68" s="78"/>
      <c r="G68" s="78"/>
      <c r="H68" s="78"/>
      <c r="I68" s="78"/>
      <c r="J68" s="78"/>
      <c r="K68" s="78"/>
      <c r="L68" s="77">
        <f>SUM([31]EASTERNFL:VALENCIA!L68)</f>
        <v>0</v>
      </c>
      <c r="M68" s="78">
        <f t="shared" si="0"/>
        <v>0</v>
      </c>
      <c r="N68" s="77">
        <f>SUM([31]EASTERNFL:VALENCIA!N68)</f>
        <v>0</v>
      </c>
      <c r="O68" s="73">
        <f t="shared" si="1"/>
        <v>0</v>
      </c>
      <c r="P68" s="217"/>
      <c r="Q68" s="91"/>
      <c r="R68" s="92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</row>
    <row r="69" spans="1:253">
      <c r="A69" s="46" t="s">
        <v>233</v>
      </c>
      <c r="B69" s="83" t="s">
        <v>234</v>
      </c>
      <c r="C69" s="85" t="s">
        <v>235</v>
      </c>
      <c r="D69" s="77">
        <f>SUM([31]EASTERNFL:VALENCIA!D69)</f>
        <v>0</v>
      </c>
      <c r="E69" s="77">
        <f>SUM([31]EASTERNFL:VALENCIA!E69)</f>
        <v>0</v>
      </c>
      <c r="F69" s="77">
        <f>SUM([31]EASTERNFL:VALENCIA!F69)</f>
        <v>0</v>
      </c>
      <c r="G69" s="77">
        <f>SUM([31]EASTERNFL:VALENCIA!G69)</f>
        <v>0</v>
      </c>
      <c r="H69" s="77">
        <f>SUM([31]EASTERNFL:VALENCIA!H69)</f>
        <v>0</v>
      </c>
      <c r="I69" s="77">
        <f>SUM([31]EASTERNFL:VALENCIA!I69)</f>
        <v>0</v>
      </c>
      <c r="J69" s="77">
        <f>SUM([31]EASTERNFL:VALENCIA!J69)</f>
        <v>0</v>
      </c>
      <c r="K69" s="77">
        <f>SUM([31]EASTERNFL:VALENCIA!K69)</f>
        <v>0</v>
      </c>
      <c r="L69" s="77">
        <f>SUM([31]EASTERNFL:VALENCIA!L69)</f>
        <v>0</v>
      </c>
      <c r="M69" s="78">
        <f t="shared" si="0"/>
        <v>0</v>
      </c>
      <c r="N69" s="77">
        <f>SUM([31]EASTERNFL:VALENCIA!N69)</f>
        <v>0</v>
      </c>
      <c r="O69" s="73">
        <f t="shared" si="1"/>
        <v>0</v>
      </c>
      <c r="P69" s="217"/>
      <c r="Q69" s="91"/>
      <c r="R69" s="92"/>
    </row>
    <row r="70" spans="1:253">
      <c r="A70" s="46" t="s">
        <v>236</v>
      </c>
      <c r="B70" s="83" t="s">
        <v>237</v>
      </c>
      <c r="C70" s="85" t="s">
        <v>238</v>
      </c>
      <c r="D70" s="77">
        <f>SUM([31]EASTERNFL:VALENCIA!D70)</f>
        <v>0</v>
      </c>
      <c r="E70" s="77">
        <f>SUM([31]EASTERNFL:VALENCIA!E70)</f>
        <v>0</v>
      </c>
      <c r="F70" s="77">
        <f>SUM([31]EASTERNFL:VALENCIA!F70)</f>
        <v>0</v>
      </c>
      <c r="G70" s="77">
        <f>SUM([31]EASTERNFL:VALENCIA!G70)</f>
        <v>0</v>
      </c>
      <c r="H70" s="77">
        <f>SUM([31]EASTERNFL:VALENCIA!H70)</f>
        <v>0</v>
      </c>
      <c r="I70" s="77">
        <f>SUM([31]EASTERNFL:VALENCIA!I70)</f>
        <v>0</v>
      </c>
      <c r="J70" s="77">
        <f>SUM([31]EASTERNFL:VALENCIA!J70)</f>
        <v>0</v>
      </c>
      <c r="K70" s="77">
        <f>SUM([31]EASTERNFL:VALENCIA!K70)</f>
        <v>0</v>
      </c>
      <c r="L70" s="77">
        <f>SUM([31]EASTERNFL:VALENCIA!L70)</f>
        <v>0</v>
      </c>
      <c r="M70" s="78">
        <f t="shared" si="0"/>
        <v>0</v>
      </c>
      <c r="N70" s="77">
        <f>SUM([31]EASTERNFL:VALENCIA!N70)</f>
        <v>0</v>
      </c>
      <c r="O70" s="73">
        <f t="shared" si="1"/>
        <v>0</v>
      </c>
      <c r="P70" s="217"/>
      <c r="Q70" s="91"/>
      <c r="R70" s="92"/>
    </row>
    <row r="71" spans="1:253">
      <c r="A71" s="46" t="s">
        <v>239</v>
      </c>
      <c r="B71" s="83" t="s">
        <v>240</v>
      </c>
      <c r="C71" s="85" t="s">
        <v>241</v>
      </c>
      <c r="D71" s="77">
        <f>SUM([31]EASTERNFL:VALENCIA!D71)</f>
        <v>0</v>
      </c>
      <c r="E71" s="77">
        <f>SUM([31]EASTERNFL:VALENCIA!E71)</f>
        <v>0</v>
      </c>
      <c r="F71" s="77">
        <f>SUM([31]EASTERNFL:VALENCIA!F71)</f>
        <v>0</v>
      </c>
      <c r="G71" s="77">
        <f>SUM([31]EASTERNFL:VALENCIA!G71)</f>
        <v>0</v>
      </c>
      <c r="H71" s="77">
        <f>SUM([31]EASTERNFL:VALENCIA!H71)</f>
        <v>0</v>
      </c>
      <c r="I71" s="77">
        <f>SUM([31]EASTERNFL:VALENCIA!I71)</f>
        <v>0</v>
      </c>
      <c r="J71" s="77">
        <f>SUM([31]EASTERNFL:VALENCIA!J71)</f>
        <v>0</v>
      </c>
      <c r="K71" s="77">
        <f>SUM([31]EASTERNFL:VALENCIA!K71)</f>
        <v>0</v>
      </c>
      <c r="L71" s="77">
        <f>SUM([31]EASTERNFL:VALENCIA!L71)</f>
        <v>12955086.4</v>
      </c>
      <c r="M71" s="78">
        <f t="shared" si="0"/>
        <v>12955086.4</v>
      </c>
      <c r="N71" s="77">
        <f>SUM([31]EASTERNFL:VALENCIA!N71)</f>
        <v>0</v>
      </c>
      <c r="O71" s="73">
        <f t="shared" si="1"/>
        <v>12955086.4</v>
      </c>
      <c r="P71" s="217"/>
      <c r="Q71" s="91"/>
      <c r="R71" s="92"/>
    </row>
    <row r="72" spans="1:253">
      <c r="A72" s="46" t="s">
        <v>242</v>
      </c>
      <c r="B72" s="83" t="s">
        <v>243</v>
      </c>
      <c r="C72" s="85" t="s">
        <v>244</v>
      </c>
      <c r="D72" s="77">
        <f>SUM([31]EASTERNFL:VALENCIA!D72)</f>
        <v>0</v>
      </c>
      <c r="E72" s="77">
        <f>SUM([31]EASTERNFL:VALENCIA!E72)</f>
        <v>0</v>
      </c>
      <c r="F72" s="77">
        <f>SUM([31]EASTERNFL:VALENCIA!F72)</f>
        <v>0</v>
      </c>
      <c r="G72" s="77">
        <f>SUM([31]EASTERNFL:VALENCIA!G72)</f>
        <v>0</v>
      </c>
      <c r="H72" s="77">
        <f>SUM([31]EASTERNFL:VALENCIA!H72)</f>
        <v>0</v>
      </c>
      <c r="I72" s="77">
        <f>SUM([31]EASTERNFL:VALENCIA!I72)</f>
        <v>0</v>
      </c>
      <c r="J72" s="77">
        <f>SUM([31]EASTERNFL:VALENCIA!J72)</f>
        <v>0</v>
      </c>
      <c r="K72" s="77">
        <f>SUM([31]EASTERNFL:VALENCIA!K72)</f>
        <v>0</v>
      </c>
      <c r="L72" s="77">
        <f>SUM([31]EASTERNFL:VALENCIA!L72)</f>
        <v>-4609021.08</v>
      </c>
      <c r="M72" s="78">
        <f t="shared" si="0"/>
        <v>-4609021.08</v>
      </c>
      <c r="N72" s="77">
        <f>SUM([31]EASTERNFL:VALENCIA!N72)</f>
        <v>0</v>
      </c>
      <c r="O72" s="73">
        <f t="shared" si="1"/>
        <v>-4609021.08</v>
      </c>
      <c r="P72" s="217"/>
      <c r="Q72" s="91"/>
      <c r="R72" s="92"/>
    </row>
    <row r="73" spans="1:253">
      <c r="A73" s="46" t="s">
        <v>245</v>
      </c>
      <c r="B73" s="83" t="s">
        <v>246</v>
      </c>
      <c r="C73" s="85" t="s">
        <v>247</v>
      </c>
      <c r="D73" s="77">
        <f>SUM([31]EASTERNFL:VALENCIA!D73)</f>
        <v>0</v>
      </c>
      <c r="E73" s="77">
        <f>SUM([31]EASTERNFL:VALENCIA!E73)</f>
        <v>0</v>
      </c>
      <c r="F73" s="77">
        <f>SUM([31]EASTERNFL:VALENCIA!F73)</f>
        <v>0</v>
      </c>
      <c r="G73" s="77">
        <f>SUM([31]EASTERNFL:VALENCIA!G73)</f>
        <v>0</v>
      </c>
      <c r="H73" s="77">
        <f>SUM([31]EASTERNFL:VALENCIA!H73)</f>
        <v>0</v>
      </c>
      <c r="I73" s="77">
        <f>SUM([31]EASTERNFL:VALENCIA!I73)</f>
        <v>0</v>
      </c>
      <c r="J73" s="77">
        <f>SUM([31]EASTERNFL:VALENCIA!J73)</f>
        <v>0</v>
      </c>
      <c r="K73" s="77">
        <f>SUM([31]EASTERNFL:VALENCIA!K73)</f>
        <v>0</v>
      </c>
      <c r="L73" s="77">
        <f>SUM([31]EASTERNFL:VALENCIA!L73)</f>
        <v>0</v>
      </c>
      <c r="M73" s="78">
        <f t="shared" ref="M73:M84" si="2">SUM(D73:L73)</f>
        <v>0</v>
      </c>
      <c r="N73" s="77">
        <f>SUM([31]EASTERNFL:VALENCIA!N73)</f>
        <v>0</v>
      </c>
      <c r="O73" s="73">
        <f t="shared" ref="O73:O86" si="3">SUM(M73:N73)</f>
        <v>0</v>
      </c>
      <c r="P73" s="217"/>
      <c r="Q73" s="91"/>
      <c r="R73" s="92"/>
    </row>
    <row r="74" spans="1:253">
      <c r="A74" s="46" t="s">
        <v>248</v>
      </c>
      <c r="B74" s="83" t="s">
        <v>249</v>
      </c>
      <c r="C74" s="85" t="s">
        <v>250</v>
      </c>
      <c r="D74" s="77">
        <f>SUM([31]EASTERNFL:VALENCIA!D74)</f>
        <v>0</v>
      </c>
      <c r="E74" s="77">
        <f>SUM([31]EASTERNFL:VALENCIA!E74)</f>
        <v>0</v>
      </c>
      <c r="F74" s="77">
        <f>SUM([31]EASTERNFL:VALENCIA!F74)</f>
        <v>0</v>
      </c>
      <c r="G74" s="77">
        <f>SUM([31]EASTERNFL:VALENCIA!G74)</f>
        <v>0</v>
      </c>
      <c r="H74" s="77">
        <f>SUM([31]EASTERNFL:VALENCIA!H74)</f>
        <v>0</v>
      </c>
      <c r="I74" s="77">
        <f>SUM([31]EASTERNFL:VALENCIA!I74)</f>
        <v>0</v>
      </c>
      <c r="J74" s="77">
        <f>SUM([31]EASTERNFL:VALENCIA!J74)</f>
        <v>0</v>
      </c>
      <c r="K74" s="77">
        <f>SUM([31]EASTERNFL:VALENCIA!K74)</f>
        <v>0</v>
      </c>
      <c r="L74" s="77">
        <f>SUM([31]EASTERNFL:VALENCIA!L74)</f>
        <v>0</v>
      </c>
      <c r="M74" s="78">
        <f t="shared" si="2"/>
        <v>0</v>
      </c>
      <c r="N74" s="77">
        <f>SUM([31]EASTERNFL:VALENCIA!N74)</f>
        <v>0</v>
      </c>
      <c r="O74" s="73">
        <f t="shared" si="3"/>
        <v>0</v>
      </c>
      <c r="P74" s="217"/>
      <c r="Q74" s="91"/>
      <c r="R74" s="92"/>
    </row>
    <row r="75" spans="1:253">
      <c r="A75" s="46" t="s">
        <v>251</v>
      </c>
      <c r="B75" s="83" t="s">
        <v>252</v>
      </c>
      <c r="C75" s="85" t="s">
        <v>253</v>
      </c>
      <c r="D75" s="77">
        <f>SUM([31]EASTERNFL:VALENCIA!D75)</f>
        <v>0</v>
      </c>
      <c r="E75" s="77">
        <f>SUM([31]EASTERNFL:VALENCIA!E75)</f>
        <v>0</v>
      </c>
      <c r="F75" s="77">
        <f>SUM([31]EASTERNFL:VALENCIA!F75)</f>
        <v>0</v>
      </c>
      <c r="G75" s="77">
        <f>SUM([31]EASTERNFL:VALENCIA!G75)</f>
        <v>0</v>
      </c>
      <c r="H75" s="77">
        <f>SUM([31]EASTERNFL:VALENCIA!H75)</f>
        <v>0</v>
      </c>
      <c r="I75" s="77">
        <f>SUM([31]EASTERNFL:VALENCIA!I75)</f>
        <v>0</v>
      </c>
      <c r="J75" s="77">
        <f>SUM([31]EASTERNFL:VALENCIA!J75)</f>
        <v>0</v>
      </c>
      <c r="K75" s="77">
        <f>SUM([31]EASTERNFL:VALENCIA!K75)</f>
        <v>0</v>
      </c>
      <c r="L75" s="77">
        <f>SUM([31]EASTERNFL:VALENCIA!L75)</f>
        <v>27515133.84</v>
      </c>
      <c r="M75" s="78">
        <f t="shared" si="2"/>
        <v>27515133.84</v>
      </c>
      <c r="N75" s="77">
        <f>SUM([31]EASTERNFL:VALENCIA!N75)</f>
        <v>0</v>
      </c>
      <c r="O75" s="73">
        <f t="shared" si="3"/>
        <v>27515133.84</v>
      </c>
      <c r="P75" s="217"/>
      <c r="Q75" s="91"/>
      <c r="R75" s="92"/>
    </row>
    <row r="76" spans="1:253">
      <c r="A76" s="46" t="s">
        <v>254</v>
      </c>
      <c r="B76" s="83" t="s">
        <v>255</v>
      </c>
      <c r="C76" s="85" t="s">
        <v>256</v>
      </c>
      <c r="D76" s="77">
        <f>SUM([31]EASTERNFL:VALENCIA!D76)</f>
        <v>0</v>
      </c>
      <c r="E76" s="77">
        <f>SUM([31]EASTERNFL:VALENCIA!E76)</f>
        <v>0</v>
      </c>
      <c r="F76" s="77">
        <f>SUM([31]EASTERNFL:VALENCIA!F76)</f>
        <v>0</v>
      </c>
      <c r="G76" s="77">
        <f>SUM([31]EASTERNFL:VALENCIA!G76)</f>
        <v>0</v>
      </c>
      <c r="H76" s="77">
        <f>SUM([31]EASTERNFL:VALENCIA!H76)</f>
        <v>0</v>
      </c>
      <c r="I76" s="77">
        <f>SUM([31]EASTERNFL:VALENCIA!I76)</f>
        <v>0</v>
      </c>
      <c r="J76" s="77">
        <f>SUM([31]EASTERNFL:VALENCIA!J76)</f>
        <v>0</v>
      </c>
      <c r="K76" s="77">
        <f>SUM([31]EASTERNFL:VALENCIA!K76)</f>
        <v>0</v>
      </c>
      <c r="L76" s="77">
        <f>SUM([31]EASTERNFL:VALENCIA!L76)</f>
        <v>-4000374.1999999997</v>
      </c>
      <c r="M76" s="78">
        <f t="shared" si="2"/>
        <v>-4000374.1999999997</v>
      </c>
      <c r="N76" s="77">
        <f>SUM([31]EASTERNFL:VALENCIA!N76)</f>
        <v>0</v>
      </c>
      <c r="O76" s="73">
        <f t="shared" si="3"/>
        <v>-4000374.1999999997</v>
      </c>
      <c r="P76" s="217"/>
      <c r="Q76" s="91"/>
      <c r="R76" s="92"/>
    </row>
    <row r="77" spans="1:253">
      <c r="A77" s="46" t="s">
        <v>257</v>
      </c>
      <c r="B77" s="83" t="s">
        <v>258</v>
      </c>
      <c r="C77" s="85" t="s">
        <v>259</v>
      </c>
      <c r="D77" s="77">
        <f>SUM([31]EASTERNFL:VALENCIA!D77)</f>
        <v>0</v>
      </c>
      <c r="E77" s="77">
        <f>SUM([31]EASTERNFL:VALENCIA!E77)</f>
        <v>0</v>
      </c>
      <c r="F77" s="77">
        <f>SUM([31]EASTERNFL:VALENCIA!F77)</f>
        <v>0</v>
      </c>
      <c r="G77" s="77">
        <f>SUM([31]EASTERNFL:VALENCIA!G77)</f>
        <v>0</v>
      </c>
      <c r="H77" s="77">
        <f>SUM([31]EASTERNFL:VALENCIA!H77)</f>
        <v>0</v>
      </c>
      <c r="I77" s="77">
        <f>SUM([31]EASTERNFL:VALENCIA!I77)</f>
        <v>0</v>
      </c>
      <c r="J77" s="77">
        <f>SUM([31]EASTERNFL:VALENCIA!J77)</f>
        <v>0</v>
      </c>
      <c r="K77" s="77">
        <f>SUM([31]EASTERNFL:VALENCIA!K77)</f>
        <v>0</v>
      </c>
      <c r="L77" s="77">
        <f>SUM([31]EASTERNFL:VALENCIA!L77)</f>
        <v>0</v>
      </c>
      <c r="M77" s="78">
        <f t="shared" si="2"/>
        <v>0</v>
      </c>
      <c r="N77" s="77">
        <f>SUM([31]EASTERNFL:VALENCIA!N77)</f>
        <v>0</v>
      </c>
      <c r="O77" s="73">
        <f t="shared" si="3"/>
        <v>0</v>
      </c>
      <c r="P77" s="217"/>
      <c r="Q77" s="91"/>
      <c r="R77" s="92"/>
      <c r="S77" s="96"/>
      <c r="T77" s="96"/>
      <c r="U77" s="96"/>
      <c r="V77" s="96"/>
    </row>
    <row r="78" spans="1:253">
      <c r="A78" s="46" t="s">
        <v>260</v>
      </c>
      <c r="B78" s="83" t="s">
        <v>261</v>
      </c>
      <c r="C78" s="85" t="s">
        <v>262</v>
      </c>
      <c r="D78" s="77">
        <f>SUM([31]EASTERNFL:VALENCIA!D78)</f>
        <v>0</v>
      </c>
      <c r="E78" s="77">
        <f>SUM([31]EASTERNFL:VALENCIA!E78)</f>
        <v>0</v>
      </c>
      <c r="F78" s="77">
        <f>SUM([31]EASTERNFL:VALENCIA!F78)</f>
        <v>0</v>
      </c>
      <c r="G78" s="77">
        <f>SUM([31]EASTERNFL:VALENCIA!G78)</f>
        <v>0</v>
      </c>
      <c r="H78" s="77">
        <f>SUM([31]EASTERNFL:VALENCIA!H78)</f>
        <v>0</v>
      </c>
      <c r="I78" s="77">
        <f>SUM([31]EASTERNFL:VALENCIA!I78)</f>
        <v>0</v>
      </c>
      <c r="J78" s="77">
        <f>SUM([31]EASTERNFL:VALENCIA!J78)</f>
        <v>0</v>
      </c>
      <c r="K78" s="77">
        <f>SUM([31]EASTERNFL:VALENCIA!K78)</f>
        <v>0</v>
      </c>
      <c r="L78" s="77">
        <f>SUM([31]EASTERNFL:VALENCIA!L78)</f>
        <v>0</v>
      </c>
      <c r="M78" s="78">
        <f t="shared" si="2"/>
        <v>0</v>
      </c>
      <c r="N78" s="77">
        <f>SUM([31]EASTERNFL:VALENCIA!N78)</f>
        <v>0</v>
      </c>
      <c r="O78" s="73">
        <f t="shared" si="3"/>
        <v>0</v>
      </c>
      <c r="P78" s="217"/>
      <c r="Q78" s="91"/>
      <c r="R78" s="92"/>
    </row>
    <row r="79" spans="1:253">
      <c r="A79" s="46" t="s">
        <v>263</v>
      </c>
      <c r="B79" s="83" t="s">
        <v>264</v>
      </c>
      <c r="C79" s="85" t="s">
        <v>265</v>
      </c>
      <c r="D79" s="77">
        <f>SUM([31]EASTERNFL:VALENCIA!D79)</f>
        <v>0</v>
      </c>
      <c r="E79" s="77">
        <f>SUM([31]EASTERNFL:VALENCIA!E79)</f>
        <v>0</v>
      </c>
      <c r="F79" s="77">
        <f>SUM([31]EASTERNFL:VALENCIA!F79)</f>
        <v>0</v>
      </c>
      <c r="G79" s="77">
        <f>SUM([31]EASTERNFL:VALENCIA!G79)</f>
        <v>0</v>
      </c>
      <c r="H79" s="77">
        <f>SUM([31]EASTERNFL:VALENCIA!H79)</f>
        <v>0</v>
      </c>
      <c r="I79" s="77">
        <f>SUM([31]EASTERNFL:VALENCIA!I79)</f>
        <v>0</v>
      </c>
      <c r="J79" s="77">
        <f>SUM([31]EASTERNFL:VALENCIA!J79)</f>
        <v>0</v>
      </c>
      <c r="K79" s="77">
        <f>SUM([31]EASTERNFL:VALENCIA!K79)</f>
        <v>0</v>
      </c>
      <c r="L79" s="77">
        <f>SUM([31]EASTERNFL:VALENCIA!L79)</f>
        <v>2172689.7199999997</v>
      </c>
      <c r="M79" s="78">
        <f t="shared" si="2"/>
        <v>2172689.7199999997</v>
      </c>
      <c r="N79" s="77">
        <f>SUM([31]EASTERNFL:VALENCIA!N79)</f>
        <v>0</v>
      </c>
      <c r="O79" s="73">
        <f t="shared" si="3"/>
        <v>2172689.7199999997</v>
      </c>
      <c r="P79" s="217"/>
      <c r="Q79" s="91"/>
      <c r="R79" s="92"/>
    </row>
    <row r="80" spans="1:253">
      <c r="A80" s="80" t="s">
        <v>263</v>
      </c>
      <c r="B80" s="83" t="s">
        <v>266</v>
      </c>
      <c r="C80" s="85" t="s">
        <v>267</v>
      </c>
      <c r="D80" s="77">
        <f>SUM([31]EASTERNFL:VALENCIA!D80)</f>
        <v>0</v>
      </c>
      <c r="E80" s="77">
        <f>SUM([31]EASTERNFL:VALENCIA!E80)</f>
        <v>0</v>
      </c>
      <c r="F80" s="77">
        <f>SUM([31]EASTERNFL:VALENCIA!F80)</f>
        <v>0</v>
      </c>
      <c r="G80" s="77">
        <f>SUM([31]EASTERNFL:VALENCIA!G80)</f>
        <v>0</v>
      </c>
      <c r="H80" s="77">
        <f>SUM([31]EASTERNFL:VALENCIA!H80)</f>
        <v>0</v>
      </c>
      <c r="I80" s="77">
        <f>SUM([31]EASTERNFL:VALENCIA!I80)</f>
        <v>0</v>
      </c>
      <c r="J80" s="77">
        <f>SUM([31]EASTERNFL:VALENCIA!J80)</f>
        <v>0</v>
      </c>
      <c r="K80" s="77">
        <f>SUM([31]EASTERNFL:VALENCIA!K80)</f>
        <v>0</v>
      </c>
      <c r="L80" s="77">
        <f>SUM([31]EASTERNFL:VALENCIA!L80)</f>
        <v>2470272.35</v>
      </c>
      <c r="M80" s="78">
        <f t="shared" si="2"/>
        <v>2470272.35</v>
      </c>
      <c r="N80" s="77">
        <f>SUM([31]EASTERNFL:VALENCIA!N80)</f>
        <v>0</v>
      </c>
      <c r="O80" s="73">
        <f t="shared" si="3"/>
        <v>2470272.35</v>
      </c>
      <c r="P80" s="217"/>
      <c r="Q80" s="91"/>
      <c r="R80" s="92"/>
    </row>
    <row r="81" spans="1:18">
      <c r="A81" s="46" t="s">
        <v>268</v>
      </c>
      <c r="B81" s="83" t="s">
        <v>269</v>
      </c>
      <c r="C81" s="85" t="s">
        <v>270</v>
      </c>
      <c r="D81" s="77">
        <f>SUM([31]EASTERNFL:VALENCIA!D81)</f>
        <v>0</v>
      </c>
      <c r="E81" s="77">
        <f>SUM([31]EASTERNFL:VALENCIA!E81)</f>
        <v>0</v>
      </c>
      <c r="F81" s="77">
        <f>SUM([31]EASTERNFL:VALENCIA!F81)</f>
        <v>0</v>
      </c>
      <c r="G81" s="77">
        <f>SUM([31]EASTERNFL:VALENCIA!G81)</f>
        <v>0</v>
      </c>
      <c r="H81" s="77">
        <f>SUM([31]EASTERNFL:VALENCIA!H81)</f>
        <v>0</v>
      </c>
      <c r="I81" s="77">
        <f>SUM([31]EASTERNFL:VALENCIA!I81)</f>
        <v>0</v>
      </c>
      <c r="J81" s="77">
        <f>SUM([31]EASTERNFL:VALENCIA!J81)</f>
        <v>0</v>
      </c>
      <c r="K81" s="77">
        <f>SUM([31]EASTERNFL:VALENCIA!K81)</f>
        <v>0</v>
      </c>
      <c r="L81" s="77">
        <f>SUM([31]EASTERNFL:VALENCIA!L81)</f>
        <v>118718269.74999997</v>
      </c>
      <c r="M81" s="78">
        <f t="shared" si="2"/>
        <v>118718269.74999997</v>
      </c>
      <c r="N81" s="77">
        <f>SUM([31]EASTERNFL:VALENCIA!N81)</f>
        <v>0</v>
      </c>
      <c r="O81" s="73">
        <f t="shared" si="3"/>
        <v>118718269.74999997</v>
      </c>
      <c r="P81" s="217"/>
      <c r="Q81" s="91"/>
      <c r="R81" s="92"/>
    </row>
    <row r="82" spans="1:18">
      <c r="A82" s="46" t="s">
        <v>268</v>
      </c>
      <c r="B82" s="83" t="s">
        <v>271</v>
      </c>
      <c r="C82" s="85" t="s">
        <v>272</v>
      </c>
      <c r="D82" s="77">
        <f>SUM([31]EASTERNFL:VALENCIA!D82)</f>
        <v>9325619</v>
      </c>
      <c r="E82" s="77">
        <f>SUM([31]EASTERNFL:VALENCIA!E82)</f>
        <v>0</v>
      </c>
      <c r="F82" s="77">
        <f>SUM([31]EASTERNFL:VALENCIA!F82)</f>
        <v>0</v>
      </c>
      <c r="G82" s="77">
        <f>SUM([31]EASTERNFL:VALENCIA!G82)</f>
        <v>0</v>
      </c>
      <c r="H82" s="77">
        <f>SUM([31]EASTERNFL:VALENCIA!H82)</f>
        <v>0</v>
      </c>
      <c r="I82" s="77">
        <f>SUM([31]EASTERNFL:VALENCIA!I82)</f>
        <v>0</v>
      </c>
      <c r="J82" s="77">
        <f>SUM([31]EASTERNFL:VALENCIA!J82)</f>
        <v>0</v>
      </c>
      <c r="K82" s="77">
        <f>SUM([31]EASTERNFL:VALENCIA!K82)</f>
        <v>0</v>
      </c>
      <c r="L82" s="77">
        <f>SUM([31]EASTERNFL:VALENCIA!L82)</f>
        <v>0</v>
      </c>
      <c r="M82" s="78">
        <f t="shared" si="2"/>
        <v>9325619</v>
      </c>
      <c r="N82" s="77">
        <f>SUM([31]EASTERNFL:VALENCIA!N82)</f>
        <v>1228135.1100000001</v>
      </c>
      <c r="O82" s="73">
        <f t="shared" si="3"/>
        <v>10553754.109999999</v>
      </c>
      <c r="P82" s="217"/>
      <c r="Q82" s="91"/>
      <c r="R82" s="92"/>
    </row>
    <row r="83" spans="1:18">
      <c r="B83" s="83" t="s">
        <v>273</v>
      </c>
      <c r="C83" s="85" t="s">
        <v>274</v>
      </c>
      <c r="D83" s="77">
        <f>SUM([31]EASTERNFL:VALENCIA!D83)</f>
        <v>123409120.20999999</v>
      </c>
      <c r="E83" s="77">
        <f>SUM([31]EASTERNFL:VALENCIA!E83)</f>
        <v>372725.8</v>
      </c>
      <c r="F83" s="77">
        <f>SUM([31]EASTERNFL:VALENCIA!F83)</f>
        <v>0</v>
      </c>
      <c r="G83" s="77">
        <f>SUM([31]EASTERNFL:VALENCIA!G83)</f>
        <v>0</v>
      </c>
      <c r="H83" s="77">
        <f>SUM([31]EASTERNFL:VALENCIA!H83)</f>
        <v>0</v>
      </c>
      <c r="I83" s="77">
        <f>SUM([31]EASTERNFL:VALENCIA!I83)</f>
        <v>0</v>
      </c>
      <c r="J83" s="77">
        <f>SUM([31]EASTERNFL:VALENCIA!J83)</f>
        <v>0</v>
      </c>
      <c r="K83" s="77">
        <f>SUM([31]EASTERNFL:VALENCIA!K83)</f>
        <v>0</v>
      </c>
      <c r="L83" s="77">
        <f>SUM([31]EASTERNFL:VALENCIA!L83)</f>
        <v>0</v>
      </c>
      <c r="M83" s="78">
        <f t="shared" si="2"/>
        <v>123781846.00999999</v>
      </c>
      <c r="N83" s="77">
        <f>SUM([31]EASTERNFL:VALENCIA!N83)</f>
        <v>0</v>
      </c>
      <c r="O83" s="73">
        <f t="shared" si="3"/>
        <v>123781846.00999999</v>
      </c>
      <c r="P83" s="217"/>
      <c r="Q83" s="91"/>
      <c r="R83" s="92"/>
    </row>
    <row r="84" spans="1:18">
      <c r="B84" s="83" t="s">
        <v>275</v>
      </c>
      <c r="C84" s="85" t="s">
        <v>276</v>
      </c>
      <c r="D84" s="77">
        <f>SUM([31]EASTERNFL:VALENCIA!D84)</f>
        <v>28840425.579999998</v>
      </c>
      <c r="E84" s="77">
        <f>SUM([31]EASTERNFL:VALENCIA!E84)</f>
        <v>118287.43</v>
      </c>
      <c r="F84" s="77">
        <f>SUM([31]EASTERNFL:VALENCIA!F84)</f>
        <v>0</v>
      </c>
      <c r="G84" s="77">
        <f>SUM([31]EASTERNFL:VALENCIA!G84)</f>
        <v>0</v>
      </c>
      <c r="H84" s="77">
        <f>SUM([31]EASTERNFL:VALENCIA!H84)</f>
        <v>0</v>
      </c>
      <c r="I84" s="77">
        <f>SUM([31]EASTERNFL:VALENCIA!I84)</f>
        <v>0</v>
      </c>
      <c r="J84" s="77">
        <f>SUM([31]EASTERNFL:VALENCIA!J84)</f>
        <v>0</v>
      </c>
      <c r="K84" s="77">
        <f>SUM([31]EASTERNFL:VALENCIA!K84)</f>
        <v>0</v>
      </c>
      <c r="L84" s="77">
        <f>SUM([31]EASTERNFL:VALENCIA!L84)</f>
        <v>0</v>
      </c>
      <c r="M84" s="78">
        <f t="shared" si="2"/>
        <v>28958713.009999998</v>
      </c>
      <c r="N84" s="77">
        <f>SUM([31]EASTERNFL:VALENCIA!N84)</f>
        <v>0</v>
      </c>
      <c r="O84" s="73">
        <f t="shared" si="3"/>
        <v>28958713.009999998</v>
      </c>
      <c r="P84" s="217"/>
      <c r="Q84" s="91"/>
      <c r="R84" s="92"/>
    </row>
    <row r="85" spans="1:18">
      <c r="B85" s="98"/>
      <c r="C85" s="88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217"/>
      <c r="Q85" s="91"/>
      <c r="R85" s="92"/>
    </row>
    <row r="86" spans="1:18">
      <c r="B86" s="100" t="s">
        <v>277</v>
      </c>
      <c r="C86" s="88"/>
      <c r="D86" s="101">
        <f>SUM(D8:D84)</f>
        <v>799671034.6500001</v>
      </c>
      <c r="E86" s="101">
        <f t="shared" ref="E86:N86" si="4">SUM(E8:E84)</f>
        <v>113129032.08999999</v>
      </c>
      <c r="F86" s="101">
        <f t="shared" si="4"/>
        <v>170705398.43000001</v>
      </c>
      <c r="G86" s="101">
        <f t="shared" si="4"/>
        <v>171281063.94999999</v>
      </c>
      <c r="H86" s="101">
        <f t="shared" si="4"/>
        <v>39616647.36999999</v>
      </c>
      <c r="I86" s="101">
        <f t="shared" si="4"/>
        <v>135177261.12</v>
      </c>
      <c r="J86" s="101">
        <f t="shared" si="4"/>
        <v>1041105289.4599999</v>
      </c>
      <c r="K86" s="101">
        <f t="shared" si="4"/>
        <v>2091378.48</v>
      </c>
      <c r="L86" s="101">
        <f t="shared" si="4"/>
        <v>3966735269.2179999</v>
      </c>
      <c r="M86" s="101">
        <f t="shared" si="4"/>
        <v>6439512374.7680016</v>
      </c>
      <c r="N86" s="101">
        <f t="shared" si="4"/>
        <v>-94582887.540000036</v>
      </c>
      <c r="O86" s="101">
        <f t="shared" si="3"/>
        <v>6344929487.2280016</v>
      </c>
      <c r="P86" s="217"/>
      <c r="Q86" s="91"/>
      <c r="R86" s="92"/>
    </row>
    <row r="87" spans="1:18">
      <c r="B87" s="98"/>
      <c r="C87" s="88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3"/>
      <c r="P87" s="217"/>
      <c r="Q87" s="91"/>
      <c r="R87" s="92"/>
    </row>
    <row r="88" spans="1:18">
      <c r="B88" s="104" t="s">
        <v>278</v>
      </c>
      <c r="C88" s="105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73"/>
      <c r="P88" s="217"/>
      <c r="Q88" s="91"/>
      <c r="R88" s="92"/>
    </row>
    <row r="89" spans="1:18">
      <c r="B89" s="107"/>
      <c r="C89" s="7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73"/>
      <c r="P89" s="217"/>
      <c r="Q89" s="91"/>
      <c r="R89" s="92"/>
    </row>
    <row r="90" spans="1:18">
      <c r="A90" s="46" t="s">
        <v>279</v>
      </c>
      <c r="B90" s="81" t="s">
        <v>280</v>
      </c>
      <c r="C90" s="88" t="s">
        <v>281</v>
      </c>
      <c r="D90" s="77">
        <f>SUM([31]EASTERNFL:VALENCIA!D90)</f>
        <v>2547779.27</v>
      </c>
      <c r="E90" s="77">
        <f>SUM([31]EASTERNFL:VALENCIA!E90)</f>
        <v>708114.62</v>
      </c>
      <c r="F90" s="77">
        <f>SUM([31]EASTERNFL:VALENCIA!F90)</f>
        <v>455162.56999999995</v>
      </c>
      <c r="G90" s="77">
        <f>SUM([31]EASTERNFL:VALENCIA!G90)</f>
        <v>13475.77</v>
      </c>
      <c r="H90" s="77">
        <f>SUM([31]EASTERNFL:VALENCIA!H90)</f>
        <v>221276.58</v>
      </c>
      <c r="I90" s="77">
        <f>SUM([31]EASTERNFL:VALENCIA!I90)</f>
        <v>117313737.35999998</v>
      </c>
      <c r="J90" s="77">
        <f>SUM([31]EASTERNFL:VALENCIA!J90)</f>
        <v>0</v>
      </c>
      <c r="K90" s="77">
        <f>SUM([31]EASTERNFL:VALENCIA!K90)</f>
        <v>0</v>
      </c>
      <c r="L90" s="77">
        <f>SUM([31]EASTERNFL:VALENCIA!L90)</f>
        <v>0</v>
      </c>
      <c r="M90" s="78">
        <f t="shared" ref="M90:M143" si="5">SUM(D90:L90)</f>
        <v>121259546.16999999</v>
      </c>
      <c r="N90" s="77">
        <f>SUM([31]EASTERNFL:VALENCIA!N90)</f>
        <v>1161711.54</v>
      </c>
      <c r="O90" s="73">
        <f t="shared" ref="O90:O145" si="6">SUM(M90:N90)</f>
        <v>122421257.70999999</v>
      </c>
      <c r="P90" s="217"/>
      <c r="Q90" s="91"/>
      <c r="R90" s="92"/>
    </row>
    <row r="91" spans="1:18">
      <c r="A91" s="46" t="s">
        <v>282</v>
      </c>
      <c r="B91" s="81" t="s">
        <v>283</v>
      </c>
      <c r="C91" s="85" t="s">
        <v>284</v>
      </c>
      <c r="D91" s="77">
        <f>SUM([31]EASTERNFL:VALENCIA!D91)</f>
        <v>441583.54999999993</v>
      </c>
      <c r="E91" s="77">
        <f>SUM([31]EASTERNFL:VALENCIA!E91)</f>
        <v>999.73</v>
      </c>
      <c r="F91" s="77">
        <f>SUM([31]EASTERNFL:VALENCIA!F91)</f>
        <v>84.37</v>
      </c>
      <c r="G91" s="77">
        <f>SUM([31]EASTERNFL:VALENCIA!G91)</f>
        <v>0</v>
      </c>
      <c r="H91" s="77">
        <f>SUM([31]EASTERNFL:VALENCIA!H91)</f>
        <v>0</v>
      </c>
      <c r="I91" s="77">
        <f>SUM([31]EASTERNFL:VALENCIA!I91)</f>
        <v>338759.16000000009</v>
      </c>
      <c r="J91" s="77">
        <f>SUM([31]EASTERNFL:VALENCIA!J91)</f>
        <v>0</v>
      </c>
      <c r="K91" s="77">
        <f>SUM([31]EASTERNFL:VALENCIA!K91)</f>
        <v>0</v>
      </c>
      <c r="L91" s="77">
        <f>SUM([31]EASTERNFL:VALENCIA!L91)</f>
        <v>0</v>
      </c>
      <c r="M91" s="78">
        <f t="shared" si="5"/>
        <v>781426.81</v>
      </c>
      <c r="N91" s="77">
        <f>SUM([31]EASTERNFL:VALENCIA!N91)</f>
        <v>0</v>
      </c>
      <c r="O91" s="73">
        <f t="shared" si="6"/>
        <v>781426.81</v>
      </c>
      <c r="P91" s="217"/>
      <c r="Q91" s="91"/>
      <c r="R91" s="92"/>
    </row>
    <row r="92" spans="1:18">
      <c r="A92" s="46" t="s">
        <v>285</v>
      </c>
      <c r="B92" s="81" t="s">
        <v>283</v>
      </c>
      <c r="C92" s="85" t="s">
        <v>286</v>
      </c>
      <c r="D92" s="77">
        <f>SUM([31]EASTERNFL:VALENCIA!D92)</f>
        <v>574871.41</v>
      </c>
      <c r="E92" s="77">
        <f>SUM([31]EASTERNFL:VALENCIA!E92)</f>
        <v>0</v>
      </c>
      <c r="F92" s="77">
        <f>SUM([31]EASTERNFL:VALENCIA!F92)</f>
        <v>0</v>
      </c>
      <c r="G92" s="77">
        <f>SUM([31]EASTERNFL:VALENCIA!G92)</f>
        <v>0</v>
      </c>
      <c r="H92" s="77">
        <f>SUM([31]EASTERNFL:VALENCIA!H92)</f>
        <v>0</v>
      </c>
      <c r="I92" s="77">
        <f>SUM([31]EASTERNFL:VALENCIA!I92)</f>
        <v>81391.06</v>
      </c>
      <c r="J92" s="77">
        <f>SUM([31]EASTERNFL:VALENCIA!J92)</f>
        <v>0</v>
      </c>
      <c r="K92" s="77">
        <f>SUM([31]EASTERNFL:VALENCIA!K92)</f>
        <v>0</v>
      </c>
      <c r="L92" s="77">
        <f>SUM([31]EASTERNFL:VALENCIA!L92)</f>
        <v>0</v>
      </c>
      <c r="M92" s="78">
        <f t="shared" si="5"/>
        <v>656262.47</v>
      </c>
      <c r="N92" s="77">
        <f>SUM([31]EASTERNFL:VALENCIA!N92)</f>
        <v>0</v>
      </c>
      <c r="O92" s="73">
        <f t="shared" si="6"/>
        <v>656262.47</v>
      </c>
      <c r="P92" s="217"/>
      <c r="Q92" s="91"/>
      <c r="R92" s="92"/>
    </row>
    <row r="93" spans="1:18">
      <c r="A93" s="46" t="s">
        <v>287</v>
      </c>
      <c r="B93" s="81" t="s">
        <v>283</v>
      </c>
      <c r="C93" s="85" t="s">
        <v>288</v>
      </c>
      <c r="D93" s="77">
        <f>SUM([31]EASTERNFL:VALENCIA!D93)</f>
        <v>-81386.080000000002</v>
      </c>
      <c r="E93" s="77">
        <f>SUM([31]EASTERNFL:VALENCIA!E93)</f>
        <v>205.98999999999998</v>
      </c>
      <c r="F93" s="77">
        <f>SUM([31]EASTERNFL:VALENCIA!F93)</f>
        <v>0</v>
      </c>
      <c r="G93" s="77">
        <f>SUM([31]EASTERNFL:VALENCIA!G93)</f>
        <v>0</v>
      </c>
      <c r="H93" s="77">
        <f>SUM([31]EASTERNFL:VALENCIA!H93)</f>
        <v>0</v>
      </c>
      <c r="I93" s="77">
        <f>SUM([31]EASTERNFL:VALENCIA!I93)</f>
        <v>430780.12</v>
      </c>
      <c r="J93" s="77">
        <f>SUM([31]EASTERNFL:VALENCIA!J93)</f>
        <v>0</v>
      </c>
      <c r="K93" s="77">
        <f>SUM([31]EASTERNFL:VALENCIA!K93)</f>
        <v>0</v>
      </c>
      <c r="L93" s="77">
        <f>SUM([31]EASTERNFL:VALENCIA!L93)</f>
        <v>0</v>
      </c>
      <c r="M93" s="78">
        <f t="shared" si="5"/>
        <v>349600.03</v>
      </c>
      <c r="N93" s="77">
        <f>SUM([31]EASTERNFL:VALENCIA!N93)</f>
        <v>0</v>
      </c>
      <c r="O93" s="73">
        <f t="shared" si="6"/>
        <v>349600.03</v>
      </c>
      <c r="P93" s="217"/>
      <c r="Q93" s="91"/>
      <c r="R93" s="92"/>
    </row>
    <row r="94" spans="1:18">
      <c r="A94" s="46" t="s">
        <v>289</v>
      </c>
      <c r="B94" s="81" t="s">
        <v>290</v>
      </c>
      <c r="C94" s="88" t="s">
        <v>291</v>
      </c>
      <c r="D94" s="77">
        <f>SUM([31]EASTERNFL:VALENCIA!D94)</f>
        <v>472583.94999999995</v>
      </c>
      <c r="E94" s="77">
        <f>SUM([31]EASTERNFL:VALENCIA!E94)</f>
        <v>0</v>
      </c>
      <c r="F94" s="77">
        <f>SUM([31]EASTERNFL:VALENCIA!F94)</f>
        <v>0</v>
      </c>
      <c r="G94" s="77">
        <f>SUM([31]EASTERNFL:VALENCIA!G94)</f>
        <v>0</v>
      </c>
      <c r="H94" s="77">
        <f>SUM([31]EASTERNFL:VALENCIA!H94)</f>
        <v>0</v>
      </c>
      <c r="I94" s="77">
        <f>SUM([31]EASTERNFL:VALENCIA!I94)</f>
        <v>0</v>
      </c>
      <c r="J94" s="77">
        <f>SUM([31]EASTERNFL:VALENCIA!J94)</f>
        <v>0</v>
      </c>
      <c r="K94" s="77">
        <f>SUM([31]EASTERNFL:VALENCIA!K94)</f>
        <v>0</v>
      </c>
      <c r="L94" s="77">
        <f>SUM([31]EASTERNFL:VALENCIA!L94)</f>
        <v>0</v>
      </c>
      <c r="M94" s="78">
        <f t="shared" si="5"/>
        <v>472583.94999999995</v>
      </c>
      <c r="N94" s="77">
        <f>SUM([31]EASTERNFL:VALENCIA!N94)</f>
        <v>0</v>
      </c>
      <c r="O94" s="73">
        <f t="shared" si="6"/>
        <v>472583.94999999995</v>
      </c>
      <c r="P94" s="217"/>
      <c r="Q94" s="91"/>
      <c r="R94" s="92"/>
    </row>
    <row r="95" spans="1:18">
      <c r="A95" s="46" t="s">
        <v>292</v>
      </c>
      <c r="B95" s="81" t="s">
        <v>293</v>
      </c>
      <c r="C95" s="88" t="s">
        <v>294</v>
      </c>
      <c r="D95" s="77">
        <f>SUM([31]EASTERNFL:VALENCIA!D95)</f>
        <v>816460.08</v>
      </c>
      <c r="E95" s="77">
        <f>SUM([31]EASTERNFL:VALENCIA!E95)</f>
        <v>-1005.5500000000001</v>
      </c>
      <c r="F95" s="77">
        <f>SUM([31]EASTERNFL:VALENCIA!F95)</f>
        <v>-67.55</v>
      </c>
      <c r="G95" s="77">
        <f>SUM([31]EASTERNFL:VALENCIA!G95)</f>
        <v>0</v>
      </c>
      <c r="H95" s="77">
        <f>SUM([31]EASTERNFL:VALENCIA!H95)</f>
        <v>0</v>
      </c>
      <c r="I95" s="77">
        <f>SUM([31]EASTERNFL:VALENCIA!I95)</f>
        <v>726059.64</v>
      </c>
      <c r="J95" s="77">
        <f>SUM([31]EASTERNFL:VALENCIA!J95)</f>
        <v>0</v>
      </c>
      <c r="K95" s="77">
        <f>SUM([31]EASTERNFL:VALENCIA!K95)</f>
        <v>0</v>
      </c>
      <c r="L95" s="77">
        <f>SUM([31]EASTERNFL:VALENCIA!L95)</f>
        <v>0</v>
      </c>
      <c r="M95" s="78">
        <f t="shared" si="5"/>
        <v>1541446.6199999999</v>
      </c>
      <c r="N95" s="77">
        <f>SUM([31]EASTERNFL:VALENCIA!N95)</f>
        <v>0</v>
      </c>
      <c r="O95" s="73">
        <f t="shared" si="6"/>
        <v>1541446.6199999999</v>
      </c>
      <c r="P95" s="217"/>
      <c r="Q95" s="91"/>
      <c r="R95" s="92"/>
    </row>
    <row r="96" spans="1:18">
      <c r="A96" s="46" t="s">
        <v>295</v>
      </c>
      <c r="B96" s="81" t="s">
        <v>296</v>
      </c>
      <c r="C96" s="88" t="s">
        <v>297</v>
      </c>
      <c r="D96" s="77">
        <f>SUM([31]EASTERNFL:VALENCIA!D96)</f>
        <v>545058.28999999992</v>
      </c>
      <c r="E96" s="77">
        <f>SUM([31]EASTERNFL:VALENCIA!E96)</f>
        <v>23921.87</v>
      </c>
      <c r="F96" s="77">
        <f>SUM([31]EASTERNFL:VALENCIA!F96)</f>
        <v>2003.75</v>
      </c>
      <c r="G96" s="77">
        <f>SUM([31]EASTERNFL:VALENCIA!G96)</f>
        <v>0</v>
      </c>
      <c r="H96" s="77">
        <f>SUM([31]EASTERNFL:VALENCIA!H96)</f>
        <v>0</v>
      </c>
      <c r="I96" s="77">
        <f>SUM([31]EASTERNFL:VALENCIA!I96)</f>
        <v>1070548.5900000001</v>
      </c>
      <c r="J96" s="77">
        <f>SUM([31]EASTERNFL:VALENCIA!J96)</f>
        <v>131.75</v>
      </c>
      <c r="K96" s="77">
        <f>SUM([31]EASTERNFL:VALENCIA!K96)</f>
        <v>0</v>
      </c>
      <c r="L96" s="77">
        <f>SUM([31]EASTERNFL:VALENCIA!L96)</f>
        <v>0</v>
      </c>
      <c r="M96" s="78">
        <f t="shared" si="5"/>
        <v>1641664.25</v>
      </c>
      <c r="N96" s="77">
        <f>SUM([31]EASTERNFL:VALENCIA!N96)</f>
        <v>0</v>
      </c>
      <c r="O96" s="73">
        <f t="shared" si="6"/>
        <v>1641664.25</v>
      </c>
      <c r="P96" s="217"/>
      <c r="Q96" s="91"/>
      <c r="R96" s="92"/>
    </row>
    <row r="97" spans="1:18">
      <c r="A97" s="46" t="s">
        <v>298</v>
      </c>
      <c r="B97" s="81" t="s">
        <v>299</v>
      </c>
      <c r="C97" s="88" t="s">
        <v>300</v>
      </c>
      <c r="D97" s="77">
        <f>SUM([31]EASTERNFL:VALENCIA!D97)</f>
        <v>5333026.1900000004</v>
      </c>
      <c r="E97" s="77">
        <f>SUM([31]EASTERNFL:VALENCIA!E97)</f>
        <v>58349.48</v>
      </c>
      <c r="F97" s="77">
        <f>SUM([31]EASTERNFL:VALENCIA!F97)</f>
        <v>18880.07</v>
      </c>
      <c r="G97" s="77">
        <f>SUM([31]EASTERNFL:VALENCIA!G97)</f>
        <v>0</v>
      </c>
      <c r="H97" s="77">
        <f>SUM([31]EASTERNFL:VALENCIA!H97)</f>
        <v>0</v>
      </c>
      <c r="I97" s="77">
        <f>SUM([31]EASTERNFL:VALENCIA!I97)</f>
        <v>1358571.9700000002</v>
      </c>
      <c r="J97" s="77">
        <f>SUM([31]EASTERNFL:VALENCIA!J97)</f>
        <v>1235.5100000000002</v>
      </c>
      <c r="K97" s="77">
        <f>SUM([31]EASTERNFL:VALENCIA!K97)</f>
        <v>0</v>
      </c>
      <c r="L97" s="77">
        <f>SUM([31]EASTERNFL:VALENCIA!L97)</f>
        <v>0</v>
      </c>
      <c r="M97" s="78">
        <f t="shared" si="5"/>
        <v>6770063.2200000007</v>
      </c>
      <c r="N97" s="77">
        <f>SUM([31]EASTERNFL:VALENCIA!N97)</f>
        <v>0</v>
      </c>
      <c r="O97" s="73">
        <f t="shared" si="6"/>
        <v>6770063.2200000007</v>
      </c>
      <c r="P97" s="217"/>
      <c r="Q97" s="108"/>
      <c r="R97" s="92"/>
    </row>
    <row r="98" spans="1:18">
      <c r="A98" s="46" t="s">
        <v>301</v>
      </c>
      <c r="B98" s="81" t="s">
        <v>302</v>
      </c>
      <c r="C98" s="88" t="s">
        <v>303</v>
      </c>
      <c r="D98" s="77">
        <f>SUM([31]EASTERNFL:VALENCIA!D98)</f>
        <v>10313296.560000001</v>
      </c>
      <c r="E98" s="77">
        <f>SUM([31]EASTERNFL:VALENCIA!E98)</f>
        <v>53984.11</v>
      </c>
      <c r="F98" s="77">
        <f>SUM([31]EASTERNFL:VALENCIA!F98)</f>
        <v>-2536.2600000000002</v>
      </c>
      <c r="G98" s="77">
        <f>SUM([31]EASTERNFL:VALENCIA!G98)</f>
        <v>0</v>
      </c>
      <c r="H98" s="77">
        <f>SUM([31]EASTERNFL:VALENCIA!H98)</f>
        <v>0</v>
      </c>
      <c r="I98" s="77">
        <f>SUM([31]EASTERNFL:VALENCIA!I98)</f>
        <v>4364799.6500000004</v>
      </c>
      <c r="J98" s="77">
        <f>SUM([31]EASTERNFL:VALENCIA!J98)</f>
        <v>0</v>
      </c>
      <c r="K98" s="77">
        <f>SUM([31]EASTERNFL:VALENCIA!K98)</f>
        <v>0</v>
      </c>
      <c r="L98" s="77">
        <f>SUM([31]EASTERNFL:VALENCIA!L98)</f>
        <v>0</v>
      </c>
      <c r="M98" s="78">
        <f t="shared" si="5"/>
        <v>14729544.060000001</v>
      </c>
      <c r="N98" s="77">
        <f>SUM([31]EASTERNFL:VALENCIA!N98)</f>
        <v>0</v>
      </c>
      <c r="O98" s="73">
        <f t="shared" si="6"/>
        <v>14729544.060000001</v>
      </c>
      <c r="P98" s="217"/>
      <c r="Q98" s="91"/>
      <c r="R98" s="92"/>
    </row>
    <row r="99" spans="1:18">
      <c r="A99" s="46" t="s">
        <v>304</v>
      </c>
      <c r="B99" s="81" t="s">
        <v>305</v>
      </c>
      <c r="C99" s="88" t="s">
        <v>306</v>
      </c>
      <c r="D99" s="77">
        <f>SUM([31]EASTERNFL:VALENCIA!D99)</f>
        <v>19525169.349999998</v>
      </c>
      <c r="E99" s="77">
        <f>SUM([31]EASTERNFL:VALENCIA!E99)</f>
        <v>6314763.5999999996</v>
      </c>
      <c r="F99" s="77">
        <f>SUM([31]EASTERNFL:VALENCIA!F99)</f>
        <v>596555.26999999979</v>
      </c>
      <c r="G99" s="77">
        <f>SUM([31]EASTERNFL:VALENCIA!G99)</f>
        <v>155298.40000000002</v>
      </c>
      <c r="H99" s="77">
        <f>SUM([31]EASTERNFL:VALENCIA!H99)</f>
        <v>110870.67</v>
      </c>
      <c r="I99" s="77">
        <f>SUM([31]EASTERNFL:VALENCIA!I99)</f>
        <v>667051.41</v>
      </c>
      <c r="J99" s="77">
        <f>SUM([31]EASTERNFL:VALENCIA!J99)</f>
        <v>11133254.9</v>
      </c>
      <c r="K99" s="77">
        <f>SUM([31]EASTERNFL:VALENCIA!K99)</f>
        <v>0</v>
      </c>
      <c r="L99" s="77">
        <f>SUM([31]EASTERNFL:VALENCIA!L99)</f>
        <v>0</v>
      </c>
      <c r="M99" s="78">
        <f t="shared" si="5"/>
        <v>38502963.599999994</v>
      </c>
      <c r="N99" s="77">
        <f>SUM([31]EASTERNFL:VALENCIA!N99)</f>
        <v>7222.2200000000012</v>
      </c>
      <c r="O99" s="73">
        <f t="shared" si="6"/>
        <v>38510185.819999993</v>
      </c>
      <c r="P99" s="217"/>
      <c r="Q99" s="91"/>
      <c r="R99" s="92"/>
    </row>
    <row r="100" spans="1:18">
      <c r="A100" s="46" t="s">
        <v>307</v>
      </c>
      <c r="B100" s="81" t="s">
        <v>308</v>
      </c>
      <c r="C100" s="88" t="s">
        <v>309</v>
      </c>
      <c r="D100" s="77">
        <f>SUM([31]EASTERNFL:VALENCIA!D100)</f>
        <v>42232088.910000004</v>
      </c>
      <c r="E100" s="77">
        <f>SUM([31]EASTERNFL:VALENCIA!E100)</f>
        <v>1549506.4100000001</v>
      </c>
      <c r="F100" s="77">
        <f>SUM([31]EASTERNFL:VALENCIA!F100)</f>
        <v>427544.81999999995</v>
      </c>
      <c r="G100" s="77">
        <f>SUM([31]EASTERNFL:VALENCIA!G100)</f>
        <v>10682.08</v>
      </c>
      <c r="H100" s="77">
        <f>SUM([31]EASTERNFL:VALENCIA!H100)</f>
        <v>0</v>
      </c>
      <c r="I100" s="77">
        <f>SUM([31]EASTERNFL:VALENCIA!I100)</f>
        <v>2699403.2699999902</v>
      </c>
      <c r="J100" s="77">
        <f>SUM([31]EASTERNFL:VALENCIA!J100)</f>
        <v>41061.859999999993</v>
      </c>
      <c r="K100" s="77">
        <f>SUM([31]EASTERNFL:VALENCIA!K100)</f>
        <v>0</v>
      </c>
      <c r="L100" s="77">
        <f>SUM([31]EASTERNFL:VALENCIA!L100)</f>
        <v>0</v>
      </c>
      <c r="M100" s="78">
        <f t="shared" si="5"/>
        <v>46960287.349999994</v>
      </c>
      <c r="N100" s="77">
        <f>SUM([31]EASTERNFL:VALENCIA!N100)</f>
        <v>0</v>
      </c>
      <c r="O100" s="73">
        <f t="shared" si="6"/>
        <v>46960287.349999994</v>
      </c>
      <c r="P100" s="217"/>
      <c r="Q100" s="91"/>
      <c r="R100" s="92"/>
    </row>
    <row r="101" spans="1:18">
      <c r="A101" s="46" t="s">
        <v>310</v>
      </c>
      <c r="B101" s="81" t="s">
        <v>311</v>
      </c>
      <c r="C101" s="88" t="s">
        <v>312</v>
      </c>
      <c r="D101" s="77">
        <f>SUM([31]EASTERNFL:VALENCIA!D101)</f>
        <v>29137094.580000002</v>
      </c>
      <c r="E101" s="77">
        <f>SUM([31]EASTERNFL:VALENCIA!E101)</f>
        <v>102684.04000000001</v>
      </c>
      <c r="F101" s="77">
        <f>SUM([31]EASTERNFL:VALENCIA!F101)</f>
        <v>64503.119999999995</v>
      </c>
      <c r="G101" s="77">
        <f>SUM([31]EASTERNFL:VALENCIA!G101)</f>
        <v>0</v>
      </c>
      <c r="H101" s="77">
        <f>SUM([31]EASTERNFL:VALENCIA!H101)</f>
        <v>0</v>
      </c>
      <c r="I101" s="77">
        <f>SUM([31]EASTERNFL:VALENCIA!I101)</f>
        <v>9059.08</v>
      </c>
      <c r="J101" s="77">
        <f>SUM([31]EASTERNFL:VALENCIA!J101)</f>
        <v>1989.7</v>
      </c>
      <c r="K101" s="77">
        <f>SUM([31]EASTERNFL:VALENCIA!K101)</f>
        <v>0</v>
      </c>
      <c r="L101" s="77">
        <f>SUM([31]EASTERNFL:VALENCIA!L101)</f>
        <v>0</v>
      </c>
      <c r="M101" s="78">
        <f t="shared" si="5"/>
        <v>29315330.52</v>
      </c>
      <c r="N101" s="77">
        <f>SUM([31]EASTERNFL:VALENCIA!N101)</f>
        <v>0</v>
      </c>
      <c r="O101" s="73">
        <f t="shared" si="6"/>
        <v>29315330.52</v>
      </c>
      <c r="P101" s="217"/>
      <c r="Q101" s="91"/>
      <c r="R101" s="92"/>
    </row>
    <row r="102" spans="1:18">
      <c r="A102" s="46" t="s">
        <v>313</v>
      </c>
      <c r="B102" s="81" t="s">
        <v>314</v>
      </c>
      <c r="C102" s="88" t="s">
        <v>315</v>
      </c>
      <c r="D102" s="77">
        <f>SUM([31]EASTERNFL:VALENCIA!D102)</f>
        <v>153453173.90000004</v>
      </c>
      <c r="E102" s="77">
        <f>SUM([31]EASTERNFL:VALENCIA!E102)</f>
        <v>752520.33</v>
      </c>
      <c r="F102" s="77">
        <f>SUM([31]EASTERNFL:VALENCIA!F102)</f>
        <v>571835.52</v>
      </c>
      <c r="G102" s="77">
        <f>SUM([31]EASTERNFL:VALENCIA!G102)</f>
        <v>0</v>
      </c>
      <c r="H102" s="77">
        <f>SUM([31]EASTERNFL:VALENCIA!H102)</f>
        <v>0</v>
      </c>
      <c r="I102" s="77">
        <f>SUM([31]EASTERNFL:VALENCIA!I102)</f>
        <v>378364.54</v>
      </c>
      <c r="J102" s="77">
        <f>SUM([31]EASTERNFL:VALENCIA!J102)</f>
        <v>8042.61</v>
      </c>
      <c r="K102" s="77">
        <f>SUM([31]EASTERNFL:VALENCIA!K102)</f>
        <v>0</v>
      </c>
      <c r="L102" s="77">
        <f>SUM([31]EASTERNFL:VALENCIA!L102)</f>
        <v>0</v>
      </c>
      <c r="M102" s="78">
        <f t="shared" si="5"/>
        <v>155163936.90000007</v>
      </c>
      <c r="N102" s="77">
        <f>SUM([31]EASTERNFL:VALENCIA!N102)</f>
        <v>0</v>
      </c>
      <c r="O102" s="73">
        <f t="shared" si="6"/>
        <v>155163936.90000007</v>
      </c>
      <c r="P102" s="217"/>
      <c r="Q102" s="91"/>
      <c r="R102" s="92"/>
    </row>
    <row r="103" spans="1:18">
      <c r="A103" s="46" t="s">
        <v>316</v>
      </c>
      <c r="B103" s="81" t="s">
        <v>317</v>
      </c>
      <c r="C103" s="88" t="s">
        <v>318</v>
      </c>
      <c r="D103" s="77">
        <f>SUM([31]EASTERNFL:VALENCIA!D103)</f>
        <v>41996365.030000001</v>
      </c>
      <c r="E103" s="77">
        <f>SUM([31]EASTERNFL:VALENCIA!E103)</f>
        <v>0</v>
      </c>
      <c r="F103" s="77">
        <f>SUM([31]EASTERNFL:VALENCIA!F103)</f>
        <v>0</v>
      </c>
      <c r="G103" s="77">
        <f>SUM([31]EASTERNFL:VALENCIA!G103)</f>
        <v>0</v>
      </c>
      <c r="H103" s="77">
        <f>SUM([31]EASTERNFL:VALENCIA!H103)</f>
        <v>0</v>
      </c>
      <c r="I103" s="77">
        <f>SUM([31]EASTERNFL:VALENCIA!I103)</f>
        <v>0</v>
      </c>
      <c r="J103" s="77">
        <f>SUM([31]EASTERNFL:VALENCIA!J103)</f>
        <v>0</v>
      </c>
      <c r="K103" s="77">
        <f>SUM([31]EASTERNFL:VALENCIA!K103)</f>
        <v>0</v>
      </c>
      <c r="L103" s="77">
        <f>SUM([31]EASTERNFL:VALENCIA!L103)</f>
        <v>0</v>
      </c>
      <c r="M103" s="78">
        <f t="shared" si="5"/>
        <v>41996365.030000001</v>
      </c>
      <c r="N103" s="77">
        <f>SUM([31]EASTERNFL:VALENCIA!N103)</f>
        <v>0</v>
      </c>
      <c r="O103" s="73">
        <f t="shared" si="6"/>
        <v>41996365.030000001</v>
      </c>
      <c r="P103" s="217"/>
      <c r="Q103" s="91"/>
      <c r="R103" s="92"/>
    </row>
    <row r="104" spans="1:18">
      <c r="B104" s="81" t="s">
        <v>319</v>
      </c>
      <c r="C104" s="88" t="s">
        <v>320</v>
      </c>
      <c r="D104" s="77">
        <f>SUM([31]EASTERNFL:VALENCIA!D104)</f>
        <v>64774432</v>
      </c>
      <c r="E104" s="77">
        <f>SUM([31]EASTERNFL:VALENCIA!E104)</f>
        <v>0</v>
      </c>
      <c r="F104" s="77">
        <f>SUM([31]EASTERNFL:VALENCIA!F104)</f>
        <v>41045.19</v>
      </c>
      <c r="G104" s="77">
        <f>SUM([31]EASTERNFL:VALENCIA!G104)</f>
        <v>0</v>
      </c>
      <c r="H104" s="77">
        <f>SUM([31]EASTERNFL:VALENCIA!H104)</f>
        <v>0</v>
      </c>
      <c r="I104" s="77">
        <f>SUM([31]EASTERNFL:VALENCIA!I104)</f>
        <v>0</v>
      </c>
      <c r="J104" s="77">
        <f>SUM([31]EASTERNFL:VALENCIA!J104)</f>
        <v>0</v>
      </c>
      <c r="K104" s="77">
        <f>SUM([31]EASTERNFL:VALENCIA!K104)</f>
        <v>0</v>
      </c>
      <c r="L104" s="77">
        <f>SUM([31]EASTERNFL:VALENCIA!L104)</f>
        <v>0</v>
      </c>
      <c r="M104" s="78">
        <f t="shared" si="5"/>
        <v>64815477.189999998</v>
      </c>
      <c r="N104" s="77">
        <f>SUM([31]EASTERNFL:VALENCIA!N104)</f>
        <v>0</v>
      </c>
      <c r="O104" s="73">
        <f t="shared" si="6"/>
        <v>64815477.189999998</v>
      </c>
      <c r="P104" s="217"/>
      <c r="Q104" s="91"/>
      <c r="R104" s="92"/>
    </row>
    <row r="105" spans="1:18">
      <c r="B105" s="81" t="s">
        <v>321</v>
      </c>
      <c r="C105" s="88" t="s">
        <v>322</v>
      </c>
      <c r="D105" s="77">
        <f>SUM([31]EASTERNFL:VALENCIA!D105)</f>
        <v>15104562.039999999</v>
      </c>
      <c r="E105" s="77">
        <f>SUM([31]EASTERNFL:VALENCIA!E105)</f>
        <v>14745.72</v>
      </c>
      <c r="F105" s="77">
        <f>SUM([31]EASTERNFL:VALENCIA!F105)</f>
        <v>0</v>
      </c>
      <c r="G105" s="77">
        <f>SUM([31]EASTERNFL:VALENCIA!G105)</f>
        <v>0</v>
      </c>
      <c r="H105" s="77">
        <f>SUM([31]EASTERNFL:VALENCIA!H105)</f>
        <v>0</v>
      </c>
      <c r="I105" s="77">
        <f>SUM([31]EASTERNFL:VALENCIA!I105)</f>
        <v>0</v>
      </c>
      <c r="J105" s="77">
        <f>SUM([31]EASTERNFL:VALENCIA!J105)</f>
        <v>0</v>
      </c>
      <c r="K105" s="77">
        <f>SUM([31]EASTERNFL:VALENCIA!K105)</f>
        <v>0</v>
      </c>
      <c r="L105" s="77">
        <f>SUM([31]EASTERNFL:VALENCIA!L105)</f>
        <v>0</v>
      </c>
      <c r="M105" s="78">
        <f t="shared" si="5"/>
        <v>15119307.76</v>
      </c>
      <c r="N105" s="77">
        <f>SUM([31]EASTERNFL:VALENCIA!N105)</f>
        <v>0</v>
      </c>
      <c r="O105" s="73">
        <f t="shared" si="6"/>
        <v>15119307.76</v>
      </c>
      <c r="P105" s="217"/>
      <c r="Q105" s="91"/>
      <c r="R105" s="92"/>
    </row>
    <row r="106" spans="1:18">
      <c r="B106" s="81" t="s">
        <v>323</v>
      </c>
      <c r="C106" s="88" t="s">
        <v>324</v>
      </c>
      <c r="D106" s="77">
        <f>SUM([31]EASTERNFL:VALENCIA!D106)</f>
        <v>141694865.18000001</v>
      </c>
      <c r="E106" s="77">
        <f>SUM([31]EASTERNFL:VALENCIA!E106)</f>
        <v>426180.81</v>
      </c>
      <c r="F106" s="77">
        <f>SUM([31]EASTERNFL:VALENCIA!F106)</f>
        <v>0</v>
      </c>
      <c r="G106" s="77">
        <f>SUM([31]EASTERNFL:VALENCIA!G106)</f>
        <v>0</v>
      </c>
      <c r="H106" s="77">
        <f>SUM([31]EASTERNFL:VALENCIA!H106)</f>
        <v>0</v>
      </c>
      <c r="I106" s="77">
        <f>SUM([31]EASTERNFL:VALENCIA!I106)</f>
        <v>0</v>
      </c>
      <c r="J106" s="77">
        <f>SUM([31]EASTERNFL:VALENCIA!J106)</f>
        <v>0</v>
      </c>
      <c r="K106" s="77">
        <f>SUM([31]EASTERNFL:VALENCIA!K106)</f>
        <v>0</v>
      </c>
      <c r="L106" s="77">
        <f>SUM([31]EASTERNFL:VALENCIA!L106)</f>
        <v>0</v>
      </c>
      <c r="M106" s="78">
        <f t="shared" si="5"/>
        <v>142121045.99000001</v>
      </c>
      <c r="N106" s="77">
        <f>SUM([31]EASTERNFL:VALENCIA!N106)</f>
        <v>0</v>
      </c>
      <c r="O106" s="73">
        <f t="shared" si="6"/>
        <v>142121045.99000001</v>
      </c>
      <c r="P106" s="217"/>
      <c r="Q106" s="91"/>
      <c r="R106" s="92"/>
    </row>
    <row r="107" spans="1:18">
      <c r="B107" s="81" t="s">
        <v>325</v>
      </c>
      <c r="C107" s="88" t="s">
        <v>326</v>
      </c>
      <c r="D107" s="77">
        <f>SUM([31]EASTERNFL:VALENCIA!D107)</f>
        <v>272470728.94999999</v>
      </c>
      <c r="E107" s="77">
        <f>SUM([31]EASTERNFL:VALENCIA!E107)</f>
        <v>898680.07000000007</v>
      </c>
      <c r="F107" s="77">
        <f>SUM([31]EASTERNFL:VALENCIA!F107)</f>
        <v>0</v>
      </c>
      <c r="G107" s="77">
        <f>SUM([31]EASTERNFL:VALENCIA!G107)</f>
        <v>0</v>
      </c>
      <c r="H107" s="77">
        <f>SUM([31]EASTERNFL:VALENCIA!H107)</f>
        <v>0</v>
      </c>
      <c r="I107" s="77">
        <f>SUM([31]EASTERNFL:VALENCIA!I107)</f>
        <v>0</v>
      </c>
      <c r="J107" s="77">
        <f>SUM([31]EASTERNFL:VALENCIA!J107)</f>
        <v>0</v>
      </c>
      <c r="K107" s="77">
        <f>SUM([31]EASTERNFL:VALENCIA!K107)</f>
        <v>0</v>
      </c>
      <c r="L107" s="77">
        <f>SUM([31]EASTERNFL:VALENCIA!L107)</f>
        <v>0</v>
      </c>
      <c r="M107" s="78">
        <f t="shared" si="5"/>
        <v>273369409.01999998</v>
      </c>
      <c r="N107" s="77">
        <f>SUM([31]EASTERNFL:VALENCIA!N107)</f>
        <v>0</v>
      </c>
      <c r="O107" s="73">
        <f t="shared" si="6"/>
        <v>273369409.01999998</v>
      </c>
      <c r="P107" s="217"/>
      <c r="Q107" s="91"/>
      <c r="R107" s="92"/>
    </row>
    <row r="108" spans="1:18">
      <c r="A108" s="46" t="s">
        <v>327</v>
      </c>
      <c r="B108" s="81" t="s">
        <v>328</v>
      </c>
      <c r="C108" s="88" t="s">
        <v>329</v>
      </c>
      <c r="D108" s="77">
        <f>SUM([31]EASTERNFL:VALENCIA!D108)</f>
        <v>24730220.699999999</v>
      </c>
      <c r="E108" s="77">
        <f>SUM([31]EASTERNFL:VALENCIA!E108)</f>
        <v>-57.480000000000018</v>
      </c>
      <c r="F108" s="77">
        <f>SUM([31]EASTERNFL:VALENCIA!F108)</f>
        <v>182.09</v>
      </c>
      <c r="G108" s="77">
        <f>SUM([31]EASTERNFL:VALENCIA!G108)</f>
        <v>16728578.26</v>
      </c>
      <c r="H108" s="77">
        <f>SUM([31]EASTERNFL:VALENCIA!H108)</f>
        <v>664702.70000000007</v>
      </c>
      <c r="I108" s="77">
        <f>SUM([31]EASTERNFL:VALENCIA!I108)</f>
        <v>106041.26999999999</v>
      </c>
      <c r="J108" s="77">
        <f>SUM([31]EASTERNFL:VALENCIA!J108)</f>
        <v>8870.5499999999993</v>
      </c>
      <c r="K108" s="77">
        <f>SUM([31]EASTERNFL:VALENCIA!K108)</f>
        <v>0</v>
      </c>
      <c r="L108" s="77">
        <f>SUM([31]EASTERNFL:VALENCIA!L108)</f>
        <v>0</v>
      </c>
      <c r="M108" s="78">
        <f t="shared" si="5"/>
        <v>42238538.090000004</v>
      </c>
      <c r="N108" s="77">
        <f>SUM([31]EASTERNFL:VALENCIA!N108)</f>
        <v>0</v>
      </c>
      <c r="O108" s="73">
        <f t="shared" si="6"/>
        <v>42238538.090000004</v>
      </c>
      <c r="P108" s="217"/>
      <c r="Q108" s="91"/>
      <c r="R108" s="92"/>
    </row>
    <row r="109" spans="1:18">
      <c r="B109" s="81" t="s">
        <v>330</v>
      </c>
      <c r="C109" s="85" t="s">
        <v>331</v>
      </c>
      <c r="D109" s="77">
        <f>SUM([31]EASTERNFL:VALENCIA!D109)</f>
        <v>0</v>
      </c>
      <c r="E109" s="77">
        <f>SUM([31]EASTERNFL:VALENCIA!E109)</f>
        <v>0</v>
      </c>
      <c r="F109" s="77">
        <f>SUM([31]EASTERNFL:VALENCIA!F109)</f>
        <v>0</v>
      </c>
      <c r="G109" s="77">
        <f>SUM([31]EASTERNFL:VALENCIA!G109)</f>
        <v>0</v>
      </c>
      <c r="H109" s="77">
        <f>SUM([31]EASTERNFL:VALENCIA!H109)</f>
        <v>0</v>
      </c>
      <c r="I109" s="77">
        <f>SUM([31]EASTERNFL:VALENCIA!I109)</f>
        <v>0</v>
      </c>
      <c r="J109" s="77">
        <f>SUM([31]EASTERNFL:VALENCIA!J109)</f>
        <v>0</v>
      </c>
      <c r="K109" s="77">
        <f>SUM([31]EASTERNFL:VALENCIA!K109)</f>
        <v>0</v>
      </c>
      <c r="L109" s="77">
        <f>SUM([31]EASTERNFL:VALENCIA!L109)</f>
        <v>0</v>
      </c>
      <c r="M109" s="78">
        <f t="shared" si="5"/>
        <v>0</v>
      </c>
      <c r="N109" s="77">
        <f>SUM([31]EASTERNFL:VALENCIA!N109)</f>
        <v>0</v>
      </c>
      <c r="O109" s="73">
        <f t="shared" si="6"/>
        <v>0</v>
      </c>
      <c r="P109" s="217"/>
      <c r="Q109" s="91"/>
      <c r="R109" s="92"/>
    </row>
    <row r="110" spans="1:18">
      <c r="B110" s="81" t="s">
        <v>332</v>
      </c>
      <c r="C110" s="85" t="s">
        <v>333</v>
      </c>
      <c r="D110" s="77">
        <f>SUM([31]EASTERNFL:VALENCIA!D110)</f>
        <v>0</v>
      </c>
      <c r="E110" s="77">
        <f>SUM([31]EASTERNFL:VALENCIA!E110)</f>
        <v>0</v>
      </c>
      <c r="F110" s="77">
        <f>SUM([31]EASTERNFL:VALENCIA!F110)</f>
        <v>0</v>
      </c>
      <c r="G110" s="77">
        <f>SUM([31]EASTERNFL:VALENCIA!G110)</f>
        <v>0</v>
      </c>
      <c r="H110" s="77">
        <f>SUM([31]EASTERNFL:VALENCIA!H110)</f>
        <v>0</v>
      </c>
      <c r="I110" s="77">
        <f>SUM([31]EASTERNFL:VALENCIA!I110)</f>
        <v>0</v>
      </c>
      <c r="J110" s="77">
        <f>SUM([31]EASTERNFL:VALENCIA!J110)</f>
        <v>0</v>
      </c>
      <c r="K110" s="77">
        <f>SUM([31]EASTERNFL:VALENCIA!K110)</f>
        <v>0</v>
      </c>
      <c r="L110" s="77">
        <f>SUM([31]EASTERNFL:VALENCIA!L110)</f>
        <v>0</v>
      </c>
      <c r="M110" s="78">
        <f t="shared" si="5"/>
        <v>0</v>
      </c>
      <c r="N110" s="77">
        <f>SUM([31]EASTERNFL:VALENCIA!N110)</f>
        <v>0</v>
      </c>
      <c r="O110" s="73">
        <f t="shared" si="6"/>
        <v>0</v>
      </c>
      <c r="P110" s="217"/>
      <c r="Q110" s="91"/>
      <c r="R110" s="92"/>
    </row>
    <row r="111" spans="1:18">
      <c r="A111" s="46" t="s">
        <v>334</v>
      </c>
      <c r="B111" s="81" t="s">
        <v>335</v>
      </c>
      <c r="C111" s="88" t="s">
        <v>336</v>
      </c>
      <c r="D111" s="77">
        <f>SUM([31]EASTERNFL:VALENCIA!D111)</f>
        <v>65077.06</v>
      </c>
      <c r="E111" s="77">
        <f>SUM([31]EASTERNFL:VALENCIA!E111)</f>
        <v>17958.84</v>
      </c>
      <c r="F111" s="77">
        <f>SUM([31]EASTERNFL:VALENCIA!F111)</f>
        <v>0</v>
      </c>
      <c r="G111" s="77">
        <f>SUM([31]EASTERNFL:VALENCIA!G111)</f>
        <v>0</v>
      </c>
      <c r="H111" s="77">
        <f>SUM([31]EASTERNFL:VALENCIA!H111)</f>
        <v>0</v>
      </c>
      <c r="I111" s="77">
        <f>SUM([31]EASTERNFL:VALENCIA!I111)</f>
        <v>0</v>
      </c>
      <c r="J111" s="77">
        <f>SUM([31]EASTERNFL:VALENCIA!J111)</f>
        <v>5820591.3600000003</v>
      </c>
      <c r="K111" s="77">
        <f>SUM([31]EASTERNFL:VALENCIA!K111)</f>
        <v>0</v>
      </c>
      <c r="L111" s="77">
        <f>SUM([31]EASTERNFL:VALENCIA!L111)</f>
        <v>0</v>
      </c>
      <c r="M111" s="78">
        <f t="shared" si="5"/>
        <v>5903627.2600000007</v>
      </c>
      <c r="N111" s="77">
        <f>SUM([31]EASTERNFL:VALENCIA!N111)</f>
        <v>0</v>
      </c>
      <c r="O111" s="73">
        <f t="shared" si="6"/>
        <v>5903627.2600000007</v>
      </c>
      <c r="P111" s="217"/>
      <c r="Q111" s="91"/>
      <c r="R111" s="92"/>
    </row>
    <row r="112" spans="1:18">
      <c r="A112" s="46" t="s">
        <v>337</v>
      </c>
      <c r="B112" s="81" t="s">
        <v>338</v>
      </c>
      <c r="C112" s="88" t="s">
        <v>339</v>
      </c>
      <c r="D112" s="77">
        <f>SUM([31]EASTERNFL:VALENCIA!D112)</f>
        <v>14927.86</v>
      </c>
      <c r="E112" s="77">
        <f>SUM([31]EASTERNFL:VALENCIA!E112)</f>
        <v>1614.92</v>
      </c>
      <c r="F112" s="77">
        <f>SUM([31]EASTERNFL:VALENCIA!F112)</f>
        <v>178607.39999999997</v>
      </c>
      <c r="G112" s="77">
        <f>SUM([31]EASTERNFL:VALENCIA!G112)</f>
        <v>0</v>
      </c>
      <c r="H112" s="77">
        <f>SUM([31]EASTERNFL:VALENCIA!H112)</f>
        <v>0</v>
      </c>
      <c r="I112" s="77">
        <f>SUM([31]EASTERNFL:VALENCIA!I112)</f>
        <v>18406.45</v>
      </c>
      <c r="J112" s="77">
        <f>SUM([31]EASTERNFL:VALENCIA!J112)</f>
        <v>0</v>
      </c>
      <c r="K112" s="77">
        <f>SUM([31]EASTERNFL:VALENCIA!K112)</f>
        <v>0</v>
      </c>
      <c r="L112" s="77">
        <f>SUM([31]EASTERNFL:VALENCIA!L112)</f>
        <v>0</v>
      </c>
      <c r="M112" s="78">
        <f t="shared" si="5"/>
        <v>213556.62999999998</v>
      </c>
      <c r="N112" s="77">
        <f>SUM([31]EASTERNFL:VALENCIA!N112)</f>
        <v>0</v>
      </c>
      <c r="O112" s="73">
        <f t="shared" si="6"/>
        <v>213556.62999999998</v>
      </c>
      <c r="P112" s="217"/>
      <c r="Q112" s="91"/>
      <c r="R112" s="92"/>
    </row>
    <row r="113" spans="1:21">
      <c r="A113" s="46" t="s">
        <v>340</v>
      </c>
      <c r="B113" s="81" t="s">
        <v>341</v>
      </c>
      <c r="C113" s="88" t="s">
        <v>342</v>
      </c>
      <c r="D113" s="77">
        <f>SUM([31]EASTERNFL:VALENCIA!D113)</f>
        <v>6752451.6499999994</v>
      </c>
      <c r="E113" s="77">
        <f>SUM([31]EASTERNFL:VALENCIA!E113)</f>
        <v>0</v>
      </c>
      <c r="F113" s="77">
        <f>SUM([31]EASTERNFL:VALENCIA!F113)</f>
        <v>66000</v>
      </c>
      <c r="G113" s="77">
        <f>SUM([31]EASTERNFL:VALENCIA!G113)</f>
        <v>0</v>
      </c>
      <c r="H113" s="77">
        <f>SUM([31]EASTERNFL:VALENCIA!H113)</f>
        <v>0</v>
      </c>
      <c r="I113" s="77">
        <f>SUM([31]EASTERNFL:VALENCIA!I113)</f>
        <v>0</v>
      </c>
      <c r="J113" s="77">
        <f>SUM([31]EASTERNFL:VALENCIA!J113)</f>
        <v>0</v>
      </c>
      <c r="K113" s="77">
        <f>SUM([31]EASTERNFL:VALENCIA!K113)</f>
        <v>0</v>
      </c>
      <c r="L113" s="77">
        <f>SUM([31]EASTERNFL:VALENCIA!L113)</f>
        <v>0</v>
      </c>
      <c r="M113" s="78">
        <f t="shared" si="5"/>
        <v>6818451.6499999994</v>
      </c>
      <c r="N113" s="77">
        <f>SUM([31]EASTERNFL:VALENCIA!N113)</f>
        <v>0</v>
      </c>
      <c r="O113" s="73">
        <f t="shared" si="6"/>
        <v>6818451.6499999994</v>
      </c>
      <c r="P113" s="217"/>
      <c r="Q113" s="91"/>
      <c r="R113" s="92"/>
    </row>
    <row r="114" spans="1:21">
      <c r="A114" s="46" t="s">
        <v>343</v>
      </c>
      <c r="B114" s="81" t="s">
        <v>344</v>
      </c>
      <c r="C114" s="88" t="s">
        <v>345</v>
      </c>
      <c r="D114" s="77">
        <f>SUM([31]EASTERNFL:VALENCIA!D114)</f>
        <v>0</v>
      </c>
      <c r="E114" s="77">
        <f>SUM([31]EASTERNFL:VALENCIA!E114)</f>
        <v>0</v>
      </c>
      <c r="F114" s="77">
        <f>SUM([31]EASTERNFL:VALENCIA!F114)</f>
        <v>0</v>
      </c>
      <c r="G114" s="77">
        <f>SUM([31]EASTERNFL:VALENCIA!G114)</f>
        <v>0</v>
      </c>
      <c r="H114" s="77">
        <f>SUM([31]EASTERNFL:VALENCIA!H114)</f>
        <v>6666.31</v>
      </c>
      <c r="I114" s="77">
        <f>SUM([31]EASTERNFL:VALENCIA!I114)</f>
        <v>0</v>
      </c>
      <c r="J114" s="77">
        <f>SUM([31]EASTERNFL:VALENCIA!J114)</f>
        <v>0</v>
      </c>
      <c r="K114" s="77">
        <f>SUM([31]EASTERNFL:VALENCIA!K114)</f>
        <v>0</v>
      </c>
      <c r="L114" s="77">
        <f>SUM([31]EASTERNFL:VALENCIA!L114)</f>
        <v>0</v>
      </c>
      <c r="M114" s="78">
        <f t="shared" si="5"/>
        <v>6666.31</v>
      </c>
      <c r="N114" s="77">
        <f>SUM([31]EASTERNFL:VALENCIA!N114)</f>
        <v>0</v>
      </c>
      <c r="O114" s="73">
        <f t="shared" si="6"/>
        <v>6666.31</v>
      </c>
      <c r="P114" s="217"/>
      <c r="Q114" s="91"/>
      <c r="R114" s="92"/>
    </row>
    <row r="115" spans="1:21">
      <c r="A115" s="46" t="s">
        <v>346</v>
      </c>
      <c r="B115" s="81" t="s">
        <v>347</v>
      </c>
      <c r="C115" s="88" t="s">
        <v>348</v>
      </c>
      <c r="D115" s="77">
        <f>SUM([31]EASTERNFL:VALENCIA!D115)</f>
        <v>123469.04999999999</v>
      </c>
      <c r="E115" s="77">
        <f>SUM([31]EASTERNFL:VALENCIA!E115)</f>
        <v>9504.119999999999</v>
      </c>
      <c r="F115" s="77">
        <f>SUM([31]EASTERNFL:VALENCIA!F115)</f>
        <v>28337.73</v>
      </c>
      <c r="G115" s="77">
        <f>SUM([31]EASTERNFL:VALENCIA!G115)</f>
        <v>0</v>
      </c>
      <c r="H115" s="77">
        <f>SUM([31]EASTERNFL:VALENCIA!H115)</f>
        <v>0</v>
      </c>
      <c r="I115" s="77">
        <f>SUM([31]EASTERNFL:VALENCIA!I115)</f>
        <v>0</v>
      </c>
      <c r="J115" s="77">
        <f>SUM([31]EASTERNFL:VALENCIA!J115)</f>
        <v>366</v>
      </c>
      <c r="K115" s="77">
        <f>SUM([31]EASTERNFL:VALENCIA!K115)</f>
        <v>0</v>
      </c>
      <c r="L115" s="77">
        <f>SUM([31]EASTERNFL:VALENCIA!L115)</f>
        <v>0</v>
      </c>
      <c r="M115" s="78">
        <f t="shared" si="5"/>
        <v>161676.9</v>
      </c>
      <c r="N115" s="77">
        <f>SUM([31]EASTERNFL:VALENCIA!N115)</f>
        <v>0</v>
      </c>
      <c r="O115" s="73">
        <f t="shared" si="6"/>
        <v>161676.9</v>
      </c>
      <c r="P115" s="217"/>
      <c r="Q115" s="91"/>
      <c r="R115" s="92"/>
    </row>
    <row r="116" spans="1:21">
      <c r="A116" s="46" t="s">
        <v>349</v>
      </c>
      <c r="B116" s="81" t="s">
        <v>350</v>
      </c>
      <c r="C116" s="88" t="s">
        <v>351</v>
      </c>
      <c r="D116" s="77">
        <f>SUM([31]EASTERNFL:VALENCIA!D116)</f>
        <v>0</v>
      </c>
      <c r="E116" s="77">
        <f>SUM([31]EASTERNFL:VALENCIA!E116)</f>
        <v>-82.92</v>
      </c>
      <c r="F116" s="77">
        <f>SUM([31]EASTERNFL:VALENCIA!F116)</f>
        <v>222.38</v>
      </c>
      <c r="G116" s="77">
        <f>SUM([31]EASTERNFL:VALENCIA!G116)</f>
        <v>0</v>
      </c>
      <c r="H116" s="77">
        <f>SUM([31]EASTERNFL:VALENCIA!H116)</f>
        <v>0</v>
      </c>
      <c r="I116" s="77">
        <f>SUM([31]EASTERNFL:VALENCIA!I116)</f>
        <v>780.39</v>
      </c>
      <c r="J116" s="77">
        <f>SUM([31]EASTERNFL:VALENCIA!J116)</f>
        <v>0</v>
      </c>
      <c r="K116" s="77">
        <f>SUM([31]EASTERNFL:VALENCIA!K116)</f>
        <v>0</v>
      </c>
      <c r="L116" s="77">
        <f>SUM([31]EASTERNFL:VALENCIA!L116)</f>
        <v>0</v>
      </c>
      <c r="M116" s="78">
        <f t="shared" si="5"/>
        <v>919.84999999999991</v>
      </c>
      <c r="N116" s="77">
        <f>SUM([31]EASTERNFL:VALENCIA!N116)</f>
        <v>0</v>
      </c>
      <c r="O116" s="73">
        <f t="shared" si="6"/>
        <v>919.84999999999991</v>
      </c>
      <c r="P116" s="217"/>
      <c r="Q116" s="91"/>
      <c r="R116" s="92"/>
    </row>
    <row r="117" spans="1:21">
      <c r="A117" s="46" t="s">
        <v>352</v>
      </c>
      <c r="B117" s="81" t="s">
        <v>353</v>
      </c>
      <c r="C117" s="88" t="s">
        <v>354</v>
      </c>
      <c r="D117" s="77">
        <f>SUM([31]EASTERNFL:VALENCIA!D117)</f>
        <v>0</v>
      </c>
      <c r="E117" s="77">
        <f>SUM([31]EASTERNFL:VALENCIA!E117)</f>
        <v>0</v>
      </c>
      <c r="F117" s="77">
        <f>SUM([31]EASTERNFL:VALENCIA!F117)</f>
        <v>0</v>
      </c>
      <c r="G117" s="77">
        <f>SUM([31]EASTERNFL:VALENCIA!G117)</f>
        <v>0</v>
      </c>
      <c r="H117" s="77">
        <f>SUM([31]EASTERNFL:VALENCIA!H117)</f>
        <v>0</v>
      </c>
      <c r="I117" s="77">
        <f>SUM([31]EASTERNFL:VALENCIA!I117)</f>
        <v>0</v>
      </c>
      <c r="J117" s="77">
        <f>SUM([31]EASTERNFL:VALENCIA!J117)</f>
        <v>405000</v>
      </c>
      <c r="K117" s="77">
        <f>SUM([31]EASTERNFL:VALENCIA!K117)</f>
        <v>0</v>
      </c>
      <c r="L117" s="77">
        <f>SUM([31]EASTERNFL:VALENCIA!L117)</f>
        <v>8968000</v>
      </c>
      <c r="M117" s="78">
        <f t="shared" si="5"/>
        <v>9373000</v>
      </c>
      <c r="N117" s="77">
        <f>SUM([31]EASTERNFL:VALENCIA!N117)</f>
        <v>862936</v>
      </c>
      <c r="O117" s="73">
        <f t="shared" si="6"/>
        <v>10235936</v>
      </c>
      <c r="P117" s="217"/>
      <c r="Q117" s="91"/>
      <c r="R117" s="92"/>
    </row>
    <row r="118" spans="1:21">
      <c r="A118" s="46" t="s">
        <v>355</v>
      </c>
      <c r="B118" s="81" t="s">
        <v>356</v>
      </c>
      <c r="C118" s="88" t="s">
        <v>357</v>
      </c>
      <c r="D118" s="77">
        <f>SUM([31]EASTERNFL:VALENCIA!D118)</f>
        <v>0</v>
      </c>
      <c r="E118" s="77">
        <f>SUM([31]EASTERNFL:VALENCIA!E118)</f>
        <v>0</v>
      </c>
      <c r="F118" s="77">
        <f>SUM([31]EASTERNFL:VALENCIA!F118)</f>
        <v>0</v>
      </c>
      <c r="G118" s="77">
        <f>SUM([31]EASTERNFL:VALENCIA!G118)</f>
        <v>0</v>
      </c>
      <c r="H118" s="77">
        <f>SUM([31]EASTERNFL:VALENCIA!H118)</f>
        <v>0</v>
      </c>
      <c r="I118" s="77">
        <f>SUM([31]EASTERNFL:VALENCIA!I118)</f>
        <v>0</v>
      </c>
      <c r="J118" s="77">
        <f>SUM([31]EASTERNFL:VALENCIA!J118)</f>
        <v>3460000</v>
      </c>
      <c r="K118" s="77">
        <f>SUM([31]EASTERNFL:VALENCIA!K118)</f>
        <v>27484.03</v>
      </c>
      <c r="L118" s="77">
        <f>SUM([31]EASTERNFL:VALENCIA!L118)</f>
        <v>97998515.969999999</v>
      </c>
      <c r="M118" s="78">
        <f t="shared" si="5"/>
        <v>101486000</v>
      </c>
      <c r="N118" s="77">
        <f>SUM([31]EASTERNFL:VALENCIA!N118)</f>
        <v>23688171.510000002</v>
      </c>
      <c r="O118" s="73">
        <f t="shared" si="6"/>
        <v>125174171.51000001</v>
      </c>
      <c r="P118" s="217"/>
      <c r="Q118" s="91"/>
      <c r="R118" s="92"/>
    </row>
    <row r="119" spans="1:21">
      <c r="A119" s="46" t="s">
        <v>358</v>
      </c>
      <c r="B119" s="81" t="s">
        <v>359</v>
      </c>
      <c r="C119" s="88" t="s">
        <v>360</v>
      </c>
      <c r="D119" s="77">
        <f>SUM([31]EASTERNFL:VALENCIA!D119)</f>
        <v>0</v>
      </c>
      <c r="E119" s="77">
        <f>SUM([31]EASTERNFL:VALENCIA!E119)</f>
        <v>0</v>
      </c>
      <c r="F119" s="77">
        <f>SUM([31]EASTERNFL:VALENCIA!F119)</f>
        <v>624927.70000000007</v>
      </c>
      <c r="G119" s="77">
        <f>SUM([31]EASTERNFL:VALENCIA!G119)</f>
        <v>0</v>
      </c>
      <c r="H119" s="77">
        <f>SUM([31]EASTERNFL:VALENCIA!H119)</f>
        <v>0</v>
      </c>
      <c r="I119" s="77">
        <f>SUM([31]EASTERNFL:VALENCIA!I119)</f>
        <v>0</v>
      </c>
      <c r="J119" s="77">
        <f>SUM([31]EASTERNFL:VALENCIA!J119)</f>
        <v>5220756.07</v>
      </c>
      <c r="K119" s="77">
        <f>SUM([31]EASTERNFL:VALENCIA!K119)</f>
        <v>0</v>
      </c>
      <c r="L119" s="77">
        <f>SUM([31]EASTERNFL:VALENCIA!L119)</f>
        <v>3403196.04</v>
      </c>
      <c r="M119" s="78">
        <f t="shared" si="5"/>
        <v>9248879.8100000005</v>
      </c>
      <c r="N119" s="77">
        <f>SUM([31]EASTERNFL:VALENCIA!N119)</f>
        <v>0</v>
      </c>
      <c r="O119" s="73">
        <f t="shared" si="6"/>
        <v>9248879.8100000005</v>
      </c>
      <c r="P119" s="217"/>
      <c r="Q119" s="91"/>
      <c r="R119" s="92"/>
    </row>
    <row r="120" spans="1:21">
      <c r="A120" s="46" t="s">
        <v>361</v>
      </c>
      <c r="B120" s="81" t="s">
        <v>362</v>
      </c>
      <c r="C120" s="88" t="s">
        <v>363</v>
      </c>
      <c r="D120" s="77">
        <f>SUM([31]EASTERNFL:VALENCIA!D120)</f>
        <v>0</v>
      </c>
      <c r="E120" s="77">
        <f>SUM([31]EASTERNFL:VALENCIA!E120)</f>
        <v>0</v>
      </c>
      <c r="F120" s="77">
        <f>SUM([31]EASTERNFL:VALENCIA!F120)</f>
        <v>1091310.8799999999</v>
      </c>
      <c r="G120" s="77">
        <f>SUM([31]EASTERNFL:VALENCIA!G120)</f>
        <v>0</v>
      </c>
      <c r="H120" s="77">
        <f>SUM([31]EASTERNFL:VALENCIA!H120)</f>
        <v>0</v>
      </c>
      <c r="I120" s="77">
        <f>SUM([31]EASTERNFL:VALENCIA!I120)</f>
        <v>0</v>
      </c>
      <c r="J120" s="77">
        <f>SUM([31]EASTERNFL:VALENCIA!J120)</f>
        <v>17381682.350000001</v>
      </c>
      <c r="K120" s="77">
        <f>SUM([31]EASTERNFL:VALENCIA!K120)</f>
        <v>0</v>
      </c>
      <c r="L120" s="77">
        <f>SUM([31]EASTERNFL:VALENCIA!L120)</f>
        <v>35488078.25999999</v>
      </c>
      <c r="M120" s="78">
        <f t="shared" si="5"/>
        <v>53961071.489999995</v>
      </c>
      <c r="N120" s="77">
        <f>SUM([31]EASTERNFL:VALENCIA!N120)</f>
        <v>0</v>
      </c>
      <c r="O120" s="73">
        <f t="shared" si="6"/>
        <v>53961071.489999995</v>
      </c>
      <c r="P120" s="217"/>
      <c r="Q120" s="91"/>
      <c r="R120" s="92"/>
    </row>
    <row r="121" spans="1:21">
      <c r="A121" s="46" t="s">
        <v>364</v>
      </c>
      <c r="B121" s="81" t="s">
        <v>365</v>
      </c>
      <c r="C121" s="88" t="s">
        <v>366</v>
      </c>
      <c r="D121" s="77">
        <f>SUM([31]EASTERNFL:VALENCIA!D121)</f>
        <v>0</v>
      </c>
      <c r="E121" s="77">
        <f>SUM([31]EASTERNFL:VALENCIA!E121)</f>
        <v>0</v>
      </c>
      <c r="F121" s="77">
        <f>SUM([31]EASTERNFL:VALENCIA!F121)</f>
        <v>0</v>
      </c>
      <c r="G121" s="77">
        <f>SUM([31]EASTERNFL:VALENCIA!G121)</f>
        <v>0</v>
      </c>
      <c r="H121" s="77">
        <f>SUM([31]EASTERNFL:VALENCIA!H121)</f>
        <v>0</v>
      </c>
      <c r="I121" s="77">
        <f>SUM([31]EASTERNFL:VALENCIA!I121)</f>
        <v>0</v>
      </c>
      <c r="J121" s="77">
        <f>SUM([31]EASTERNFL:VALENCIA!J121)</f>
        <v>0</v>
      </c>
      <c r="K121" s="77">
        <f>SUM([31]EASTERNFL:VALENCIA!K121)</f>
        <v>116174.59</v>
      </c>
      <c r="L121" s="77">
        <f>SUM([31]EASTERNFL:VALENCIA!L121)</f>
        <v>0</v>
      </c>
      <c r="M121" s="78">
        <f t="shared" si="5"/>
        <v>116174.59</v>
      </c>
      <c r="N121" s="77">
        <f>SUM([31]EASTERNFL:VALENCIA!N121)</f>
        <v>27937.02</v>
      </c>
      <c r="O121" s="73">
        <f t="shared" si="6"/>
        <v>144111.60999999999</v>
      </c>
      <c r="P121" s="217"/>
      <c r="Q121" s="91"/>
      <c r="R121" s="92"/>
    </row>
    <row r="122" spans="1:21">
      <c r="A122" s="46" t="s">
        <v>367</v>
      </c>
      <c r="B122" s="81" t="s">
        <v>368</v>
      </c>
      <c r="C122" s="88" t="s">
        <v>369</v>
      </c>
      <c r="D122" s="77">
        <f>SUM([31]EASTERNFL:VALENCIA!D122)</f>
        <v>0</v>
      </c>
      <c r="E122" s="77">
        <f>SUM([31]EASTERNFL:VALENCIA!E122)</f>
        <v>0</v>
      </c>
      <c r="F122" s="77">
        <f>SUM([31]EASTERNFL:VALENCIA!F122)</f>
        <v>0</v>
      </c>
      <c r="G122" s="77">
        <f>SUM([31]EASTERNFL:VALENCIA!G122)</f>
        <v>0</v>
      </c>
      <c r="H122" s="77">
        <f>SUM([31]EASTERNFL:VALENCIA!H122)</f>
        <v>0</v>
      </c>
      <c r="I122" s="77">
        <f>SUM([31]EASTERNFL:VALENCIA!I122)</f>
        <v>0</v>
      </c>
      <c r="J122" s="77">
        <f>SUM([31]EASTERNFL:VALENCIA!J122)</f>
        <v>24253.9</v>
      </c>
      <c r="K122" s="77">
        <f>SUM([31]EASTERNFL:VALENCIA!K122)</f>
        <v>0</v>
      </c>
      <c r="L122" s="77">
        <f>SUM([31]EASTERNFL:VALENCIA!L122)</f>
        <v>0</v>
      </c>
      <c r="M122" s="78">
        <f t="shared" si="5"/>
        <v>24253.9</v>
      </c>
      <c r="N122" s="77">
        <f>SUM([31]EASTERNFL:VALENCIA!N122)</f>
        <v>0</v>
      </c>
      <c r="O122" s="73">
        <f t="shared" si="6"/>
        <v>24253.9</v>
      </c>
      <c r="P122" s="217"/>
      <c r="Q122" s="91"/>
      <c r="R122" s="92"/>
    </row>
    <row r="123" spans="1:21">
      <c r="A123" s="46" t="s">
        <v>370</v>
      </c>
      <c r="B123" s="81" t="s">
        <v>371</v>
      </c>
      <c r="C123" s="88" t="s">
        <v>372</v>
      </c>
      <c r="D123" s="77">
        <f>SUM([31]EASTERNFL:VALENCIA!D123)</f>
        <v>0</v>
      </c>
      <c r="E123" s="77">
        <f>SUM([31]EASTERNFL:VALENCIA!E123)</f>
        <v>0</v>
      </c>
      <c r="F123" s="77">
        <f>SUM([31]EASTERNFL:VALENCIA!F123)</f>
        <v>0</v>
      </c>
      <c r="G123" s="77">
        <f>SUM([31]EASTERNFL:VALENCIA!G123)</f>
        <v>0</v>
      </c>
      <c r="H123" s="77">
        <f>SUM([31]EASTERNFL:VALENCIA!H123)</f>
        <v>0</v>
      </c>
      <c r="I123" s="77">
        <f>SUM([31]EASTERNFL:VALENCIA!I123)</f>
        <v>0</v>
      </c>
      <c r="J123" s="77">
        <f>SUM([31]EASTERNFL:VALENCIA!J123)</f>
        <v>0</v>
      </c>
      <c r="K123" s="77">
        <f>SUM([31]EASTERNFL:VALENCIA!K123)</f>
        <v>0</v>
      </c>
      <c r="L123" s="77">
        <f>SUM([31]EASTERNFL:VALENCIA!L123)</f>
        <v>0</v>
      </c>
      <c r="M123" s="78">
        <f t="shared" si="5"/>
        <v>0</v>
      </c>
      <c r="N123" s="77">
        <f>SUM([31]EASTERNFL:VALENCIA!N123)</f>
        <v>0</v>
      </c>
      <c r="O123" s="73">
        <f t="shared" si="6"/>
        <v>0</v>
      </c>
      <c r="P123" s="217"/>
      <c r="Q123" s="91"/>
      <c r="R123" s="92"/>
    </row>
    <row r="124" spans="1:21">
      <c r="A124" s="46" t="s">
        <v>373</v>
      </c>
      <c r="B124" s="81" t="s">
        <v>374</v>
      </c>
      <c r="C124" s="88" t="s">
        <v>375</v>
      </c>
      <c r="D124" s="77">
        <f>SUM([31]EASTERNFL:VALENCIA!D124)</f>
        <v>0</v>
      </c>
      <c r="E124" s="77">
        <f>SUM([31]EASTERNFL:VALENCIA!E124)</f>
        <v>0</v>
      </c>
      <c r="F124" s="77">
        <f>SUM([31]EASTERNFL:VALENCIA!F124)</f>
        <v>0</v>
      </c>
      <c r="G124" s="77">
        <f>SUM([31]EASTERNFL:VALENCIA!G124)</f>
        <v>0</v>
      </c>
      <c r="H124" s="77">
        <f>SUM([31]EASTERNFL:VALENCIA!H124)</f>
        <v>0</v>
      </c>
      <c r="I124" s="77">
        <f>SUM([31]EASTERNFL:VALENCIA!I124)</f>
        <v>0</v>
      </c>
      <c r="J124" s="77">
        <f>SUM([31]EASTERNFL:VALENCIA!J124)</f>
        <v>0</v>
      </c>
      <c r="K124" s="77">
        <f>SUM([31]EASTERNFL:VALENCIA!K124)</f>
        <v>0</v>
      </c>
      <c r="L124" s="77">
        <f>SUM([31]EASTERNFL:VALENCIA!L124)</f>
        <v>0</v>
      </c>
      <c r="M124" s="78">
        <f t="shared" si="5"/>
        <v>0</v>
      </c>
      <c r="N124" s="77">
        <f>SUM([31]EASTERNFL:VALENCIA!N124)</f>
        <v>0</v>
      </c>
      <c r="O124" s="73">
        <f t="shared" si="6"/>
        <v>0</v>
      </c>
      <c r="P124" s="217"/>
      <c r="Q124" s="91"/>
      <c r="R124" s="92"/>
    </row>
    <row r="125" spans="1:21">
      <c r="A125" s="46" t="s">
        <v>376</v>
      </c>
      <c r="B125" s="81" t="s">
        <v>377</v>
      </c>
      <c r="C125" s="88" t="s">
        <v>378</v>
      </c>
      <c r="D125" s="77">
        <f>SUM([31]EASTERNFL:VALENCIA!D125)</f>
        <v>767737.38</v>
      </c>
      <c r="E125" s="77">
        <f>SUM([31]EASTERNFL:VALENCIA!E125)</f>
        <v>0</v>
      </c>
      <c r="F125" s="77">
        <f>SUM([31]EASTERNFL:VALENCIA!F125)</f>
        <v>6916.47</v>
      </c>
      <c r="G125" s="77">
        <f>SUM([31]EASTERNFL:VALENCIA!G125)</f>
        <v>0</v>
      </c>
      <c r="H125" s="77">
        <f>SUM([31]EASTERNFL:VALENCIA!H125)</f>
        <v>0</v>
      </c>
      <c r="I125" s="77">
        <f>SUM([31]EASTERNFL:VALENCIA!I125)</f>
        <v>0</v>
      </c>
      <c r="J125" s="77">
        <f>SUM([31]EASTERNFL:VALENCIA!J125)</f>
        <v>0</v>
      </c>
      <c r="K125" s="77">
        <f>SUM([31]EASTERNFL:VALENCIA!K125)</f>
        <v>0</v>
      </c>
      <c r="L125" s="77">
        <f>SUM([31]EASTERNFL:VALENCIA!L125)</f>
        <v>0</v>
      </c>
      <c r="M125" s="78">
        <f t="shared" si="5"/>
        <v>774653.85</v>
      </c>
      <c r="N125" s="77">
        <f>SUM([31]EASTERNFL:VALENCIA!N125)</f>
        <v>0</v>
      </c>
      <c r="O125" s="73">
        <f t="shared" si="6"/>
        <v>774653.85</v>
      </c>
      <c r="P125" s="217"/>
      <c r="Q125" s="91"/>
      <c r="R125" s="92"/>
    </row>
    <row r="126" spans="1:21">
      <c r="A126" s="46" t="s">
        <v>379</v>
      </c>
      <c r="B126" s="81" t="s">
        <v>380</v>
      </c>
      <c r="C126" s="88" t="s">
        <v>381</v>
      </c>
      <c r="D126" s="77">
        <f>SUM([31]EASTERNFL:VALENCIA!D126)</f>
        <v>3105079.41</v>
      </c>
      <c r="E126" s="77">
        <f>SUM([31]EASTERNFL:VALENCIA!E126)</f>
        <v>0</v>
      </c>
      <c r="F126" s="77">
        <f>SUM([31]EASTERNFL:VALENCIA!F126)</f>
        <v>6916.47</v>
      </c>
      <c r="G126" s="77">
        <f>SUM([31]EASTERNFL:VALENCIA!G126)</f>
        <v>0</v>
      </c>
      <c r="H126" s="77">
        <f>SUM([31]EASTERNFL:VALENCIA!H126)</f>
        <v>0</v>
      </c>
      <c r="I126" s="77">
        <f>SUM([31]EASTERNFL:VALENCIA!I126)</f>
        <v>645364.39</v>
      </c>
      <c r="J126" s="77">
        <f>SUM([31]EASTERNFL:VALENCIA!J126)</f>
        <v>0</v>
      </c>
      <c r="K126" s="77">
        <f>SUM([31]EASTERNFL:VALENCIA!K126)</f>
        <v>0</v>
      </c>
      <c r="L126" s="77">
        <f>SUM([31]EASTERNFL:VALENCIA!L126)</f>
        <v>0</v>
      </c>
      <c r="M126" s="78">
        <f t="shared" si="5"/>
        <v>3757360.2700000005</v>
      </c>
      <c r="N126" s="77">
        <f>SUM([31]EASTERNFL:VALENCIA!N126)</f>
        <v>0</v>
      </c>
      <c r="O126" s="73">
        <f t="shared" si="6"/>
        <v>3757360.2700000005</v>
      </c>
      <c r="P126" s="217"/>
      <c r="Q126" s="91"/>
      <c r="R126" s="92"/>
      <c r="S126" s="109"/>
      <c r="T126" s="109"/>
      <c r="U126" s="109"/>
    </row>
    <row r="127" spans="1:21">
      <c r="A127" s="46" t="s">
        <v>382</v>
      </c>
      <c r="B127" s="81" t="s">
        <v>383</v>
      </c>
      <c r="C127" s="88" t="s">
        <v>384</v>
      </c>
      <c r="D127" s="77">
        <f>SUM([31]EASTERNFL:VALENCIA!D127)</f>
        <v>0</v>
      </c>
      <c r="E127" s="77">
        <f>SUM([31]EASTERNFL:VALENCIA!E127)</f>
        <v>15527.29</v>
      </c>
      <c r="F127" s="77">
        <f>SUM([31]EASTERNFL:VALENCIA!F127)</f>
        <v>0</v>
      </c>
      <c r="G127" s="77">
        <f>SUM([31]EASTERNFL:VALENCIA!G127)</f>
        <v>0</v>
      </c>
      <c r="H127" s="77">
        <f>SUM([31]EASTERNFL:VALENCIA!H127)</f>
        <v>0</v>
      </c>
      <c r="I127" s="77">
        <f>SUM([31]EASTERNFL:VALENCIA!I127)</f>
        <v>0</v>
      </c>
      <c r="J127" s="77">
        <f>SUM([31]EASTERNFL:VALENCIA!J127)</f>
        <v>0</v>
      </c>
      <c r="K127" s="77">
        <f>SUM([31]EASTERNFL:VALENCIA!K127)</f>
        <v>0</v>
      </c>
      <c r="L127" s="77">
        <f>SUM([31]EASTERNFL:VALENCIA!L127)</f>
        <v>3374345.47</v>
      </c>
      <c r="M127" s="78">
        <f t="shared" si="5"/>
        <v>3389872.7600000002</v>
      </c>
      <c r="N127" s="77">
        <f>SUM([31]EASTERNFL:VALENCIA!N127)</f>
        <v>0</v>
      </c>
      <c r="O127" s="73">
        <f t="shared" si="6"/>
        <v>3389872.7600000002</v>
      </c>
      <c r="P127" s="217"/>
      <c r="Q127" s="91"/>
      <c r="R127" s="92"/>
      <c r="S127" s="110"/>
      <c r="T127" s="110"/>
      <c r="U127" s="109"/>
    </row>
    <row r="128" spans="1:21">
      <c r="A128" s="46" t="s">
        <v>385</v>
      </c>
      <c r="B128" s="81" t="s">
        <v>386</v>
      </c>
      <c r="C128" s="88" t="s">
        <v>387</v>
      </c>
      <c r="D128" s="77">
        <f>SUM([31]EASTERNFL:VALENCIA!D128)</f>
        <v>0</v>
      </c>
      <c r="E128" s="77">
        <f>SUM([31]EASTERNFL:VALENCIA!E128)</f>
        <v>6544.32</v>
      </c>
      <c r="F128" s="77">
        <f>SUM([31]EASTERNFL:VALENCIA!F128)</f>
        <v>0</v>
      </c>
      <c r="G128" s="77">
        <f>SUM([31]EASTERNFL:VALENCIA!G128)</f>
        <v>0</v>
      </c>
      <c r="H128" s="77">
        <f>SUM([31]EASTERNFL:VALENCIA!H128)</f>
        <v>0</v>
      </c>
      <c r="I128" s="77">
        <f>SUM([31]EASTERNFL:VALENCIA!I128)</f>
        <v>0</v>
      </c>
      <c r="J128" s="77">
        <f>SUM([31]EASTERNFL:VALENCIA!J128)</f>
        <v>0</v>
      </c>
      <c r="K128" s="77">
        <f>SUM([31]EASTERNFL:VALENCIA!K128)</f>
        <v>0</v>
      </c>
      <c r="L128" s="77">
        <f>SUM([31]EASTERNFL:VALENCIA!L128)</f>
        <v>10557111.369999999</v>
      </c>
      <c r="M128" s="78">
        <f t="shared" si="5"/>
        <v>10563655.689999999</v>
      </c>
      <c r="N128" s="77">
        <f>SUM([31]EASTERNFL:VALENCIA!N128)</f>
        <v>0</v>
      </c>
      <c r="O128" s="73">
        <f t="shared" si="6"/>
        <v>10563655.689999999</v>
      </c>
      <c r="P128" s="217"/>
      <c r="Q128" s="91"/>
      <c r="R128" s="92"/>
      <c r="S128" s="109"/>
      <c r="T128" s="109"/>
      <c r="U128" s="109"/>
    </row>
    <row r="129" spans="1:21">
      <c r="A129" s="46" t="s">
        <v>388</v>
      </c>
      <c r="B129" s="81" t="s">
        <v>389</v>
      </c>
      <c r="C129" s="88" t="s">
        <v>390</v>
      </c>
      <c r="D129" s="77">
        <f>SUM([31]EASTERNFL:VALENCIA!D129)</f>
        <v>8401485.040000001</v>
      </c>
      <c r="E129" s="77">
        <f>SUM([31]EASTERNFL:VALENCIA!E129)</f>
        <v>6807675.0399999972</v>
      </c>
      <c r="F129" s="77">
        <f>SUM([31]EASTERNFL:VALENCIA!F129)</f>
        <v>1360369.48</v>
      </c>
      <c r="G129" s="77">
        <f>SUM([31]EASTERNFL:VALENCIA!G129)</f>
        <v>10394.790000000001</v>
      </c>
      <c r="H129" s="77">
        <f>SUM([31]EASTERNFL:VALENCIA!H129)</f>
        <v>20317724.100000005</v>
      </c>
      <c r="I129" s="77">
        <f>SUM([31]EASTERNFL:VALENCIA!I129)</f>
        <v>34133.800000000003</v>
      </c>
      <c r="J129" s="77">
        <f>SUM([31]EASTERNFL:VALENCIA!J129)</f>
        <v>740168.37</v>
      </c>
      <c r="K129" s="77">
        <f>SUM([31]EASTERNFL:VALENCIA!K129)</f>
        <v>0</v>
      </c>
      <c r="L129" s="77">
        <f>SUM([31]EASTERNFL:VALENCIA!L129)</f>
        <v>0</v>
      </c>
      <c r="M129" s="78">
        <f t="shared" si="5"/>
        <v>37671950.619999997</v>
      </c>
      <c r="N129" s="77">
        <f>SUM([31]EASTERNFL:VALENCIA!N129)</f>
        <v>406605.5</v>
      </c>
      <c r="O129" s="73">
        <f t="shared" si="6"/>
        <v>38078556.119999997</v>
      </c>
      <c r="P129" s="217"/>
      <c r="Q129" s="91"/>
      <c r="R129" s="92"/>
      <c r="S129" s="109"/>
      <c r="T129" s="109"/>
      <c r="U129" s="109"/>
    </row>
    <row r="130" spans="1:21">
      <c r="A130" s="46" t="s">
        <v>391</v>
      </c>
      <c r="B130" s="81" t="s">
        <v>392</v>
      </c>
      <c r="C130" s="88" t="s">
        <v>393</v>
      </c>
      <c r="D130" s="77">
        <f>SUM([31]EASTERNFL:VALENCIA!D130)</f>
        <v>143578.14000000001</v>
      </c>
      <c r="E130" s="77">
        <f>SUM([31]EASTERNFL:VALENCIA!E130)</f>
        <v>3436.98</v>
      </c>
      <c r="F130" s="77">
        <f>SUM([31]EASTERNFL:VALENCIA!F130)</f>
        <v>0</v>
      </c>
      <c r="G130" s="77">
        <f>SUM([31]EASTERNFL:VALENCIA!G130)</f>
        <v>0</v>
      </c>
      <c r="H130" s="77">
        <f>SUM([31]EASTERNFL:VALENCIA!H130)</f>
        <v>362924.64</v>
      </c>
      <c r="I130" s="77">
        <f>SUM([31]EASTERNFL:VALENCIA!I130)</f>
        <v>61</v>
      </c>
      <c r="J130" s="77">
        <f>SUM([31]EASTERNFL:VALENCIA!J130)</f>
        <v>5503.71</v>
      </c>
      <c r="K130" s="77">
        <f>SUM([31]EASTERNFL:VALENCIA!K130)</f>
        <v>0</v>
      </c>
      <c r="L130" s="77">
        <f>SUM([31]EASTERNFL:VALENCIA!L130)</f>
        <v>0</v>
      </c>
      <c r="M130" s="78">
        <f t="shared" si="5"/>
        <v>515504.47000000003</v>
      </c>
      <c r="N130" s="77">
        <f>SUM([31]EASTERNFL:VALENCIA!N130)</f>
        <v>6948</v>
      </c>
      <c r="O130" s="73">
        <f t="shared" si="6"/>
        <v>522452.47000000003</v>
      </c>
      <c r="P130" s="217"/>
      <c r="Q130" s="91"/>
      <c r="R130" s="92"/>
      <c r="S130" s="109"/>
      <c r="T130" s="109"/>
      <c r="U130" s="109"/>
    </row>
    <row r="131" spans="1:21">
      <c r="A131" s="46" t="s">
        <v>394</v>
      </c>
      <c r="B131" s="81" t="s">
        <v>395</v>
      </c>
      <c r="C131" s="88" t="s">
        <v>396</v>
      </c>
      <c r="D131" s="77">
        <f>SUM([31]EASTERNFL:VALENCIA!D131)</f>
        <v>37944.509999999995</v>
      </c>
      <c r="E131" s="77">
        <f>SUM([31]EASTERNFL:VALENCIA!E131)</f>
        <v>6897.65</v>
      </c>
      <c r="F131" s="77">
        <f>SUM([31]EASTERNFL:VALENCIA!F131)</f>
        <v>319597.81</v>
      </c>
      <c r="G131" s="77">
        <f>SUM([31]EASTERNFL:VALENCIA!G131)</f>
        <v>0</v>
      </c>
      <c r="H131" s="77">
        <f>SUM([31]EASTERNFL:VALENCIA!H131)</f>
        <v>21839.4</v>
      </c>
      <c r="I131" s="77">
        <f>SUM([31]EASTERNFL:VALENCIA!I131)</f>
        <v>296542.59000000003</v>
      </c>
      <c r="J131" s="77">
        <f>SUM([31]EASTERNFL:VALENCIA!J131)</f>
        <v>0</v>
      </c>
      <c r="K131" s="77">
        <f>SUM([31]EASTERNFL:VALENCIA!K131)</f>
        <v>0</v>
      </c>
      <c r="L131" s="77">
        <f>SUM([31]EASTERNFL:VALENCIA!L131)</f>
        <v>0</v>
      </c>
      <c r="M131" s="78">
        <f t="shared" si="5"/>
        <v>682821.96</v>
      </c>
      <c r="N131" s="77">
        <f>SUM([31]EASTERNFL:VALENCIA!N131)</f>
        <v>9101.27</v>
      </c>
      <c r="O131" s="73">
        <f t="shared" si="6"/>
        <v>691923.23</v>
      </c>
      <c r="P131" s="217"/>
      <c r="Q131" s="91"/>
      <c r="R131" s="92"/>
    </row>
    <row r="132" spans="1:21">
      <c r="A132" s="46" t="s">
        <v>397</v>
      </c>
      <c r="B132" s="81" t="s">
        <v>398</v>
      </c>
      <c r="C132" s="88" t="s">
        <v>399</v>
      </c>
      <c r="D132" s="77">
        <f>SUM([31]EASTERNFL:VALENCIA!D132)</f>
        <v>125.94</v>
      </c>
      <c r="E132" s="77">
        <f>SUM([31]EASTERNFL:VALENCIA!E132)</f>
        <v>0</v>
      </c>
      <c r="F132" s="77">
        <f>SUM([31]EASTERNFL:VALENCIA!F132)</f>
        <v>38370.39</v>
      </c>
      <c r="G132" s="77">
        <f>SUM([31]EASTERNFL:VALENCIA!G132)</f>
        <v>0</v>
      </c>
      <c r="H132" s="77">
        <f>SUM([31]EASTERNFL:VALENCIA!H132)</f>
        <v>0</v>
      </c>
      <c r="I132" s="77">
        <f>SUM([31]EASTERNFL:VALENCIA!I132)</f>
        <v>2234857.33</v>
      </c>
      <c r="J132" s="77">
        <f>SUM([31]EASTERNFL:VALENCIA!J132)</f>
        <v>0</v>
      </c>
      <c r="K132" s="77">
        <f>SUM([31]EASTERNFL:VALENCIA!K132)</f>
        <v>0</v>
      </c>
      <c r="L132" s="77">
        <f>SUM([31]EASTERNFL:VALENCIA!L132)</f>
        <v>0</v>
      </c>
      <c r="M132" s="78">
        <f t="shared" si="5"/>
        <v>2273353.66</v>
      </c>
      <c r="N132" s="77">
        <f>SUM([31]EASTERNFL:VALENCIA!N132)</f>
        <v>0</v>
      </c>
      <c r="O132" s="73">
        <f t="shared" si="6"/>
        <v>2273353.66</v>
      </c>
      <c r="P132" s="217"/>
      <c r="Q132" s="91"/>
      <c r="R132" s="92"/>
    </row>
    <row r="133" spans="1:21">
      <c r="A133" s="46" t="s">
        <v>400</v>
      </c>
      <c r="B133" s="81" t="s">
        <v>401</v>
      </c>
      <c r="C133" s="88" t="s">
        <v>402</v>
      </c>
      <c r="D133" s="77">
        <f>SUM([31]EASTERNFL:VALENCIA!D133)</f>
        <v>0</v>
      </c>
      <c r="E133" s="77">
        <f>SUM([31]EASTERNFL:VALENCIA!E133)</f>
        <v>12625486.210000001</v>
      </c>
      <c r="F133" s="77">
        <f>SUM([31]EASTERNFL:VALENCIA!F133)</f>
        <v>8540299.3599999994</v>
      </c>
      <c r="G133" s="77">
        <f>SUM([31]EASTERNFL:VALENCIA!G133)</f>
        <v>7337325.7699999996</v>
      </c>
      <c r="H133" s="77">
        <f>SUM([31]EASTERNFL:VALENCIA!H133)</f>
        <v>3372848.9099999997</v>
      </c>
      <c r="I133" s="77">
        <f>SUM([31]EASTERNFL:VALENCIA!I133)</f>
        <v>2439827.59</v>
      </c>
      <c r="J133" s="77">
        <f>SUM([31]EASTERNFL:VALENCIA!J133)</f>
        <v>6248174.29</v>
      </c>
      <c r="K133" s="77">
        <f>SUM([31]EASTERNFL:VALENCIA!K133)</f>
        <v>0</v>
      </c>
      <c r="L133" s="77">
        <f>SUM([31]EASTERNFL:VALENCIA!L133)</f>
        <v>0</v>
      </c>
      <c r="M133" s="78">
        <f t="shared" si="5"/>
        <v>40563962.130000003</v>
      </c>
      <c r="N133" s="77">
        <f>SUM([31]EASTERNFL:VALENCIA!N133)</f>
        <v>-40563962.129999995</v>
      </c>
      <c r="O133" s="73">
        <f t="shared" si="6"/>
        <v>0</v>
      </c>
      <c r="P133" s="217"/>
      <c r="Q133" s="91"/>
      <c r="R133" s="92"/>
    </row>
    <row r="134" spans="1:21">
      <c r="A134" s="46" t="s">
        <v>403</v>
      </c>
      <c r="B134" s="81" t="s">
        <v>404</v>
      </c>
      <c r="C134" s="88" t="s">
        <v>405</v>
      </c>
      <c r="D134" s="77">
        <f>SUM([31]EASTERNFL:VALENCIA!D134)</f>
        <v>206990.22</v>
      </c>
      <c r="E134" s="77">
        <f>SUM([31]EASTERNFL:VALENCIA!E134)</f>
        <v>0</v>
      </c>
      <c r="F134" s="77">
        <f>SUM([31]EASTERNFL:VALENCIA!F134)</f>
        <v>0</v>
      </c>
      <c r="G134" s="77">
        <f>SUM([31]EASTERNFL:VALENCIA!G134)</f>
        <v>0</v>
      </c>
      <c r="H134" s="77">
        <f>SUM([31]EASTERNFL:VALENCIA!H134)</f>
        <v>0</v>
      </c>
      <c r="I134" s="77">
        <f>SUM([31]EASTERNFL:VALENCIA!I134)</f>
        <v>0</v>
      </c>
      <c r="J134" s="77">
        <f>SUM([31]EASTERNFL:VALENCIA!J134)</f>
        <v>0</v>
      </c>
      <c r="K134" s="77">
        <f>SUM([31]EASTERNFL:VALENCIA!K134)</f>
        <v>0</v>
      </c>
      <c r="L134" s="77">
        <f>SUM([31]EASTERNFL:VALENCIA!L134)</f>
        <v>0</v>
      </c>
      <c r="M134" s="78">
        <f t="shared" si="5"/>
        <v>206990.22</v>
      </c>
      <c r="N134" s="77">
        <f>SUM([31]EASTERNFL:VALENCIA!N134)</f>
        <v>-206990.22</v>
      </c>
      <c r="O134" s="73">
        <f t="shared" si="6"/>
        <v>0</v>
      </c>
      <c r="P134" s="217"/>
      <c r="Q134" s="91"/>
      <c r="R134" s="92"/>
    </row>
    <row r="135" spans="1:21">
      <c r="A135" s="46" t="s">
        <v>406</v>
      </c>
      <c r="B135" s="81" t="s">
        <v>407</v>
      </c>
      <c r="C135" s="88" t="s">
        <v>408</v>
      </c>
      <c r="D135" s="77">
        <f>SUM([31]EASTERNFL:VALENCIA!D135)</f>
        <v>3652351.7</v>
      </c>
      <c r="E135" s="77">
        <f>SUM([31]EASTERNFL:VALENCIA!E135)</f>
        <v>0</v>
      </c>
      <c r="F135" s="77">
        <f>SUM([31]EASTERNFL:VALENCIA!F135)</f>
        <v>0</v>
      </c>
      <c r="G135" s="77">
        <f>SUM([31]EASTERNFL:VALENCIA!G135)</f>
        <v>0</v>
      </c>
      <c r="H135" s="77">
        <f>SUM([31]EASTERNFL:VALENCIA!H135)</f>
        <v>0</v>
      </c>
      <c r="I135" s="77">
        <f>SUM([31]EASTERNFL:VALENCIA!I135)</f>
        <v>0</v>
      </c>
      <c r="J135" s="77">
        <f>SUM([31]EASTERNFL:VALENCIA!J135)</f>
        <v>0</v>
      </c>
      <c r="K135" s="77">
        <f>SUM([31]EASTERNFL:VALENCIA!K135)</f>
        <v>0</v>
      </c>
      <c r="L135" s="77">
        <f>SUM([31]EASTERNFL:VALENCIA!L135)</f>
        <v>0</v>
      </c>
      <c r="M135" s="78">
        <f t="shared" si="5"/>
        <v>3652351.7</v>
      </c>
      <c r="N135" s="77">
        <f>SUM([31]EASTERNFL:VALENCIA!N135)</f>
        <v>-3652351.7</v>
      </c>
      <c r="O135" s="73">
        <f t="shared" si="6"/>
        <v>0</v>
      </c>
      <c r="P135" s="217"/>
      <c r="Q135" s="91"/>
      <c r="R135" s="92"/>
    </row>
    <row r="136" spans="1:21">
      <c r="A136" s="46" t="s">
        <v>409</v>
      </c>
      <c r="B136" s="81" t="s">
        <v>410</v>
      </c>
      <c r="C136" s="88" t="s">
        <v>411</v>
      </c>
      <c r="D136" s="77">
        <f>SUM([31]EASTERNFL:VALENCIA!D136)</f>
        <v>8845.69</v>
      </c>
      <c r="E136" s="77">
        <f>SUM([31]EASTERNFL:VALENCIA!E136)</f>
        <v>0</v>
      </c>
      <c r="F136" s="77">
        <f>SUM([31]EASTERNFL:VALENCIA!F136)</f>
        <v>0</v>
      </c>
      <c r="G136" s="77">
        <f>SUM([31]EASTERNFL:VALENCIA!G136)</f>
        <v>0</v>
      </c>
      <c r="H136" s="77">
        <f>SUM([31]EASTERNFL:VALENCIA!H136)</f>
        <v>0</v>
      </c>
      <c r="I136" s="77">
        <f>SUM([31]EASTERNFL:VALENCIA!I136)</f>
        <v>0</v>
      </c>
      <c r="J136" s="77">
        <f>SUM([31]EASTERNFL:VALENCIA!J136)</f>
        <v>0</v>
      </c>
      <c r="K136" s="77">
        <f>SUM([31]EASTERNFL:VALENCIA!K136)</f>
        <v>0</v>
      </c>
      <c r="L136" s="77">
        <f>SUM([31]EASTERNFL:VALENCIA!L136)</f>
        <v>0</v>
      </c>
      <c r="M136" s="78">
        <f t="shared" si="5"/>
        <v>8845.69</v>
      </c>
      <c r="N136" s="77">
        <f>SUM([31]EASTERNFL:VALENCIA!N136)</f>
        <v>-8845.69</v>
      </c>
      <c r="O136" s="73">
        <f t="shared" si="6"/>
        <v>0</v>
      </c>
      <c r="P136" s="217"/>
      <c r="Q136" s="91"/>
      <c r="R136" s="92"/>
    </row>
    <row r="137" spans="1:21">
      <c r="A137" s="46" t="s">
        <v>412</v>
      </c>
      <c r="B137" s="81" t="s">
        <v>413</v>
      </c>
      <c r="C137" s="88" t="s">
        <v>414</v>
      </c>
      <c r="D137" s="77">
        <f>SUM([31]EASTERNFL:VALENCIA!D137)</f>
        <v>502538.29</v>
      </c>
      <c r="E137" s="77">
        <f>SUM([31]EASTERNFL:VALENCIA!E137)</f>
        <v>0</v>
      </c>
      <c r="F137" s="77">
        <f>SUM([31]EASTERNFL:VALENCIA!F137)</f>
        <v>0</v>
      </c>
      <c r="G137" s="77">
        <f>SUM([31]EASTERNFL:VALENCIA!G137)</f>
        <v>0</v>
      </c>
      <c r="H137" s="77">
        <f>SUM([31]EASTERNFL:VALENCIA!H137)</f>
        <v>0</v>
      </c>
      <c r="I137" s="77">
        <f>SUM([31]EASTERNFL:VALENCIA!I137)</f>
        <v>0</v>
      </c>
      <c r="J137" s="77">
        <f>SUM([31]EASTERNFL:VALENCIA!J137)</f>
        <v>0</v>
      </c>
      <c r="K137" s="77">
        <f>SUM([31]EASTERNFL:VALENCIA!K137)</f>
        <v>0</v>
      </c>
      <c r="L137" s="77">
        <f>SUM([31]EASTERNFL:VALENCIA!L137)</f>
        <v>0</v>
      </c>
      <c r="M137" s="78">
        <f t="shared" si="5"/>
        <v>502538.29</v>
      </c>
      <c r="N137" s="77">
        <f>SUM([31]EASTERNFL:VALENCIA!N137)</f>
        <v>-502538.29</v>
      </c>
      <c r="O137" s="73">
        <f t="shared" si="6"/>
        <v>0</v>
      </c>
      <c r="P137" s="217"/>
      <c r="Q137" s="91"/>
      <c r="R137" s="92"/>
    </row>
    <row r="138" spans="1:21">
      <c r="A138" s="46" t="s">
        <v>415</v>
      </c>
      <c r="B138" s="81" t="s">
        <v>416</v>
      </c>
      <c r="C138" s="88" t="s">
        <v>417</v>
      </c>
      <c r="D138" s="77">
        <f>SUM([31]EASTERNFL:VALENCIA!D138)</f>
        <v>0</v>
      </c>
      <c r="E138" s="77">
        <f>SUM([31]EASTERNFL:VALENCIA!E138)</f>
        <v>0</v>
      </c>
      <c r="F138" s="77">
        <f>SUM([31]EASTERNFL:VALENCIA!F138)</f>
        <v>0</v>
      </c>
      <c r="G138" s="77">
        <f>SUM([31]EASTERNFL:VALENCIA!G138)</f>
        <v>0</v>
      </c>
      <c r="H138" s="77">
        <f>SUM([31]EASTERNFL:VALENCIA!H138)</f>
        <v>0</v>
      </c>
      <c r="I138" s="77">
        <f>SUM([31]EASTERNFL:VALENCIA!I138)</f>
        <v>0</v>
      </c>
      <c r="J138" s="77">
        <f>SUM([31]EASTERNFL:VALENCIA!J138)</f>
        <v>0</v>
      </c>
      <c r="K138" s="77">
        <f>SUM([31]EASTERNFL:VALENCIA!K138)</f>
        <v>0</v>
      </c>
      <c r="L138" s="77">
        <f>SUM([31]EASTERNFL:VALENCIA!L138)</f>
        <v>0</v>
      </c>
      <c r="M138" s="78">
        <f t="shared" si="5"/>
        <v>0</v>
      </c>
      <c r="N138" s="77">
        <f>SUM([31]EASTERNFL:VALENCIA!N138)</f>
        <v>0</v>
      </c>
      <c r="O138" s="73">
        <f t="shared" si="6"/>
        <v>0</v>
      </c>
      <c r="P138" s="217"/>
      <c r="Q138" s="91"/>
      <c r="R138" s="92"/>
    </row>
    <row r="139" spans="1:21">
      <c r="A139" s="46" t="s">
        <v>418</v>
      </c>
      <c r="B139" s="81" t="s">
        <v>419</v>
      </c>
      <c r="C139" s="88" t="s">
        <v>420</v>
      </c>
      <c r="D139" s="77">
        <f>SUM([31]EASTERNFL:VALENCIA!D139)</f>
        <v>5068451.88</v>
      </c>
      <c r="E139" s="77">
        <f>SUM([31]EASTERNFL:VALENCIA!E139)</f>
        <v>0</v>
      </c>
      <c r="F139" s="77">
        <f>SUM([31]EASTERNFL:VALENCIA!F139)</f>
        <v>0</v>
      </c>
      <c r="G139" s="77">
        <f>SUM([31]EASTERNFL:VALENCIA!G139)</f>
        <v>0</v>
      </c>
      <c r="H139" s="77">
        <f>SUM([31]EASTERNFL:VALENCIA!H139)</f>
        <v>0</v>
      </c>
      <c r="I139" s="77">
        <f>SUM([31]EASTERNFL:VALENCIA!I139)</f>
        <v>0</v>
      </c>
      <c r="J139" s="77">
        <f>SUM([31]EASTERNFL:VALENCIA!J139)</f>
        <v>0</v>
      </c>
      <c r="K139" s="77">
        <f>SUM([31]EASTERNFL:VALENCIA!K139)</f>
        <v>0</v>
      </c>
      <c r="L139" s="77">
        <f>SUM([31]EASTERNFL:VALENCIA!L139)</f>
        <v>0</v>
      </c>
      <c r="M139" s="78">
        <f t="shared" si="5"/>
        <v>5068451.88</v>
      </c>
      <c r="N139" s="77">
        <f>SUM([31]EASTERNFL:VALENCIA!N139)</f>
        <v>-5068451.88</v>
      </c>
      <c r="O139" s="73">
        <f t="shared" si="6"/>
        <v>0</v>
      </c>
      <c r="P139" s="217"/>
      <c r="Q139" s="91"/>
      <c r="R139" s="92"/>
    </row>
    <row r="140" spans="1:21">
      <c r="A140" s="46" t="s">
        <v>421</v>
      </c>
      <c r="B140" s="81" t="s">
        <v>422</v>
      </c>
      <c r="C140" s="88" t="s">
        <v>423</v>
      </c>
      <c r="D140" s="77">
        <f>SUM([31]EASTERNFL:VALENCIA!D140)</f>
        <v>0</v>
      </c>
      <c r="E140" s="77">
        <f>SUM([31]EASTERNFL:VALENCIA!E140)</f>
        <v>0</v>
      </c>
      <c r="F140" s="77">
        <f>SUM([31]EASTERNFL:VALENCIA!F140)</f>
        <v>0</v>
      </c>
      <c r="G140" s="77">
        <f>SUM([31]EASTERNFL:VALENCIA!G140)</f>
        <v>0</v>
      </c>
      <c r="H140" s="77">
        <f>SUM([31]EASTERNFL:VALENCIA!H140)</f>
        <v>0</v>
      </c>
      <c r="I140" s="77">
        <f>SUM([31]EASTERNFL:VALENCIA!I140)</f>
        <v>0</v>
      </c>
      <c r="J140" s="77">
        <f>SUM([31]EASTERNFL:VALENCIA!J140)</f>
        <v>0</v>
      </c>
      <c r="K140" s="77">
        <f>SUM([31]EASTERNFL:VALENCIA!K140)</f>
        <v>0</v>
      </c>
      <c r="L140" s="77">
        <f>SUM([31]EASTERNFL:VALENCIA!L140)</f>
        <v>0</v>
      </c>
      <c r="M140" s="78">
        <f t="shared" si="5"/>
        <v>0</v>
      </c>
      <c r="N140" s="77">
        <f>SUM([31]EASTERNFL:VALENCIA!N140)</f>
        <v>0</v>
      </c>
      <c r="O140" s="73">
        <f t="shared" si="6"/>
        <v>0</v>
      </c>
      <c r="P140" s="217"/>
      <c r="Q140" s="91"/>
      <c r="R140" s="92"/>
    </row>
    <row r="141" spans="1:21">
      <c r="A141" s="46" t="s">
        <v>421</v>
      </c>
      <c r="B141" s="83" t="s">
        <v>424</v>
      </c>
      <c r="C141" s="85" t="s">
        <v>425</v>
      </c>
      <c r="D141" s="77">
        <f>SUM([31]EASTERNFL:VALENCIA!D141)</f>
        <v>19833211</v>
      </c>
      <c r="E141" s="77">
        <f>SUM([31]EASTERNFL:VALENCIA!E141)</f>
        <v>0</v>
      </c>
      <c r="F141" s="77">
        <f>SUM([31]EASTERNFL:VALENCIA!F141)</f>
        <v>0</v>
      </c>
      <c r="G141" s="77">
        <f>SUM([31]EASTERNFL:VALENCIA!G141)</f>
        <v>0</v>
      </c>
      <c r="H141" s="77">
        <f>SUM([31]EASTERNFL:VALENCIA!H141)</f>
        <v>0</v>
      </c>
      <c r="I141" s="77">
        <f>SUM([31]EASTERNFL:VALENCIA!I141)</f>
        <v>0</v>
      </c>
      <c r="J141" s="77">
        <f>SUM([31]EASTERNFL:VALENCIA!J141)</f>
        <v>0</v>
      </c>
      <c r="K141" s="77">
        <f>SUM([31]EASTERNFL:VALENCIA!K141)</f>
        <v>0</v>
      </c>
      <c r="L141" s="77">
        <f>SUM([31]EASTERNFL:VALENCIA!L141)</f>
        <v>0</v>
      </c>
      <c r="M141" s="78">
        <f t="shared" si="5"/>
        <v>19833211</v>
      </c>
      <c r="N141" s="77">
        <f>SUM([31]EASTERNFL:VALENCIA!N141)</f>
        <v>1268215.23</v>
      </c>
      <c r="O141" s="73">
        <f t="shared" si="6"/>
        <v>21101426.23</v>
      </c>
      <c r="P141" s="217"/>
      <c r="Q141" s="91"/>
      <c r="R141" s="92"/>
    </row>
    <row r="142" spans="1:21">
      <c r="B142" s="83" t="s">
        <v>426</v>
      </c>
      <c r="C142" s="85" t="s">
        <v>427</v>
      </c>
      <c r="D142" s="77">
        <f>SUM([31]EASTERNFL:VALENCIA!D142)</f>
        <v>271985971.03999996</v>
      </c>
      <c r="E142" s="77">
        <f>SUM([31]EASTERNFL:VALENCIA!E142)</f>
        <v>735828.96</v>
      </c>
      <c r="F142" s="77">
        <f>SUM([31]EASTERNFL:VALENCIA!F142)</f>
        <v>0</v>
      </c>
      <c r="G142" s="77">
        <f>SUM([31]EASTERNFL:VALENCIA!G142)</f>
        <v>0</v>
      </c>
      <c r="H142" s="77">
        <f>SUM([31]EASTERNFL:VALENCIA!H142)</f>
        <v>0</v>
      </c>
      <c r="I142" s="77">
        <f>SUM([31]EASTERNFL:VALENCIA!I142)</f>
        <v>0</v>
      </c>
      <c r="J142" s="77">
        <f>SUM([31]EASTERNFL:VALENCIA!J142)</f>
        <v>0</v>
      </c>
      <c r="K142" s="77">
        <f>SUM([31]EASTERNFL:VALENCIA!K142)</f>
        <v>0</v>
      </c>
      <c r="L142" s="77">
        <f>SUM([31]EASTERNFL:VALENCIA!L142)</f>
        <v>0</v>
      </c>
      <c r="M142" s="78">
        <f t="shared" si="5"/>
        <v>272721799.99999994</v>
      </c>
      <c r="N142" s="77">
        <f>SUM([31]EASTERNFL:VALENCIA!N142)</f>
        <v>0</v>
      </c>
      <c r="O142" s="73">
        <f t="shared" si="6"/>
        <v>272721799.99999994</v>
      </c>
      <c r="P142" s="217"/>
      <c r="Q142" s="91"/>
      <c r="R142" s="92"/>
    </row>
    <row r="143" spans="1:21">
      <c r="B143" s="83" t="s">
        <v>428</v>
      </c>
      <c r="C143" s="85" t="s">
        <v>429</v>
      </c>
      <c r="D143" s="77">
        <f>SUM([31]EASTERNFL:VALENCIA!D143)</f>
        <v>2555724.12</v>
      </c>
      <c r="E143" s="77">
        <f>SUM([31]EASTERNFL:VALENCIA!E143)</f>
        <v>16092.88</v>
      </c>
      <c r="F143" s="77">
        <f>SUM([31]EASTERNFL:VALENCIA!F143)</f>
        <v>0</v>
      </c>
      <c r="G143" s="77">
        <f>SUM([31]EASTERNFL:VALENCIA!G143)</f>
        <v>0</v>
      </c>
      <c r="H143" s="77">
        <f>SUM([31]EASTERNFL:VALENCIA!H143)</f>
        <v>0</v>
      </c>
      <c r="I143" s="77">
        <f>SUM([31]EASTERNFL:VALENCIA!I143)</f>
        <v>0</v>
      </c>
      <c r="J143" s="77">
        <f>SUM([31]EASTERNFL:VALENCIA!J143)</f>
        <v>0</v>
      </c>
      <c r="K143" s="77">
        <f>SUM([31]EASTERNFL:VALENCIA!K143)</f>
        <v>0</v>
      </c>
      <c r="L143" s="77">
        <f>SUM([31]EASTERNFL:VALENCIA!L143)</f>
        <v>0</v>
      </c>
      <c r="M143" s="78">
        <f t="shared" si="5"/>
        <v>2571817</v>
      </c>
      <c r="N143" s="77">
        <f>SUM([31]EASTERNFL:VALENCIA!N143)</f>
        <v>0</v>
      </c>
      <c r="O143" s="73">
        <f t="shared" si="6"/>
        <v>2571817</v>
      </c>
      <c r="P143" s="217"/>
      <c r="Q143" s="91"/>
      <c r="R143" s="92"/>
    </row>
    <row r="144" spans="1:21">
      <c r="B144" s="98"/>
      <c r="C144" s="88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217"/>
      <c r="Q144" s="91"/>
      <c r="R144" s="92"/>
    </row>
    <row r="145" spans="1:18">
      <c r="B145" s="100" t="s">
        <v>430</v>
      </c>
      <c r="C145" s="88"/>
      <c r="D145" s="101">
        <f>SUM(D90:D143)</f>
        <v>1149307933.8399999</v>
      </c>
      <c r="E145" s="101">
        <f t="shared" ref="E145:N145" si="7">SUM(E90:E143)</f>
        <v>31150078.039999995</v>
      </c>
      <c r="F145" s="101">
        <f t="shared" si="7"/>
        <v>14437069.029999997</v>
      </c>
      <c r="G145" s="101">
        <f t="shared" si="7"/>
        <v>24255755.069999997</v>
      </c>
      <c r="H145" s="101">
        <f t="shared" si="7"/>
        <v>25078853.310000006</v>
      </c>
      <c r="I145" s="101">
        <f t="shared" si="7"/>
        <v>135214540.66</v>
      </c>
      <c r="J145" s="101">
        <f t="shared" si="7"/>
        <v>50501082.929999992</v>
      </c>
      <c r="K145" s="101">
        <f t="shared" si="7"/>
        <v>143658.62</v>
      </c>
      <c r="L145" s="101">
        <f t="shared" si="7"/>
        <v>159789247.10999998</v>
      </c>
      <c r="M145" s="101">
        <f t="shared" si="7"/>
        <v>1589878218.6100004</v>
      </c>
      <c r="N145" s="101">
        <f t="shared" si="7"/>
        <v>-22564291.619999994</v>
      </c>
      <c r="O145" s="101">
        <f t="shared" si="6"/>
        <v>1567313926.9900005</v>
      </c>
      <c r="P145" s="217"/>
      <c r="Q145" s="91"/>
      <c r="R145" s="92"/>
    </row>
    <row r="146" spans="1:18">
      <c r="B146" s="98"/>
      <c r="C146" s="88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3"/>
      <c r="P146" s="217"/>
      <c r="Q146" s="91"/>
      <c r="R146" s="92"/>
    </row>
    <row r="147" spans="1:18">
      <c r="B147" s="104" t="s">
        <v>431</v>
      </c>
      <c r="C147" s="105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73"/>
      <c r="P147" s="217"/>
      <c r="Q147" s="91"/>
      <c r="R147" s="92"/>
    </row>
    <row r="148" spans="1:18">
      <c r="B148" s="107"/>
      <c r="C148" s="7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73"/>
      <c r="P148" s="217"/>
      <c r="Q148" s="91"/>
      <c r="R148" s="92"/>
    </row>
    <row r="149" spans="1:18">
      <c r="A149" s="46" t="s">
        <v>432</v>
      </c>
      <c r="B149" s="81" t="s">
        <v>433</v>
      </c>
      <c r="C149" s="88" t="s">
        <v>434</v>
      </c>
      <c r="D149" s="77">
        <f>SUM([31]EASTERNFL:VALENCIA!D149)</f>
        <v>24528410.070000004</v>
      </c>
      <c r="E149" s="77">
        <f>SUM([31]EASTERNFL:VALENCIA!E149)</f>
        <v>9486667.6199999992</v>
      </c>
      <c r="F149" s="77">
        <f>SUM([31]EASTERNFL:VALENCIA!F149)</f>
        <v>1596123.6700000002</v>
      </c>
      <c r="G149" s="77">
        <f>SUM([31]EASTERNFL:VALENCIA!G149)</f>
        <v>0</v>
      </c>
      <c r="H149" s="77">
        <f>SUM([31]EASTERNFL:VALENCIA!H149)</f>
        <v>105039.8</v>
      </c>
      <c r="I149" s="77">
        <f>SUM([31]EASTERNFL:VALENCIA!I149)</f>
        <v>0</v>
      </c>
      <c r="J149" s="77">
        <f>SUM([31]EASTERNFL:VALENCIA!J149)</f>
        <v>69541778.940000013</v>
      </c>
      <c r="K149" s="77">
        <f>SUM([31]EASTERNFL:VALENCIA!K149)</f>
        <v>0</v>
      </c>
      <c r="L149" s="77">
        <f>SUM([31]EASTERNFL:VALENCIA!L149)</f>
        <v>0</v>
      </c>
      <c r="M149" s="78">
        <f t="shared" ref="M149:M212" si="8">SUM(D149:L149)</f>
        <v>105258020.10000002</v>
      </c>
      <c r="N149" s="77">
        <f>SUM([31]EASTERNFL:VALENCIA!N149)</f>
        <v>29073.95</v>
      </c>
      <c r="O149" s="73">
        <f t="shared" ref="O149:O212" si="9">SUM(M149:N149)</f>
        <v>105287094.05000003</v>
      </c>
      <c r="P149" s="217"/>
      <c r="Q149" s="91"/>
      <c r="R149" s="92"/>
    </row>
    <row r="150" spans="1:18">
      <c r="A150" s="46" t="s">
        <v>435</v>
      </c>
      <c r="B150" s="81" t="s">
        <v>436</v>
      </c>
      <c r="C150" s="88" t="s">
        <v>437</v>
      </c>
      <c r="D150" s="77">
        <f>SUM([31]EASTERNFL:VALENCIA!D150)</f>
        <v>0</v>
      </c>
      <c r="E150" s="77">
        <f>SUM([31]EASTERNFL:VALENCIA!E150)</f>
        <v>0</v>
      </c>
      <c r="F150" s="77">
        <f>SUM([31]EASTERNFL:VALENCIA!F150)</f>
        <v>0</v>
      </c>
      <c r="G150" s="77">
        <f>SUM([31]EASTERNFL:VALENCIA!G150)</f>
        <v>0</v>
      </c>
      <c r="H150" s="77">
        <f>SUM([31]EASTERNFL:VALENCIA!H150)</f>
        <v>0</v>
      </c>
      <c r="I150" s="77">
        <f>SUM([31]EASTERNFL:VALENCIA!I150)</f>
        <v>0</v>
      </c>
      <c r="J150" s="77">
        <f>SUM([31]EASTERNFL:VALENCIA!J150)</f>
        <v>0</v>
      </c>
      <c r="K150" s="77">
        <f>SUM([31]EASTERNFL:VALENCIA!K150)</f>
        <v>0</v>
      </c>
      <c r="L150" s="77">
        <f>SUM([31]EASTERNFL:VALENCIA!L150)</f>
        <v>0</v>
      </c>
      <c r="M150" s="78">
        <f t="shared" si="8"/>
        <v>0</v>
      </c>
      <c r="N150" s="77">
        <f>SUM([31]EASTERNFL:VALENCIA!N150)</f>
        <v>0</v>
      </c>
      <c r="O150" s="73">
        <f t="shared" si="9"/>
        <v>0</v>
      </c>
      <c r="P150" s="217"/>
      <c r="Q150" s="91"/>
      <c r="R150" s="92"/>
    </row>
    <row r="151" spans="1:18">
      <c r="A151" s="46" t="s">
        <v>438</v>
      </c>
      <c r="B151" s="81" t="s">
        <v>439</v>
      </c>
      <c r="C151" s="88" t="s">
        <v>440</v>
      </c>
      <c r="D151" s="77">
        <f>SUM([31]EASTERNFL:VALENCIA!D151)</f>
        <v>0</v>
      </c>
      <c r="E151" s="77">
        <f>SUM([31]EASTERNFL:VALENCIA!E151)</f>
        <v>36309.79</v>
      </c>
      <c r="F151" s="77">
        <f>SUM([31]EASTERNFL:VALENCIA!F151)</f>
        <v>0</v>
      </c>
      <c r="G151" s="77">
        <f>SUM([31]EASTERNFL:VALENCIA!G151)</f>
        <v>0</v>
      </c>
      <c r="H151" s="77">
        <f>SUM([31]EASTERNFL:VALENCIA!H151)</f>
        <v>0</v>
      </c>
      <c r="I151" s="77">
        <f>SUM([31]EASTERNFL:VALENCIA!I151)</f>
        <v>0</v>
      </c>
      <c r="J151" s="77">
        <f>SUM([31]EASTERNFL:VALENCIA!J151)</f>
        <v>0</v>
      </c>
      <c r="K151" s="77">
        <f>SUM([31]EASTERNFL:VALENCIA!K151)</f>
        <v>0</v>
      </c>
      <c r="L151" s="77">
        <f>SUM([31]EASTERNFL:VALENCIA!L151)</f>
        <v>0</v>
      </c>
      <c r="M151" s="78">
        <f t="shared" si="8"/>
        <v>36309.79</v>
      </c>
      <c r="N151" s="77">
        <f>SUM([31]EASTERNFL:VALENCIA!N151)</f>
        <v>0</v>
      </c>
      <c r="O151" s="73">
        <f t="shared" si="9"/>
        <v>36309.79</v>
      </c>
      <c r="P151" s="217"/>
      <c r="Q151" s="91"/>
      <c r="R151" s="92"/>
    </row>
    <row r="152" spans="1:18">
      <c r="A152" s="46" t="s">
        <v>441</v>
      </c>
      <c r="B152" s="81" t="s">
        <v>442</v>
      </c>
      <c r="C152" s="88" t="s">
        <v>443</v>
      </c>
      <c r="D152" s="77">
        <f>SUM([31]EASTERNFL:VALENCIA!D152)</f>
        <v>38634474.169999994</v>
      </c>
      <c r="E152" s="77">
        <f>SUM([31]EASTERNFL:VALENCIA!E152)</f>
        <v>14391.17</v>
      </c>
      <c r="F152" s="77">
        <f>SUM([31]EASTERNFL:VALENCIA!F152)</f>
        <v>2753585.1</v>
      </c>
      <c r="G152" s="77">
        <f>SUM([31]EASTERNFL:VALENCIA!G152)</f>
        <v>0</v>
      </c>
      <c r="H152" s="77">
        <f>SUM([31]EASTERNFL:VALENCIA!H152)</f>
        <v>0</v>
      </c>
      <c r="I152" s="77">
        <f>SUM([31]EASTERNFL:VALENCIA!I152)</f>
        <v>0</v>
      </c>
      <c r="J152" s="77">
        <f>SUM([31]EASTERNFL:VALENCIA!J152)</f>
        <v>0</v>
      </c>
      <c r="K152" s="77">
        <f>SUM([31]EASTERNFL:VALENCIA!K152)</f>
        <v>0</v>
      </c>
      <c r="L152" s="77">
        <f>SUM([31]EASTERNFL:VALENCIA!L152)</f>
        <v>0</v>
      </c>
      <c r="M152" s="78">
        <f t="shared" si="8"/>
        <v>41402450.439999998</v>
      </c>
      <c r="N152" s="77">
        <f>SUM([31]EASTERNFL:VALENCIA!N152)</f>
        <v>1742512.67</v>
      </c>
      <c r="O152" s="73">
        <f t="shared" si="9"/>
        <v>43144963.109999999</v>
      </c>
      <c r="P152" s="217"/>
      <c r="Q152" s="91"/>
      <c r="R152" s="92"/>
    </row>
    <row r="153" spans="1:18">
      <c r="A153" s="46" t="s">
        <v>444</v>
      </c>
      <c r="B153" s="81" t="s">
        <v>445</v>
      </c>
      <c r="C153" s="88" t="s">
        <v>446</v>
      </c>
      <c r="D153" s="77">
        <f>SUM([31]EASTERNFL:VALENCIA!D153)</f>
        <v>3633378.05</v>
      </c>
      <c r="E153" s="77">
        <f>SUM([31]EASTERNFL:VALENCIA!E153)</f>
        <v>0</v>
      </c>
      <c r="F153" s="77">
        <f>SUM([31]EASTERNFL:VALENCIA!F153)</f>
        <v>0</v>
      </c>
      <c r="G153" s="77">
        <f>SUM([31]EASTERNFL:VALENCIA!G153)</f>
        <v>0</v>
      </c>
      <c r="H153" s="77">
        <f>SUM([31]EASTERNFL:VALENCIA!H153)</f>
        <v>0</v>
      </c>
      <c r="I153" s="77">
        <f>SUM([31]EASTERNFL:VALENCIA!I153)</f>
        <v>0</v>
      </c>
      <c r="J153" s="77">
        <f>SUM([31]EASTERNFL:VALENCIA!J153)</f>
        <v>0</v>
      </c>
      <c r="K153" s="77">
        <f>SUM([31]EASTERNFL:VALENCIA!K153)</f>
        <v>0</v>
      </c>
      <c r="L153" s="77">
        <f>SUM([31]EASTERNFL:VALENCIA!L153)</f>
        <v>0</v>
      </c>
      <c r="M153" s="78">
        <f t="shared" si="8"/>
        <v>3633378.05</v>
      </c>
      <c r="N153" s="77">
        <f>SUM([31]EASTERNFL:VALENCIA!N153)</f>
        <v>0</v>
      </c>
      <c r="O153" s="73">
        <f t="shared" si="9"/>
        <v>3633378.05</v>
      </c>
      <c r="P153" s="217"/>
      <c r="Q153" s="91"/>
      <c r="R153" s="92"/>
    </row>
    <row r="154" spans="1:18">
      <c r="A154" s="46" t="s">
        <v>447</v>
      </c>
      <c r="B154" s="81" t="s">
        <v>448</v>
      </c>
      <c r="C154" s="88" t="s">
        <v>449</v>
      </c>
      <c r="D154" s="77">
        <f>SUM([31]EASTERNFL:VALENCIA!D154)</f>
        <v>0</v>
      </c>
      <c r="E154" s="77">
        <f>SUM([31]EASTERNFL:VALENCIA!E154)</f>
        <v>8058494.1400000006</v>
      </c>
      <c r="F154" s="77">
        <f>SUM([31]EASTERNFL:VALENCIA!F154)</f>
        <v>0</v>
      </c>
      <c r="G154" s="77">
        <f>SUM([31]EASTERNFL:VALENCIA!G154)</f>
        <v>0</v>
      </c>
      <c r="H154" s="77">
        <f>SUM([31]EASTERNFL:VALENCIA!H154)</f>
        <v>0</v>
      </c>
      <c r="I154" s="77">
        <f>SUM([31]EASTERNFL:VALENCIA!I154)</f>
        <v>0</v>
      </c>
      <c r="J154" s="77">
        <f>SUM([31]EASTERNFL:VALENCIA!J154)</f>
        <v>0</v>
      </c>
      <c r="K154" s="77">
        <f>SUM([31]EASTERNFL:VALENCIA!K154)</f>
        <v>0</v>
      </c>
      <c r="L154" s="77">
        <f>SUM([31]EASTERNFL:VALENCIA!L154)</f>
        <v>0</v>
      </c>
      <c r="M154" s="78">
        <f t="shared" si="8"/>
        <v>8058494.1400000006</v>
      </c>
      <c r="N154" s="77">
        <f>SUM([31]EASTERNFL:VALENCIA!N154)</f>
        <v>0</v>
      </c>
      <c r="O154" s="73">
        <f t="shared" si="9"/>
        <v>8058494.1400000006</v>
      </c>
      <c r="P154" s="217"/>
      <c r="Q154" s="91"/>
      <c r="R154" s="92"/>
    </row>
    <row r="155" spans="1:18">
      <c r="A155" s="46" t="s">
        <v>450</v>
      </c>
      <c r="B155" s="81" t="s">
        <v>451</v>
      </c>
      <c r="C155" s="88" t="s">
        <v>452</v>
      </c>
      <c r="D155" s="77">
        <f>SUM([31]EASTERNFL:VALENCIA!D155)</f>
        <v>0</v>
      </c>
      <c r="E155" s="77">
        <f>SUM([31]EASTERNFL:VALENCIA!E155)</f>
        <v>0</v>
      </c>
      <c r="F155" s="77">
        <f>SUM([31]EASTERNFL:VALENCIA!F155)</f>
        <v>0</v>
      </c>
      <c r="G155" s="77">
        <f>SUM([31]EASTERNFL:VALENCIA!G155)</f>
        <v>0</v>
      </c>
      <c r="H155" s="77">
        <f>SUM([31]EASTERNFL:VALENCIA!H155)</f>
        <v>0</v>
      </c>
      <c r="I155" s="77">
        <f>SUM([31]EASTERNFL:VALENCIA!I155)</f>
        <v>0</v>
      </c>
      <c r="J155" s="77">
        <f>SUM([31]EASTERNFL:VALENCIA!J155)</f>
        <v>0</v>
      </c>
      <c r="K155" s="77">
        <f>SUM([31]EASTERNFL:VALENCIA!K155)</f>
        <v>0</v>
      </c>
      <c r="L155" s="77">
        <f>SUM([31]EASTERNFL:VALENCIA!L155)</f>
        <v>0</v>
      </c>
      <c r="M155" s="78">
        <f t="shared" si="8"/>
        <v>0</v>
      </c>
      <c r="N155" s="77">
        <f>SUM([31]EASTERNFL:VALENCIA!N155)</f>
        <v>0</v>
      </c>
      <c r="O155" s="73">
        <f t="shared" si="9"/>
        <v>0</v>
      </c>
      <c r="P155" s="217"/>
      <c r="Q155" s="91"/>
      <c r="R155" s="92"/>
    </row>
    <row r="156" spans="1:18">
      <c r="A156" s="46" t="s">
        <v>453</v>
      </c>
      <c r="B156" s="81" t="s">
        <v>454</v>
      </c>
      <c r="C156" s="88" t="s">
        <v>455</v>
      </c>
      <c r="D156" s="77">
        <f>SUM([31]EASTERNFL:VALENCIA!D156)</f>
        <v>-842913303.75999999</v>
      </c>
      <c r="E156" s="77">
        <f>SUM([31]EASTERNFL:VALENCIA!E156)</f>
        <v>-2168215.7400000002</v>
      </c>
      <c r="F156" s="77">
        <f>SUM([31]EASTERNFL:VALENCIA!F156)</f>
        <v>-546397.64</v>
      </c>
      <c r="G156" s="77">
        <f>SUM([31]EASTERNFL:VALENCIA!G156)</f>
        <v>0</v>
      </c>
      <c r="H156" s="77">
        <f>SUM([31]EASTERNFL:VALENCIA!H156)</f>
        <v>0</v>
      </c>
      <c r="I156" s="77">
        <f>SUM([31]EASTERNFL:VALENCIA!I156)</f>
        <v>0</v>
      </c>
      <c r="J156" s="77">
        <f>SUM([31]EASTERNFL:VALENCIA!J156)</f>
        <v>0</v>
      </c>
      <c r="K156" s="77">
        <f>SUM([31]EASTERNFL:VALENCIA!K156)</f>
        <v>0</v>
      </c>
      <c r="L156" s="77">
        <f>SUM([31]EASTERNFL:VALENCIA!L156)</f>
        <v>0</v>
      </c>
      <c r="M156" s="78">
        <f t="shared" si="8"/>
        <v>-845627917.13999999</v>
      </c>
      <c r="N156" s="77">
        <f>SUM([31]EASTERNFL:VALENCIA!N156)</f>
        <v>0</v>
      </c>
      <c r="O156" s="73">
        <f t="shared" si="9"/>
        <v>-845627917.13999999</v>
      </c>
      <c r="P156" s="217"/>
      <c r="Q156" s="91"/>
      <c r="R156" s="92"/>
    </row>
    <row r="157" spans="1:18">
      <c r="A157" s="46" t="s">
        <v>456</v>
      </c>
      <c r="B157" s="81" t="s">
        <v>457</v>
      </c>
      <c r="C157" s="88" t="s">
        <v>458</v>
      </c>
      <c r="D157" s="77">
        <f>SUM([31]EASTERNFL:VALENCIA!D157)</f>
        <v>106286575.17000002</v>
      </c>
      <c r="E157" s="77">
        <f>SUM([31]EASTERNFL:VALENCIA!E157)</f>
        <v>0</v>
      </c>
      <c r="F157" s="77">
        <f>SUM([31]EASTERNFL:VALENCIA!F157)</f>
        <v>1000000</v>
      </c>
      <c r="G157" s="77">
        <f>SUM([31]EASTERNFL:VALENCIA!G157)</f>
        <v>0</v>
      </c>
      <c r="H157" s="77">
        <f>SUM([31]EASTERNFL:VALENCIA!H157)</f>
        <v>0</v>
      </c>
      <c r="I157" s="77">
        <f>SUM([31]EASTERNFL:VALENCIA!I157)</f>
        <v>0</v>
      </c>
      <c r="J157" s="77">
        <f>SUM([31]EASTERNFL:VALENCIA!J157)</f>
        <v>5004076.33</v>
      </c>
      <c r="K157" s="77">
        <f>SUM([31]EASTERNFL:VALENCIA!K157)</f>
        <v>0</v>
      </c>
      <c r="L157" s="77">
        <f>SUM([31]EASTERNFL:VALENCIA!L157)</f>
        <v>0</v>
      </c>
      <c r="M157" s="78">
        <f t="shared" si="8"/>
        <v>112290651.50000001</v>
      </c>
      <c r="N157" s="77">
        <f>SUM([31]EASTERNFL:VALENCIA!N157)</f>
        <v>0</v>
      </c>
      <c r="O157" s="73">
        <f t="shared" si="9"/>
        <v>112290651.50000001</v>
      </c>
      <c r="P157" s="217"/>
      <c r="Q157" s="111"/>
      <c r="R157" s="112"/>
    </row>
    <row r="158" spans="1:18">
      <c r="A158" s="46" t="s">
        <v>459</v>
      </c>
      <c r="B158" s="81" t="s">
        <v>460</v>
      </c>
      <c r="C158" s="88" t="s">
        <v>461</v>
      </c>
      <c r="D158" s="77">
        <f>SUM([31]EASTERNFL:VALENCIA!D158)</f>
        <v>0</v>
      </c>
      <c r="E158" s="77">
        <f>SUM([31]EASTERNFL:VALENCIA!E158)</f>
        <v>3838194.27</v>
      </c>
      <c r="F158" s="77">
        <f>SUM([31]EASTERNFL:VALENCIA!F158)</f>
        <v>0</v>
      </c>
      <c r="G158" s="77">
        <f>SUM([31]EASTERNFL:VALENCIA!G158)</f>
        <v>11013130.439999981</v>
      </c>
      <c r="H158" s="77">
        <f>SUM([31]EASTERNFL:VALENCIA!H158)</f>
        <v>7692559.1600000039</v>
      </c>
      <c r="I158" s="77">
        <f>SUM([31]EASTERNFL:VALENCIA!I158)</f>
        <v>0</v>
      </c>
      <c r="J158" s="77">
        <f>SUM([31]EASTERNFL:VALENCIA!J158)</f>
        <v>-2875266.33</v>
      </c>
      <c r="K158" s="77">
        <f>SUM([31]EASTERNFL:VALENCIA!K158)</f>
        <v>38797.449999999997</v>
      </c>
      <c r="L158" s="77">
        <f>SUM([31]EASTERNFL:VALENCIA!L158)</f>
        <v>0</v>
      </c>
      <c r="M158" s="78">
        <f t="shared" si="8"/>
        <v>19707414.989999983</v>
      </c>
      <c r="N158" s="77">
        <f>SUM([31]EASTERNFL:VALENCIA!N158)</f>
        <v>0</v>
      </c>
      <c r="O158" s="73">
        <f t="shared" si="9"/>
        <v>19707414.989999983</v>
      </c>
      <c r="P158" s="217"/>
      <c r="Q158" s="91"/>
      <c r="R158" s="92"/>
    </row>
    <row r="159" spans="1:18">
      <c r="A159" s="46" t="s">
        <v>462</v>
      </c>
      <c r="B159" s="81" t="s">
        <v>463</v>
      </c>
      <c r="C159" s="88" t="s">
        <v>464</v>
      </c>
      <c r="D159" s="77">
        <f>SUM([31]EASTERNFL:VALENCIA!D159)</f>
        <v>269427272.55000001</v>
      </c>
      <c r="E159" s="77">
        <f>SUM([31]EASTERNFL:VALENCIA!E159)</f>
        <v>64510123.599999994</v>
      </c>
      <c r="F159" s="77">
        <f>SUM([31]EASTERNFL:VALENCIA!F159)</f>
        <v>154606930.93000001</v>
      </c>
      <c r="G159" s="77">
        <f>SUM([31]EASTERNFL:VALENCIA!G159)</f>
        <v>136868159.25</v>
      </c>
      <c r="H159" s="77">
        <f>SUM([31]EASTERNFL:VALENCIA!H159)</f>
        <v>7943631.0399999991</v>
      </c>
      <c r="I159" s="77">
        <f>SUM([31]EASTERNFL:VALENCIA!I159)</f>
        <v>1000</v>
      </c>
      <c r="J159" s="77">
        <f>SUM([31]EASTERNFL:VALENCIA!J159)</f>
        <v>806137783.51000035</v>
      </c>
      <c r="K159" s="77">
        <f>SUM([31]EASTERNFL:VALENCIA!K159)</f>
        <v>2120029.63</v>
      </c>
      <c r="L159" s="77">
        <f>SUM([31]EASTERNFL:VALENCIA!L159)</f>
        <v>-98994961.949999988</v>
      </c>
      <c r="M159" s="78">
        <f t="shared" si="8"/>
        <v>1342619968.5600002</v>
      </c>
      <c r="N159" s="77">
        <f>SUM([31]EASTERNFL:VALENCIA!N159)</f>
        <v>-17611168.010000002</v>
      </c>
      <c r="O159" s="73">
        <f t="shared" si="9"/>
        <v>1325008800.5500002</v>
      </c>
      <c r="P159" s="217"/>
      <c r="Q159" s="91"/>
      <c r="R159" s="92"/>
    </row>
    <row r="160" spans="1:18">
      <c r="A160" s="46" t="s">
        <v>465</v>
      </c>
      <c r="B160" s="81" t="s">
        <v>466</v>
      </c>
      <c r="C160" s="88" t="s">
        <v>467</v>
      </c>
      <c r="D160" s="77">
        <f>SUM([31]EASTERNFL:VALENCIA!D160)</f>
        <v>0</v>
      </c>
      <c r="E160" s="77">
        <f>SUM([31]EASTERNFL:VALENCIA!E160)</f>
        <v>0</v>
      </c>
      <c r="F160" s="77">
        <f>SUM([31]EASTERNFL:VALENCIA!F160)</f>
        <v>0</v>
      </c>
      <c r="G160" s="77">
        <f>SUM([31]EASTERNFL:VALENCIA!G160)</f>
        <v>0</v>
      </c>
      <c r="H160" s="77">
        <f>SUM([31]EASTERNFL:VALENCIA!H160)</f>
        <v>0</v>
      </c>
      <c r="I160" s="77">
        <f>SUM([31]EASTERNFL:VALENCIA!I160)</f>
        <v>0</v>
      </c>
      <c r="J160" s="77">
        <f>SUM([31]EASTERNFL:VALENCIA!J160)</f>
        <v>38330800.340000004</v>
      </c>
      <c r="K160" s="77">
        <f>SUM([31]EASTERNFL:VALENCIA!K160)</f>
        <v>0</v>
      </c>
      <c r="L160" s="77">
        <f>SUM([31]EASTERNFL:VALENCIA!L160)</f>
        <v>-10156.77</v>
      </c>
      <c r="M160" s="78">
        <f t="shared" si="8"/>
        <v>38320643.57</v>
      </c>
      <c r="N160" s="77">
        <f>SUM([31]EASTERNFL:VALENCIA!N160)</f>
        <v>0</v>
      </c>
      <c r="O160" s="73">
        <f t="shared" si="9"/>
        <v>38320643.57</v>
      </c>
      <c r="P160" s="217"/>
      <c r="Q160" s="91"/>
      <c r="R160" s="92"/>
    </row>
    <row r="161" spans="1:18">
      <c r="A161" s="46" t="s">
        <v>468</v>
      </c>
      <c r="B161" s="81" t="s">
        <v>469</v>
      </c>
      <c r="C161" s="88" t="s">
        <v>470</v>
      </c>
      <c r="D161" s="77">
        <f>SUM([31]EASTERNFL:VALENCIA!D161)</f>
        <v>0</v>
      </c>
      <c r="E161" s="77">
        <f>SUM([31]EASTERNFL:VALENCIA!E161)</f>
        <v>0</v>
      </c>
      <c r="F161" s="77">
        <f>SUM([31]EASTERNFL:VALENCIA!F161)</f>
        <v>0</v>
      </c>
      <c r="G161" s="77">
        <f>SUM([31]EASTERNFL:VALENCIA!G161)</f>
        <v>0</v>
      </c>
      <c r="H161" s="77">
        <f>SUM([31]EASTERNFL:VALENCIA!H161)</f>
        <v>0</v>
      </c>
      <c r="I161" s="77">
        <f>SUM([31]EASTERNFL:VALENCIA!I161)</f>
        <v>0</v>
      </c>
      <c r="J161" s="77">
        <f>SUM([31]EASTERNFL:VALENCIA!J161)</f>
        <v>110449.3400000002</v>
      </c>
      <c r="K161" s="77">
        <f>SUM([31]EASTERNFL:VALENCIA!K161)</f>
        <v>0</v>
      </c>
      <c r="L161" s="77">
        <f>SUM([31]EASTERNFL:VALENCIA!L161)</f>
        <v>0</v>
      </c>
      <c r="M161" s="78">
        <f t="shared" si="8"/>
        <v>110449.3400000002</v>
      </c>
      <c r="N161" s="77">
        <f>SUM([31]EASTERNFL:VALENCIA!N161)</f>
        <v>0</v>
      </c>
      <c r="O161" s="73">
        <f t="shared" si="9"/>
        <v>110449.3400000002</v>
      </c>
      <c r="P161" s="217"/>
      <c r="Q161" s="91"/>
      <c r="R161" s="92"/>
    </row>
    <row r="162" spans="1:18">
      <c r="A162" s="46" t="s">
        <v>471</v>
      </c>
      <c r="B162" s="81" t="s">
        <v>472</v>
      </c>
      <c r="C162" s="88" t="s">
        <v>473</v>
      </c>
      <c r="D162" s="77">
        <f>SUM([31]EASTERNFL:VALENCIA!D162)</f>
        <v>0</v>
      </c>
      <c r="E162" s="77">
        <f>SUM([31]EASTERNFL:VALENCIA!E162)</f>
        <v>0</v>
      </c>
      <c r="F162" s="77">
        <f>SUM([31]EASTERNFL:VALENCIA!F162)</f>
        <v>0</v>
      </c>
      <c r="G162" s="77">
        <f>SUM([31]EASTERNFL:VALENCIA!G162)</f>
        <v>0</v>
      </c>
      <c r="H162" s="77">
        <f>SUM([31]EASTERNFL:VALENCIA!H162)</f>
        <v>0</v>
      </c>
      <c r="I162" s="77">
        <f>SUM([31]EASTERNFL:VALENCIA!I162)</f>
        <v>0</v>
      </c>
      <c r="J162" s="77">
        <f>SUM([31]EASTERNFL:VALENCIA!J162)</f>
        <v>0</v>
      </c>
      <c r="K162" s="77">
        <f>SUM([31]EASTERNFL:VALENCIA!K162)</f>
        <v>0</v>
      </c>
      <c r="L162" s="77">
        <f>SUM([31]EASTERNFL:VALENCIA!L162)</f>
        <v>0</v>
      </c>
      <c r="M162" s="78">
        <f t="shared" si="8"/>
        <v>0</v>
      </c>
      <c r="N162" s="77">
        <f>SUM([31]EASTERNFL:VALENCIA!N162)</f>
        <v>0</v>
      </c>
      <c r="O162" s="73">
        <f t="shared" si="9"/>
        <v>0</v>
      </c>
      <c r="P162" s="217"/>
      <c r="Q162" s="91"/>
      <c r="R162" s="92"/>
    </row>
    <row r="163" spans="1:18">
      <c r="A163" s="46" t="s">
        <v>474</v>
      </c>
      <c r="B163" s="81" t="s">
        <v>475</v>
      </c>
      <c r="C163" s="88" t="s">
        <v>476</v>
      </c>
      <c r="D163" s="77">
        <f>SUM([31]EASTERNFL:VALENCIA!D163)</f>
        <v>0</v>
      </c>
      <c r="E163" s="77">
        <f>SUM([31]EASTERNFL:VALENCIA!E163)</f>
        <v>0</v>
      </c>
      <c r="F163" s="77">
        <f>SUM([31]EASTERNFL:VALENCIA!F163)</f>
        <v>0</v>
      </c>
      <c r="G163" s="77">
        <f>SUM([31]EASTERNFL:VALENCIA!G163)</f>
        <v>0</v>
      </c>
      <c r="H163" s="77">
        <f>SUM([31]EASTERNFL:VALENCIA!H163)</f>
        <v>0</v>
      </c>
      <c r="I163" s="77">
        <f>SUM([31]EASTERNFL:VALENCIA!I163)</f>
        <v>0</v>
      </c>
      <c r="J163" s="77">
        <f>SUM([31]EASTERNFL:VALENCIA!J163)</f>
        <v>0</v>
      </c>
      <c r="K163" s="77">
        <f>SUM([31]EASTERNFL:VALENCIA!K163)</f>
        <v>0</v>
      </c>
      <c r="L163" s="77">
        <f>SUM([31]EASTERNFL:VALENCIA!L163)</f>
        <v>0</v>
      </c>
      <c r="M163" s="78">
        <f t="shared" si="8"/>
        <v>0</v>
      </c>
      <c r="N163" s="77">
        <f>SUM([31]EASTERNFL:VALENCIA!N163)</f>
        <v>0</v>
      </c>
      <c r="O163" s="73">
        <f t="shared" si="9"/>
        <v>0</v>
      </c>
      <c r="P163" s="217"/>
      <c r="Q163" s="91"/>
      <c r="R163" s="92"/>
    </row>
    <row r="164" spans="1:18">
      <c r="A164" s="46" t="s">
        <v>477</v>
      </c>
      <c r="B164" s="81" t="s">
        <v>478</v>
      </c>
      <c r="C164" s="88" t="s">
        <v>479</v>
      </c>
      <c r="D164" s="77">
        <f>SUM([31]EASTERNFL:VALENCIA!D164)</f>
        <v>0</v>
      </c>
      <c r="E164" s="77">
        <f>SUM([31]EASTERNFL:VALENCIA!E164)</f>
        <v>0</v>
      </c>
      <c r="F164" s="77">
        <f>SUM([31]EASTERNFL:VALENCIA!F164)</f>
        <v>0</v>
      </c>
      <c r="G164" s="77">
        <f>SUM([31]EASTERNFL:VALENCIA!G164)</f>
        <v>0</v>
      </c>
      <c r="H164" s="77">
        <f>SUM([31]EASTERNFL:VALENCIA!H164)</f>
        <v>0</v>
      </c>
      <c r="I164" s="77">
        <f>SUM([31]EASTERNFL:VALENCIA!I164)</f>
        <v>0</v>
      </c>
      <c r="J164" s="77">
        <f>SUM([31]EASTERNFL:VALENCIA!J164)</f>
        <v>0</v>
      </c>
      <c r="K164" s="77">
        <f>SUM([31]EASTERNFL:VALENCIA!K164)</f>
        <v>0</v>
      </c>
      <c r="L164" s="77">
        <f>SUM([31]EASTERNFL:VALENCIA!L164)</f>
        <v>0</v>
      </c>
      <c r="M164" s="78">
        <f t="shared" si="8"/>
        <v>0</v>
      </c>
      <c r="N164" s="77">
        <f>SUM([31]EASTERNFL:VALENCIA!N164)</f>
        <v>0</v>
      </c>
      <c r="O164" s="73">
        <f t="shared" si="9"/>
        <v>0</v>
      </c>
      <c r="P164" s="217"/>
      <c r="Q164" s="91"/>
      <c r="R164" s="92"/>
    </row>
    <row r="165" spans="1:18">
      <c r="A165" s="46" t="s">
        <v>480</v>
      </c>
      <c r="B165" s="81" t="s">
        <v>481</v>
      </c>
      <c r="C165" s="88" t="s">
        <v>482</v>
      </c>
      <c r="D165" s="77">
        <f>SUM([31]EASTERNFL:VALENCIA!D165)</f>
        <v>0</v>
      </c>
      <c r="E165" s="77">
        <f>SUM([31]EASTERNFL:VALENCIA!E165)</f>
        <v>0</v>
      </c>
      <c r="F165" s="77">
        <f>SUM([31]EASTERNFL:VALENCIA!F165)</f>
        <v>0</v>
      </c>
      <c r="G165" s="77">
        <f>SUM([31]EASTERNFL:VALENCIA!G165)</f>
        <v>0</v>
      </c>
      <c r="H165" s="77">
        <f>SUM([31]EASTERNFL:VALENCIA!H165)</f>
        <v>0</v>
      </c>
      <c r="I165" s="77">
        <f>SUM([31]EASTERNFL:VALENCIA!I165)</f>
        <v>0</v>
      </c>
      <c r="J165" s="77">
        <f>SUM([31]EASTERNFL:VALENCIA!J165)</f>
        <v>-513736.99</v>
      </c>
      <c r="K165" s="77">
        <f>SUM([31]EASTERNFL:VALENCIA!K165)</f>
        <v>0</v>
      </c>
      <c r="L165" s="77">
        <f>SUM([31]EASTERNFL:VALENCIA!L165)</f>
        <v>0</v>
      </c>
      <c r="M165" s="78">
        <f t="shared" si="8"/>
        <v>-513736.99</v>
      </c>
      <c r="N165" s="77">
        <f>SUM([31]EASTERNFL:VALENCIA!N165)</f>
        <v>0</v>
      </c>
      <c r="O165" s="73">
        <f t="shared" si="9"/>
        <v>-513736.99</v>
      </c>
      <c r="P165" s="217"/>
      <c r="Q165" s="91"/>
      <c r="R165" s="92"/>
    </row>
    <row r="166" spans="1:18">
      <c r="A166" s="46" t="s">
        <v>483</v>
      </c>
      <c r="B166" s="81" t="s">
        <v>484</v>
      </c>
      <c r="C166" s="88" t="s">
        <v>485</v>
      </c>
      <c r="D166" s="77">
        <f>SUM([31]EASTERNFL:VALENCIA!D166)</f>
        <v>0</v>
      </c>
      <c r="E166" s="77">
        <f>SUM([31]EASTERNFL:VALENCIA!E166)</f>
        <v>0</v>
      </c>
      <c r="F166" s="77">
        <f>SUM([31]EASTERNFL:VALENCIA!F166)</f>
        <v>0</v>
      </c>
      <c r="G166" s="77">
        <f>SUM([31]EASTERNFL:VALENCIA!G166)</f>
        <v>0</v>
      </c>
      <c r="H166" s="77">
        <f>SUM([31]EASTERNFL:VALENCIA!H166)</f>
        <v>0</v>
      </c>
      <c r="I166" s="77">
        <f>SUM([31]EASTERNFL:VALENCIA!I166)</f>
        <v>0</v>
      </c>
      <c r="J166" s="77">
        <f>SUM([31]EASTERNFL:VALENCIA!J166)</f>
        <v>25760751.760000002</v>
      </c>
      <c r="K166" s="77">
        <f>SUM([31]EASTERNFL:VALENCIA!K166)</f>
        <v>0</v>
      </c>
      <c r="L166" s="77">
        <f>SUM([31]EASTERNFL:VALENCIA!L166)</f>
        <v>0</v>
      </c>
      <c r="M166" s="78">
        <f t="shared" si="8"/>
        <v>25760751.760000002</v>
      </c>
      <c r="N166" s="77">
        <f>SUM([31]EASTERNFL:VALENCIA!N166)</f>
        <v>0</v>
      </c>
      <c r="O166" s="73">
        <f t="shared" si="9"/>
        <v>25760751.760000002</v>
      </c>
      <c r="P166" s="217"/>
      <c r="Q166" s="91"/>
      <c r="R166" s="92"/>
    </row>
    <row r="167" spans="1:18">
      <c r="A167" s="46" t="s">
        <v>486</v>
      </c>
      <c r="B167" s="81" t="s">
        <v>487</v>
      </c>
      <c r="C167" s="88" t="s">
        <v>488</v>
      </c>
      <c r="D167" s="77">
        <f>SUM([31]EASTERNFL:VALENCIA!D167)</f>
        <v>0</v>
      </c>
      <c r="E167" s="77">
        <f>SUM([31]EASTERNFL:VALENCIA!E167)</f>
        <v>0</v>
      </c>
      <c r="F167" s="77">
        <f>SUM([31]EASTERNFL:VALENCIA!F167)</f>
        <v>0</v>
      </c>
      <c r="G167" s="77">
        <f>SUM([31]EASTERNFL:VALENCIA!G167)</f>
        <v>0</v>
      </c>
      <c r="H167" s="77">
        <f>SUM([31]EASTERNFL:VALENCIA!H167)</f>
        <v>0</v>
      </c>
      <c r="I167" s="77">
        <f>SUM([31]EASTERNFL:VALENCIA!I167)</f>
        <v>0</v>
      </c>
      <c r="J167" s="77">
        <f>SUM([31]EASTERNFL:VALENCIA!J167)</f>
        <v>0</v>
      </c>
      <c r="K167" s="77">
        <f>SUM([31]EASTERNFL:VALENCIA!K167)</f>
        <v>0</v>
      </c>
      <c r="L167" s="77">
        <f>SUM([31]EASTERNFL:VALENCIA!L167)</f>
        <v>3888679618.3500004</v>
      </c>
      <c r="M167" s="78">
        <f t="shared" si="8"/>
        <v>3888679618.3500004</v>
      </c>
      <c r="N167" s="77">
        <f>SUM([31]EASTERNFL:VALENCIA!N167)</f>
        <v>-63881644.409999996</v>
      </c>
      <c r="O167" s="73">
        <f t="shared" si="9"/>
        <v>3824797973.9400005</v>
      </c>
      <c r="P167" s="217"/>
      <c r="Q167" s="91"/>
      <c r="R167" s="92"/>
    </row>
    <row r="168" spans="1:18">
      <c r="A168" s="46" t="s">
        <v>489</v>
      </c>
      <c r="B168" s="81" t="s">
        <v>490</v>
      </c>
      <c r="C168" s="88" t="s">
        <v>491</v>
      </c>
      <c r="D168" s="77">
        <f>SUM([31]EASTERNFL:VALENCIA!D168)</f>
        <v>0</v>
      </c>
      <c r="E168" s="77">
        <f>SUM([31]EASTERNFL:VALENCIA!E168)</f>
        <v>0</v>
      </c>
      <c r="F168" s="77">
        <f>SUM([31]EASTERNFL:VALENCIA!F168)</f>
        <v>0</v>
      </c>
      <c r="G168" s="77">
        <f>SUM([31]EASTERNFL:VALENCIA!G168)</f>
        <v>0</v>
      </c>
      <c r="H168" s="77">
        <f>SUM([31]EASTERNFL:VALENCIA!H168)</f>
        <v>0</v>
      </c>
      <c r="I168" s="77">
        <f>SUM([31]EASTERNFL:VALENCIA!I168)</f>
        <v>0</v>
      </c>
      <c r="J168" s="77">
        <f>SUM([31]EASTERNFL:VALENCIA!J168)</f>
        <v>1042330.92</v>
      </c>
      <c r="K168" s="77">
        <f>SUM([31]EASTERNFL:VALENCIA!K168)</f>
        <v>0</v>
      </c>
      <c r="L168" s="77">
        <f>SUM([31]EASTERNFL:VALENCIA!L168)</f>
        <v>0</v>
      </c>
      <c r="M168" s="78">
        <f t="shared" si="8"/>
        <v>1042330.92</v>
      </c>
      <c r="N168" s="77">
        <f>SUM([31]EASTERNFL:VALENCIA!N168)</f>
        <v>-1042330.92</v>
      </c>
      <c r="O168" s="73">
        <f t="shared" si="9"/>
        <v>0</v>
      </c>
      <c r="P168" s="217"/>
      <c r="Q168" s="91"/>
      <c r="R168" s="92"/>
    </row>
    <row r="169" spans="1:18">
      <c r="B169" s="98"/>
      <c r="C169" s="88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217"/>
      <c r="Q169" s="91"/>
      <c r="R169" s="92"/>
    </row>
    <row r="170" spans="1:18">
      <c r="B170" s="100" t="s">
        <v>492</v>
      </c>
      <c r="C170" s="88"/>
      <c r="D170" s="101">
        <f>SUM(D149:D168)</f>
        <v>-400403193.74999994</v>
      </c>
      <c r="E170" s="101">
        <f t="shared" ref="E170:N170" si="10">SUM(E149:E168)</f>
        <v>83775964.849999994</v>
      </c>
      <c r="F170" s="101">
        <f t="shared" si="10"/>
        <v>159410242.06</v>
      </c>
      <c r="G170" s="101">
        <f t="shared" si="10"/>
        <v>147881289.68999997</v>
      </c>
      <c r="H170" s="101">
        <f t="shared" si="10"/>
        <v>15741230.000000004</v>
      </c>
      <c r="I170" s="101">
        <f t="shared" si="10"/>
        <v>1000</v>
      </c>
      <c r="J170" s="101">
        <f t="shared" si="10"/>
        <v>942538967.82000041</v>
      </c>
      <c r="K170" s="101">
        <f t="shared" si="10"/>
        <v>2158827.08</v>
      </c>
      <c r="L170" s="101">
        <f>SUM(L149:L168)</f>
        <v>3789674499.6300006</v>
      </c>
      <c r="M170" s="101">
        <f>SUM(M149:M168)</f>
        <v>4740778827.3800011</v>
      </c>
      <c r="N170" s="101">
        <f t="shared" si="10"/>
        <v>-80763556.719999999</v>
      </c>
      <c r="O170" s="101">
        <f>SUM(M170:N170)</f>
        <v>4660015270.6600008</v>
      </c>
      <c r="P170" s="217"/>
      <c r="Q170" s="91"/>
      <c r="R170" s="92"/>
    </row>
    <row r="171" spans="1:18">
      <c r="B171" s="98"/>
      <c r="C171" s="88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3"/>
      <c r="P171" s="217"/>
      <c r="Q171" s="91"/>
      <c r="R171" s="92"/>
    </row>
    <row r="172" spans="1:18">
      <c r="B172" s="104" t="s">
        <v>493</v>
      </c>
      <c r="C172" s="105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73"/>
      <c r="P172" s="217"/>
      <c r="Q172" s="91"/>
      <c r="R172" s="92"/>
    </row>
    <row r="173" spans="1:18">
      <c r="B173" s="107"/>
      <c r="C173" s="7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73"/>
      <c r="P173" s="217"/>
      <c r="Q173" s="91"/>
      <c r="R173" s="92"/>
    </row>
    <row r="174" spans="1:18">
      <c r="A174" s="46" t="s">
        <v>494</v>
      </c>
      <c r="B174" s="81" t="s">
        <v>495</v>
      </c>
      <c r="C174" s="85" t="s">
        <v>496</v>
      </c>
      <c r="D174" s="77">
        <f>SUM([31]EASTERNFL:VALENCIA!D174)</f>
        <v>36498817.160000011</v>
      </c>
      <c r="E174" s="77">
        <f>SUM([31]EASTERNFL:VALENCIA!E174)</f>
        <v>0</v>
      </c>
      <c r="F174" s="77">
        <f>SUM([31]EASTERNFL:VALENCIA!F174)</f>
        <v>0</v>
      </c>
      <c r="G174" s="77">
        <f>SUM([31]EASTERNFL:VALENCIA!G174)</f>
        <v>0</v>
      </c>
      <c r="H174" s="77">
        <f>SUM([31]EASTERNFL:VALENCIA!H174)</f>
        <v>0</v>
      </c>
      <c r="I174" s="77">
        <f>SUM([31]EASTERNFL:VALENCIA!I174)</f>
        <v>0</v>
      </c>
      <c r="J174" s="77">
        <f>SUM([31]EASTERNFL:VALENCIA!J174)</f>
        <v>0</v>
      </c>
      <c r="K174" s="77">
        <f>SUM([31]EASTERNFL:VALENCIA!K174)</f>
        <v>0</v>
      </c>
      <c r="L174" s="77">
        <f>SUM([31]EASTERNFL:VALENCIA!L174)</f>
        <v>0</v>
      </c>
      <c r="M174" s="78">
        <f t="shared" si="8"/>
        <v>36498817.160000011</v>
      </c>
      <c r="N174" s="77">
        <f>SUM([31]EASTERNFL:VALENCIA!N174)</f>
        <v>0</v>
      </c>
      <c r="O174" s="73">
        <f t="shared" si="9"/>
        <v>36498817.160000011</v>
      </c>
      <c r="P174" s="217"/>
      <c r="Q174" s="91"/>
      <c r="R174" s="92"/>
    </row>
    <row r="175" spans="1:18">
      <c r="A175" s="46" t="s">
        <v>497</v>
      </c>
      <c r="B175" s="81" t="s">
        <v>498</v>
      </c>
      <c r="C175" s="85" t="s">
        <v>499</v>
      </c>
      <c r="D175" s="77">
        <f>SUM([31]EASTERNFL:VALENCIA!D175)</f>
        <v>492726629.19999999</v>
      </c>
      <c r="E175" s="77">
        <f>SUM([31]EASTERNFL:VALENCIA!E175)</f>
        <v>-301.60000000000002</v>
      </c>
      <c r="F175" s="77">
        <f>SUM([31]EASTERNFL:VALENCIA!F175)</f>
        <v>22318.05</v>
      </c>
      <c r="G175" s="77">
        <f>SUM([31]EASTERNFL:VALENCIA!G175)</f>
        <v>0</v>
      </c>
      <c r="H175" s="77">
        <f>SUM([31]EASTERNFL:VALENCIA!H175)</f>
        <v>0</v>
      </c>
      <c r="I175" s="77">
        <f>SUM([31]EASTERNFL:VALENCIA!I175)</f>
        <v>0</v>
      </c>
      <c r="J175" s="77">
        <f>SUM([31]EASTERNFL:VALENCIA!J175)</f>
        <v>0</v>
      </c>
      <c r="K175" s="77">
        <f>SUM([31]EASTERNFL:VALENCIA!K175)</f>
        <v>0</v>
      </c>
      <c r="L175" s="77">
        <f>SUM([31]EASTERNFL:VALENCIA!L175)</f>
        <v>0</v>
      </c>
      <c r="M175" s="78">
        <f t="shared" si="8"/>
        <v>492748645.64999998</v>
      </c>
      <c r="N175" s="77">
        <f>SUM([31]EASTERNFL:VALENCIA!N175)</f>
        <v>-64779394.969999999</v>
      </c>
      <c r="O175" s="73">
        <f t="shared" si="9"/>
        <v>427969250.67999995</v>
      </c>
      <c r="P175" s="217"/>
      <c r="Q175" s="91"/>
      <c r="R175" s="92"/>
    </row>
    <row r="176" spans="1:18">
      <c r="A176" s="46" t="s">
        <v>500</v>
      </c>
      <c r="B176" s="81" t="s">
        <v>501</v>
      </c>
      <c r="C176" s="85" t="s">
        <v>502</v>
      </c>
      <c r="D176" s="77">
        <f>SUM([31]EASTERNFL:VALENCIA!D176)</f>
        <v>131573750.05000001</v>
      </c>
      <c r="E176" s="77">
        <f>SUM([31]EASTERNFL:VALENCIA!E176)</f>
        <v>0</v>
      </c>
      <c r="F176" s="77">
        <f>SUM([31]EASTERNFL:VALENCIA!F176)</f>
        <v>0</v>
      </c>
      <c r="G176" s="77">
        <f>SUM([31]EASTERNFL:VALENCIA!G176)</f>
        <v>0</v>
      </c>
      <c r="H176" s="77">
        <f>SUM([31]EASTERNFL:VALENCIA!H176)</f>
        <v>0</v>
      </c>
      <c r="I176" s="77">
        <f>SUM([31]EASTERNFL:VALENCIA!I176)</f>
        <v>0</v>
      </c>
      <c r="J176" s="77">
        <f>SUM([31]EASTERNFL:VALENCIA!J176)</f>
        <v>0</v>
      </c>
      <c r="K176" s="77">
        <f>SUM([31]EASTERNFL:VALENCIA!K176)</f>
        <v>0</v>
      </c>
      <c r="L176" s="77">
        <f>SUM([31]EASTERNFL:VALENCIA!L176)</f>
        <v>0</v>
      </c>
      <c r="M176" s="78">
        <f t="shared" si="8"/>
        <v>131573750.05000001</v>
      </c>
      <c r="N176" s="77">
        <f>SUM([31]EASTERNFL:VALENCIA!N176)</f>
        <v>-2561048.4</v>
      </c>
      <c r="O176" s="73">
        <f t="shared" si="9"/>
        <v>129012701.65000001</v>
      </c>
      <c r="P176" s="217"/>
      <c r="Q176" s="91"/>
      <c r="R176" s="92"/>
    </row>
    <row r="177" spans="1:18">
      <c r="A177" s="46" t="s">
        <v>503</v>
      </c>
      <c r="B177" s="81" t="s">
        <v>504</v>
      </c>
      <c r="C177" s="85" t="s">
        <v>505</v>
      </c>
      <c r="D177" s="77">
        <f>SUM([31]EASTERNFL:VALENCIA!D177)</f>
        <v>18410324.800000004</v>
      </c>
      <c r="E177" s="77">
        <f>SUM([31]EASTERNFL:VALENCIA!E177)</f>
        <v>654964.34</v>
      </c>
      <c r="F177" s="77">
        <f>SUM([31]EASTERNFL:VALENCIA!F177)</f>
        <v>19678</v>
      </c>
      <c r="G177" s="77">
        <f>SUM([31]EASTERNFL:VALENCIA!G177)</f>
        <v>0</v>
      </c>
      <c r="H177" s="77">
        <f>SUM([31]EASTERNFL:VALENCIA!H177)</f>
        <v>0</v>
      </c>
      <c r="I177" s="77">
        <f>SUM([31]EASTERNFL:VALENCIA!I177)</f>
        <v>0</v>
      </c>
      <c r="J177" s="77">
        <f>SUM([31]EASTERNFL:VALENCIA!J177)</f>
        <v>0</v>
      </c>
      <c r="K177" s="77">
        <f>SUM([31]EASTERNFL:VALENCIA!K177)</f>
        <v>0</v>
      </c>
      <c r="L177" s="77">
        <f>SUM([31]EASTERNFL:VALENCIA!L177)</f>
        <v>0</v>
      </c>
      <c r="M177" s="78">
        <f t="shared" si="8"/>
        <v>19084967.140000004</v>
      </c>
      <c r="N177" s="77">
        <f>SUM([31]EASTERNFL:VALENCIA!N177)</f>
        <v>0</v>
      </c>
      <c r="O177" s="73">
        <f t="shared" si="9"/>
        <v>19084967.140000004</v>
      </c>
      <c r="P177" s="217"/>
      <c r="Q177" s="91"/>
      <c r="R177" s="92"/>
    </row>
    <row r="178" spans="1:18">
      <c r="A178" s="46" t="s">
        <v>506</v>
      </c>
      <c r="B178" s="81" t="s">
        <v>507</v>
      </c>
      <c r="C178" s="85" t="s">
        <v>508</v>
      </c>
      <c r="D178" s="77">
        <f>SUM([31]EASTERNFL:VALENCIA!D178)</f>
        <v>45456942.329999998</v>
      </c>
      <c r="E178" s="77">
        <f>SUM([31]EASTERNFL:VALENCIA!E178)</f>
        <v>0</v>
      </c>
      <c r="F178" s="77">
        <f>SUM([31]EASTERNFL:VALENCIA!F178)</f>
        <v>0</v>
      </c>
      <c r="G178" s="77">
        <f>SUM([31]EASTERNFL:VALENCIA!G178)</f>
        <v>0</v>
      </c>
      <c r="H178" s="77">
        <f>SUM([31]EASTERNFL:VALENCIA!H178)</f>
        <v>0</v>
      </c>
      <c r="I178" s="77">
        <f>SUM([31]EASTERNFL:VALENCIA!I178)</f>
        <v>0</v>
      </c>
      <c r="J178" s="77">
        <f>SUM([31]EASTERNFL:VALENCIA!J178)</f>
        <v>0</v>
      </c>
      <c r="K178" s="77">
        <f>SUM([31]EASTERNFL:VALENCIA!K178)</f>
        <v>0</v>
      </c>
      <c r="L178" s="77">
        <f>SUM([31]EASTERNFL:VALENCIA!L178)</f>
        <v>0</v>
      </c>
      <c r="M178" s="78">
        <f t="shared" si="8"/>
        <v>45456942.329999998</v>
      </c>
      <c r="N178" s="77">
        <f>SUM([31]EASTERNFL:VALENCIA!N178)</f>
        <v>-1442.84</v>
      </c>
      <c r="O178" s="73">
        <f t="shared" si="9"/>
        <v>45455499.489999995</v>
      </c>
      <c r="P178" s="217"/>
      <c r="Q178" s="91"/>
      <c r="R178" s="92"/>
    </row>
    <row r="179" spans="1:18">
      <c r="A179" s="46" t="s">
        <v>509</v>
      </c>
      <c r="B179" s="81" t="s">
        <v>510</v>
      </c>
      <c r="C179" s="85" t="s">
        <v>511</v>
      </c>
      <c r="D179" s="77">
        <f>SUM([31]EASTERNFL:VALENCIA!D179)</f>
        <v>1553980.5300000003</v>
      </c>
      <c r="E179" s="77">
        <f>SUM([31]EASTERNFL:VALENCIA!E179)</f>
        <v>0</v>
      </c>
      <c r="F179" s="77">
        <f>SUM([31]EASTERNFL:VALENCIA!F179)</f>
        <v>0</v>
      </c>
      <c r="G179" s="77">
        <f>SUM([31]EASTERNFL:VALENCIA!G179)</f>
        <v>0</v>
      </c>
      <c r="H179" s="77">
        <f>SUM([31]EASTERNFL:VALENCIA!H179)</f>
        <v>0</v>
      </c>
      <c r="I179" s="77">
        <f>SUM([31]EASTERNFL:VALENCIA!I179)</f>
        <v>0</v>
      </c>
      <c r="J179" s="77">
        <f>SUM([31]EASTERNFL:VALENCIA!J179)</f>
        <v>0</v>
      </c>
      <c r="K179" s="77">
        <f>SUM([31]EASTERNFL:VALENCIA!K179)</f>
        <v>0</v>
      </c>
      <c r="L179" s="77">
        <f>SUM([31]EASTERNFL:VALENCIA!L179)</f>
        <v>0</v>
      </c>
      <c r="M179" s="78">
        <f t="shared" si="8"/>
        <v>1553980.5300000003</v>
      </c>
      <c r="N179" s="77">
        <f>SUM([31]EASTERNFL:VALENCIA!N179)</f>
        <v>0</v>
      </c>
      <c r="O179" s="73">
        <f t="shared" si="9"/>
        <v>1553980.5300000003</v>
      </c>
      <c r="P179" s="217"/>
      <c r="Q179" s="91"/>
      <c r="R179" s="92"/>
    </row>
    <row r="180" spans="1:18">
      <c r="A180" s="46" t="s">
        <v>512</v>
      </c>
      <c r="B180" s="81" t="s">
        <v>513</v>
      </c>
      <c r="C180" s="85" t="s">
        <v>514</v>
      </c>
      <c r="D180" s="77">
        <f>SUM([31]EASTERNFL:VALENCIA!D180)</f>
        <v>180</v>
      </c>
      <c r="E180" s="77">
        <f>SUM([31]EASTERNFL:VALENCIA!E180)</f>
        <v>0</v>
      </c>
      <c r="F180" s="77">
        <f>SUM([31]EASTERNFL:VALENCIA!F180)</f>
        <v>0</v>
      </c>
      <c r="G180" s="77">
        <f>SUM([31]EASTERNFL:VALENCIA!G180)</f>
        <v>0</v>
      </c>
      <c r="H180" s="77">
        <f>SUM([31]EASTERNFL:VALENCIA!H180)</f>
        <v>0</v>
      </c>
      <c r="I180" s="77">
        <f>SUM([31]EASTERNFL:VALENCIA!I180)</f>
        <v>0</v>
      </c>
      <c r="J180" s="77">
        <f>SUM([31]EASTERNFL:VALENCIA!J180)</f>
        <v>0</v>
      </c>
      <c r="K180" s="77">
        <f>SUM([31]EASTERNFL:VALENCIA!K180)</f>
        <v>0</v>
      </c>
      <c r="L180" s="77">
        <f>SUM([31]EASTERNFL:VALENCIA!L180)</f>
        <v>0</v>
      </c>
      <c r="M180" s="78">
        <f t="shared" si="8"/>
        <v>180</v>
      </c>
      <c r="N180" s="77">
        <f>SUM([31]EASTERNFL:VALENCIA!N180)</f>
        <v>0</v>
      </c>
      <c r="O180" s="73">
        <f t="shared" si="9"/>
        <v>180</v>
      </c>
      <c r="P180" s="217"/>
      <c r="Q180" s="91"/>
      <c r="R180" s="92"/>
    </row>
    <row r="181" spans="1:18">
      <c r="A181" s="46" t="s">
        <v>515</v>
      </c>
      <c r="B181" s="81" t="s">
        <v>516</v>
      </c>
      <c r="C181" s="85" t="s">
        <v>517</v>
      </c>
      <c r="D181" s="77">
        <f>SUM([31]EASTERNFL:VALENCIA!D181)</f>
        <v>993093.05</v>
      </c>
      <c r="E181" s="77">
        <f>SUM([31]EASTERNFL:VALENCIA!E181)</f>
        <v>45507.25</v>
      </c>
      <c r="F181" s="77">
        <f>SUM([31]EASTERNFL:VALENCIA!F181)</f>
        <v>0</v>
      </c>
      <c r="G181" s="77">
        <f>SUM([31]EASTERNFL:VALENCIA!G181)</f>
        <v>0</v>
      </c>
      <c r="H181" s="77">
        <f>SUM([31]EASTERNFL:VALENCIA!H181)</f>
        <v>0</v>
      </c>
      <c r="I181" s="77">
        <f>SUM([31]EASTERNFL:VALENCIA!I181)</f>
        <v>0</v>
      </c>
      <c r="J181" s="77">
        <f>SUM([31]EASTERNFL:VALENCIA!J181)</f>
        <v>0</v>
      </c>
      <c r="K181" s="77">
        <f>SUM([31]EASTERNFL:VALENCIA!K181)</f>
        <v>0</v>
      </c>
      <c r="L181" s="77">
        <f>SUM([31]EASTERNFL:VALENCIA!L181)</f>
        <v>0</v>
      </c>
      <c r="M181" s="78">
        <f t="shared" si="8"/>
        <v>1038600.3</v>
      </c>
      <c r="N181" s="77">
        <f>SUM([31]EASTERNFL:VALENCIA!N181)</f>
        <v>0</v>
      </c>
      <c r="O181" s="73">
        <f t="shared" si="9"/>
        <v>1038600.3</v>
      </c>
      <c r="P181" s="217"/>
      <c r="Q181" s="113"/>
      <c r="R181" s="114"/>
    </row>
    <row r="182" spans="1:18">
      <c r="A182" s="46" t="s">
        <v>518</v>
      </c>
      <c r="B182" s="81" t="s">
        <v>519</v>
      </c>
      <c r="C182" s="85" t="s">
        <v>520</v>
      </c>
      <c r="D182" s="77">
        <f>SUM([31]EASTERNFL:VALENCIA!D182)</f>
        <v>1454688.01</v>
      </c>
      <c r="E182" s="77">
        <f>SUM([31]EASTERNFL:VALENCIA!E182)</f>
        <v>0</v>
      </c>
      <c r="F182" s="77">
        <f>SUM([31]EASTERNFL:VALENCIA!F182)</f>
        <v>0</v>
      </c>
      <c r="G182" s="77">
        <f>SUM([31]EASTERNFL:VALENCIA!G182)</f>
        <v>0</v>
      </c>
      <c r="H182" s="77">
        <f>SUM([31]EASTERNFL:VALENCIA!H182)</f>
        <v>0</v>
      </c>
      <c r="I182" s="77">
        <f>SUM([31]EASTERNFL:VALENCIA!I182)</f>
        <v>0</v>
      </c>
      <c r="J182" s="77">
        <f>SUM([31]EASTERNFL:VALENCIA!J182)</f>
        <v>0</v>
      </c>
      <c r="K182" s="77">
        <f>SUM([31]EASTERNFL:VALENCIA!K182)</f>
        <v>0</v>
      </c>
      <c r="L182" s="77">
        <f>SUM([31]EASTERNFL:VALENCIA!L182)</f>
        <v>0</v>
      </c>
      <c r="M182" s="78">
        <f t="shared" si="8"/>
        <v>1454688.01</v>
      </c>
      <c r="N182" s="77">
        <f>SUM([31]EASTERNFL:VALENCIA!N182)</f>
        <v>0</v>
      </c>
      <c r="O182" s="73">
        <f t="shared" si="9"/>
        <v>1454688.01</v>
      </c>
      <c r="P182" s="217"/>
      <c r="Q182" s="113"/>
      <c r="R182" s="114"/>
    </row>
    <row r="183" spans="1:18">
      <c r="A183" s="46" t="s">
        <v>521</v>
      </c>
      <c r="B183" s="81" t="s">
        <v>522</v>
      </c>
      <c r="C183" s="88" t="s">
        <v>523</v>
      </c>
      <c r="D183" s="77">
        <f>SUM([31]EASTERNFL:VALENCIA!D183)</f>
        <v>55763386.420000002</v>
      </c>
      <c r="E183" s="77">
        <f>SUM([31]EASTERNFL:VALENCIA!E183)</f>
        <v>0</v>
      </c>
      <c r="F183" s="77">
        <f>SUM([31]EASTERNFL:VALENCIA!F183)</f>
        <v>0</v>
      </c>
      <c r="G183" s="77">
        <f>SUM([31]EASTERNFL:VALENCIA!G183)</f>
        <v>0</v>
      </c>
      <c r="H183" s="77">
        <f>SUM([31]EASTERNFL:VALENCIA!H183)</f>
        <v>0</v>
      </c>
      <c r="I183" s="77">
        <f>SUM([31]EASTERNFL:VALENCIA!I183)</f>
        <v>0</v>
      </c>
      <c r="J183" s="77">
        <f>SUM([31]EASTERNFL:VALENCIA!J183)</f>
        <v>0</v>
      </c>
      <c r="K183" s="77">
        <f>SUM([31]EASTERNFL:VALENCIA!K183)</f>
        <v>0</v>
      </c>
      <c r="L183" s="77">
        <f>SUM([31]EASTERNFL:VALENCIA!L183)</f>
        <v>0</v>
      </c>
      <c r="M183" s="78">
        <f t="shared" si="8"/>
        <v>55763386.420000002</v>
      </c>
      <c r="N183" s="77">
        <f>SUM([31]EASTERNFL:VALENCIA!N183)</f>
        <v>0</v>
      </c>
      <c r="O183" s="73">
        <f t="shared" si="9"/>
        <v>55763386.420000002</v>
      </c>
      <c r="P183" s="217"/>
      <c r="Q183" s="91"/>
      <c r="R183" s="92"/>
    </row>
    <row r="184" spans="1:18">
      <c r="A184" s="46" t="s">
        <v>524</v>
      </c>
      <c r="B184" s="81" t="s">
        <v>525</v>
      </c>
      <c r="C184" s="88" t="s">
        <v>526</v>
      </c>
      <c r="D184" s="77">
        <f>SUM([31]EASTERNFL:VALENCIA!D184)</f>
        <v>10395347.749999998</v>
      </c>
      <c r="E184" s="77">
        <f>SUM([31]EASTERNFL:VALENCIA!E184)</f>
        <v>57380.84</v>
      </c>
      <c r="F184" s="77">
        <f>SUM([31]EASTERNFL:VALENCIA!F184)</f>
        <v>0</v>
      </c>
      <c r="G184" s="77">
        <f>SUM([31]EASTERNFL:VALENCIA!G184)</f>
        <v>0</v>
      </c>
      <c r="H184" s="77">
        <f>SUM([31]EASTERNFL:VALENCIA!H184)</f>
        <v>0</v>
      </c>
      <c r="I184" s="77">
        <f>SUM([31]EASTERNFL:VALENCIA!I184)</f>
        <v>0</v>
      </c>
      <c r="J184" s="77">
        <f>SUM([31]EASTERNFL:VALENCIA!J184)</f>
        <v>0</v>
      </c>
      <c r="K184" s="77">
        <f>SUM([31]EASTERNFL:VALENCIA!K184)</f>
        <v>0</v>
      </c>
      <c r="L184" s="77">
        <f>SUM([31]EASTERNFL:VALENCIA!L184)</f>
        <v>0</v>
      </c>
      <c r="M184" s="78">
        <f t="shared" si="8"/>
        <v>10452728.589999998</v>
      </c>
      <c r="N184" s="77">
        <f>SUM([31]EASTERNFL:VALENCIA!N184)</f>
        <v>0</v>
      </c>
      <c r="O184" s="73">
        <f t="shared" si="9"/>
        <v>10452728.589999998</v>
      </c>
      <c r="P184" s="217"/>
      <c r="Q184" s="91"/>
      <c r="R184" s="92"/>
    </row>
    <row r="185" spans="1:18">
      <c r="A185" s="46" t="s">
        <v>527</v>
      </c>
      <c r="B185" s="81" t="s">
        <v>528</v>
      </c>
      <c r="C185" s="88" t="s">
        <v>529</v>
      </c>
      <c r="D185" s="77">
        <f>SUM([31]EASTERNFL:VALENCIA!D185)</f>
        <v>1284599.4699999997</v>
      </c>
      <c r="E185" s="77">
        <f>SUM([31]EASTERNFL:VALENCIA!E185)</f>
        <v>0</v>
      </c>
      <c r="F185" s="77">
        <f>SUM([31]EASTERNFL:VALENCIA!F185)</f>
        <v>0</v>
      </c>
      <c r="G185" s="77">
        <f>SUM([31]EASTERNFL:VALENCIA!G185)</f>
        <v>0</v>
      </c>
      <c r="H185" s="77">
        <f>SUM([31]EASTERNFL:VALENCIA!H185)</f>
        <v>0</v>
      </c>
      <c r="I185" s="77">
        <f>SUM([31]EASTERNFL:VALENCIA!I185)</f>
        <v>0</v>
      </c>
      <c r="J185" s="77">
        <f>SUM([31]EASTERNFL:VALENCIA!J185)</f>
        <v>0</v>
      </c>
      <c r="K185" s="77">
        <f>SUM([31]EASTERNFL:VALENCIA!K185)</f>
        <v>0</v>
      </c>
      <c r="L185" s="77">
        <f>SUM([31]EASTERNFL:VALENCIA!L185)</f>
        <v>0</v>
      </c>
      <c r="M185" s="78">
        <f t="shared" si="8"/>
        <v>1284599.4699999997</v>
      </c>
      <c r="N185" s="77">
        <f>SUM([31]EASTERNFL:VALENCIA!N185)</f>
        <v>0</v>
      </c>
      <c r="O185" s="73">
        <f t="shared" si="9"/>
        <v>1284599.4699999997</v>
      </c>
      <c r="P185" s="217"/>
      <c r="Q185" s="91"/>
      <c r="R185" s="92"/>
    </row>
    <row r="186" spans="1:18">
      <c r="A186" s="46" t="s">
        <v>530</v>
      </c>
      <c r="B186" s="81" t="s">
        <v>531</v>
      </c>
      <c r="C186" s="88" t="s">
        <v>532</v>
      </c>
      <c r="D186" s="77">
        <f>SUM([31]EASTERNFL:VALENCIA!D186)</f>
        <v>8599088.9500000011</v>
      </c>
      <c r="E186" s="77">
        <f>SUM([31]EASTERNFL:VALENCIA!E186)</f>
        <v>0</v>
      </c>
      <c r="F186" s="77">
        <f>SUM([31]EASTERNFL:VALENCIA!F186)</f>
        <v>0</v>
      </c>
      <c r="G186" s="77">
        <f>SUM([31]EASTERNFL:VALENCIA!G186)</f>
        <v>0</v>
      </c>
      <c r="H186" s="77">
        <f>SUM([31]EASTERNFL:VALENCIA!H186)</f>
        <v>0</v>
      </c>
      <c r="I186" s="77">
        <f>SUM([31]EASTERNFL:VALENCIA!I186)</f>
        <v>0</v>
      </c>
      <c r="J186" s="77">
        <f>SUM([31]EASTERNFL:VALENCIA!J186)</f>
        <v>0</v>
      </c>
      <c r="K186" s="77">
        <f>SUM([31]EASTERNFL:VALENCIA!K186)</f>
        <v>0</v>
      </c>
      <c r="L186" s="77">
        <f>SUM([31]EASTERNFL:VALENCIA!L186)</f>
        <v>0</v>
      </c>
      <c r="M186" s="78">
        <f t="shared" si="8"/>
        <v>8599088.9500000011</v>
      </c>
      <c r="N186" s="77">
        <f>SUM([31]EASTERNFL:VALENCIA!N186)</f>
        <v>0</v>
      </c>
      <c r="O186" s="73">
        <f t="shared" si="9"/>
        <v>8599088.9500000011</v>
      </c>
      <c r="P186" s="217"/>
      <c r="Q186" s="91"/>
      <c r="R186" s="92"/>
    </row>
    <row r="187" spans="1:18">
      <c r="A187" s="46" t="s">
        <v>533</v>
      </c>
      <c r="B187" s="81" t="s">
        <v>534</v>
      </c>
      <c r="C187" s="85" t="s">
        <v>535</v>
      </c>
      <c r="D187" s="77">
        <f>SUM([31]EASTERNFL:VALENCIA!D187)</f>
        <v>65024.47</v>
      </c>
      <c r="E187" s="77">
        <f>SUM([31]EASTERNFL:VALENCIA!E187)</f>
        <v>0</v>
      </c>
      <c r="F187" s="77">
        <f>SUM([31]EASTERNFL:VALENCIA!F187)</f>
        <v>0</v>
      </c>
      <c r="G187" s="77">
        <f>SUM([31]EASTERNFL:VALENCIA!G187)</f>
        <v>0</v>
      </c>
      <c r="H187" s="77">
        <f>SUM([31]EASTERNFL:VALENCIA!H187)</f>
        <v>0</v>
      </c>
      <c r="I187" s="77">
        <f>SUM([31]EASTERNFL:VALENCIA!I187)</f>
        <v>0</v>
      </c>
      <c r="J187" s="77">
        <f>SUM([31]EASTERNFL:VALENCIA!J187)</f>
        <v>0</v>
      </c>
      <c r="K187" s="77">
        <f>SUM([31]EASTERNFL:VALENCIA!K187)</f>
        <v>0</v>
      </c>
      <c r="L187" s="77">
        <f>SUM([31]EASTERNFL:VALENCIA!L187)</f>
        <v>0</v>
      </c>
      <c r="M187" s="78">
        <f t="shared" si="8"/>
        <v>65024.47</v>
      </c>
      <c r="N187" s="77">
        <f>SUM([31]EASTERNFL:VALENCIA!N187)</f>
        <v>0</v>
      </c>
      <c r="O187" s="73">
        <f t="shared" si="9"/>
        <v>65024.47</v>
      </c>
      <c r="P187" s="217"/>
      <c r="Q187" s="91"/>
      <c r="R187" s="92"/>
    </row>
    <row r="188" spans="1:18">
      <c r="A188" s="46" t="s">
        <v>536</v>
      </c>
      <c r="B188" s="81" t="s">
        <v>537</v>
      </c>
      <c r="C188" s="88" t="s">
        <v>538</v>
      </c>
      <c r="D188" s="77">
        <f>SUM([31]EASTERNFL:VALENCIA!D188)</f>
        <v>0</v>
      </c>
      <c r="E188" s="77">
        <f>SUM([31]EASTERNFL:VALENCIA!E188)</f>
        <v>0</v>
      </c>
      <c r="F188" s="77">
        <f>SUM([31]EASTERNFL:VALENCIA!F188)</f>
        <v>0</v>
      </c>
      <c r="G188" s="77">
        <f>SUM([31]EASTERNFL:VALENCIA!G188)</f>
        <v>0</v>
      </c>
      <c r="H188" s="77">
        <f>SUM([31]EASTERNFL:VALENCIA!H188)</f>
        <v>0</v>
      </c>
      <c r="I188" s="77">
        <f>SUM([31]EASTERNFL:VALENCIA!I188)</f>
        <v>0</v>
      </c>
      <c r="J188" s="77">
        <f>SUM([31]EASTERNFL:VALENCIA!J188)</f>
        <v>0</v>
      </c>
      <c r="K188" s="77">
        <f>SUM([31]EASTERNFL:VALENCIA!K188)</f>
        <v>0</v>
      </c>
      <c r="L188" s="77">
        <f>SUM([31]EASTERNFL:VALENCIA!L188)</f>
        <v>0</v>
      </c>
      <c r="M188" s="78">
        <f t="shared" si="8"/>
        <v>0</v>
      </c>
      <c r="N188" s="77">
        <f>SUM([31]EASTERNFL:VALENCIA!N188)</f>
        <v>0</v>
      </c>
      <c r="O188" s="73">
        <f t="shared" si="9"/>
        <v>0</v>
      </c>
      <c r="P188" s="217"/>
      <c r="Q188" s="91"/>
      <c r="R188" s="92"/>
    </row>
    <row r="189" spans="1:18">
      <c r="A189" s="46" t="s">
        <v>539</v>
      </c>
      <c r="B189" s="81" t="s">
        <v>540</v>
      </c>
      <c r="C189" s="88" t="s">
        <v>541</v>
      </c>
      <c r="D189" s="77">
        <f>SUM([31]EASTERNFL:VALENCIA!D189)</f>
        <v>391031.3</v>
      </c>
      <c r="E189" s="77">
        <f>SUM([31]EASTERNFL:VALENCIA!E189)</f>
        <v>-1456.3</v>
      </c>
      <c r="F189" s="77">
        <f>SUM([31]EASTERNFL:VALENCIA!F189)</f>
        <v>0</v>
      </c>
      <c r="G189" s="77">
        <f>SUM([31]EASTERNFL:VALENCIA!G189)</f>
        <v>0</v>
      </c>
      <c r="H189" s="77">
        <f>SUM([31]EASTERNFL:VALENCIA!H189)</f>
        <v>0</v>
      </c>
      <c r="I189" s="77">
        <f>SUM([31]EASTERNFL:VALENCIA!I189)</f>
        <v>0</v>
      </c>
      <c r="J189" s="77">
        <f>SUM([31]EASTERNFL:VALENCIA!J189)</f>
        <v>0</v>
      </c>
      <c r="K189" s="77">
        <f>SUM([31]EASTERNFL:VALENCIA!K189)</f>
        <v>0</v>
      </c>
      <c r="L189" s="77">
        <f>SUM([31]EASTERNFL:VALENCIA!L189)</f>
        <v>0</v>
      </c>
      <c r="M189" s="78">
        <f t="shared" si="8"/>
        <v>389575</v>
      </c>
      <c r="N189" s="77">
        <f>SUM([31]EASTERNFL:VALENCIA!N189)</f>
        <v>0</v>
      </c>
      <c r="O189" s="73">
        <f t="shared" si="9"/>
        <v>389575</v>
      </c>
      <c r="P189" s="217"/>
      <c r="Q189" s="91"/>
      <c r="R189" s="92"/>
    </row>
    <row r="190" spans="1:18">
      <c r="B190" s="115"/>
      <c r="C190" s="88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217"/>
      <c r="Q190" s="91"/>
      <c r="R190" s="92"/>
    </row>
    <row r="191" spans="1:18">
      <c r="B191" s="100" t="s">
        <v>542</v>
      </c>
      <c r="C191" s="88"/>
      <c r="D191" s="101">
        <f>SUM(D174:D189)</f>
        <v>805166883.49000001</v>
      </c>
      <c r="E191" s="101">
        <f t="shared" ref="E191:N191" si="11">SUM(E174:E189)</f>
        <v>756094.52999999991</v>
      </c>
      <c r="F191" s="101">
        <f t="shared" si="11"/>
        <v>41996.05</v>
      </c>
      <c r="G191" s="101">
        <f t="shared" si="11"/>
        <v>0</v>
      </c>
      <c r="H191" s="101">
        <f t="shared" si="11"/>
        <v>0</v>
      </c>
      <c r="I191" s="101">
        <f t="shared" si="11"/>
        <v>0</v>
      </c>
      <c r="J191" s="101">
        <f t="shared" si="11"/>
        <v>0</v>
      </c>
      <c r="K191" s="101">
        <f t="shared" si="11"/>
        <v>0</v>
      </c>
      <c r="L191" s="101">
        <f>SUM(L174:L189)</f>
        <v>0</v>
      </c>
      <c r="M191" s="101">
        <f>SUM(M174:M189)</f>
        <v>805964974.07000005</v>
      </c>
      <c r="N191" s="101">
        <f t="shared" si="11"/>
        <v>-67341886.210000008</v>
      </c>
      <c r="O191" s="101">
        <f t="shared" si="9"/>
        <v>738623087.86000001</v>
      </c>
      <c r="P191" s="217"/>
      <c r="Q191" s="91"/>
      <c r="R191" s="92"/>
    </row>
    <row r="192" spans="1:18">
      <c r="B192" s="115"/>
      <c r="C192" s="88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3"/>
      <c r="P192" s="217"/>
      <c r="Q192" s="91"/>
      <c r="R192" s="92"/>
    </row>
    <row r="193" spans="1:18">
      <c r="A193" s="46" t="s">
        <v>543</v>
      </c>
      <c r="B193" s="116" t="s">
        <v>544</v>
      </c>
      <c r="C193" s="117" t="s">
        <v>545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3"/>
      <c r="P193" s="217"/>
      <c r="Q193" s="91"/>
      <c r="R193" s="92"/>
    </row>
    <row r="194" spans="1:18">
      <c r="A194" s="46" t="s">
        <v>543</v>
      </c>
      <c r="B194" s="83" t="s">
        <v>546</v>
      </c>
      <c r="C194" s="85" t="s">
        <v>547</v>
      </c>
      <c r="D194" s="77">
        <f>SUM([31]EASTERNFL:VALENCIA!D194)</f>
        <v>424376.55</v>
      </c>
      <c r="E194" s="77">
        <f>SUM([31]EASTERNFL:VALENCIA!E194)</f>
        <v>0</v>
      </c>
      <c r="F194" s="77">
        <f>SUM([31]EASTERNFL:VALENCIA!F194)</f>
        <v>0</v>
      </c>
      <c r="G194" s="77">
        <f>SUM([31]EASTERNFL:VALENCIA!G194)</f>
        <v>0</v>
      </c>
      <c r="H194" s="77">
        <f>SUM([31]EASTERNFL:VALENCIA!H194)</f>
        <v>0</v>
      </c>
      <c r="I194" s="77">
        <f>SUM([31]EASTERNFL:VALENCIA!I194)</f>
        <v>0</v>
      </c>
      <c r="J194" s="77">
        <f>SUM([31]EASTERNFL:VALENCIA!J194)</f>
        <v>0</v>
      </c>
      <c r="K194" s="77">
        <f>SUM([31]EASTERNFL:VALENCIA!K194)</f>
        <v>0</v>
      </c>
      <c r="L194" s="77">
        <f>SUM([31]EASTERNFL:VALENCIA!L194)</f>
        <v>0</v>
      </c>
      <c r="M194" s="78">
        <f t="shared" si="8"/>
        <v>424376.55</v>
      </c>
      <c r="N194" s="77">
        <f>SUM([31]EASTERNFL:VALENCIA!N194)</f>
        <v>0</v>
      </c>
      <c r="O194" s="73">
        <f t="shared" si="9"/>
        <v>424376.55</v>
      </c>
      <c r="P194" s="217"/>
      <c r="Q194" s="91"/>
      <c r="R194" s="92"/>
    </row>
    <row r="195" spans="1:18">
      <c r="A195" s="46" t="s">
        <v>548</v>
      </c>
      <c r="B195" s="118" t="s">
        <v>549</v>
      </c>
      <c r="C195" s="85" t="s">
        <v>550</v>
      </c>
      <c r="D195" s="77">
        <f>SUM([31]EASTERNFL:VALENCIA!D195)</f>
        <v>21875473.620000001</v>
      </c>
      <c r="E195" s="77">
        <f>SUM([31]EASTERNFL:VALENCIA!E195)</f>
        <v>98205.6</v>
      </c>
      <c r="F195" s="77">
        <f>SUM([31]EASTERNFL:VALENCIA!F195)</f>
        <v>178960.5</v>
      </c>
      <c r="G195" s="77">
        <f>SUM([31]EASTERNFL:VALENCIA!G195)</f>
        <v>0</v>
      </c>
      <c r="H195" s="77">
        <f>SUM([31]EASTERNFL:VALENCIA!H195)</f>
        <v>0</v>
      </c>
      <c r="I195" s="77">
        <f>SUM([31]EASTERNFL:VALENCIA!I195)</f>
        <v>0</v>
      </c>
      <c r="J195" s="77">
        <f>SUM([31]EASTERNFL:VALENCIA!J195)</f>
        <v>0</v>
      </c>
      <c r="K195" s="77">
        <f>SUM([31]EASTERNFL:VALENCIA!K195)</f>
        <v>0</v>
      </c>
      <c r="L195" s="77">
        <f>SUM([31]EASTERNFL:VALENCIA!L195)</f>
        <v>0</v>
      </c>
      <c r="M195" s="78">
        <f t="shared" si="8"/>
        <v>22152639.720000003</v>
      </c>
      <c r="N195" s="77">
        <f>SUM([31]EASTERNFL:VALENCIA!N195)</f>
        <v>0</v>
      </c>
      <c r="O195" s="73">
        <f t="shared" si="9"/>
        <v>22152639.720000003</v>
      </c>
      <c r="P195" s="217"/>
      <c r="Q195" s="91"/>
      <c r="R195" s="92"/>
    </row>
    <row r="196" spans="1:18">
      <c r="A196" s="46" t="s">
        <v>548</v>
      </c>
      <c r="B196" s="118" t="s">
        <v>551</v>
      </c>
      <c r="C196" s="85" t="s">
        <v>552</v>
      </c>
      <c r="D196" s="77">
        <f>SUM([31]EASTERNFL:VALENCIA!D196)</f>
        <v>-5283.8899999999994</v>
      </c>
      <c r="E196" s="77">
        <f>SUM([31]EASTERNFL:VALENCIA!E196)</f>
        <v>0</v>
      </c>
      <c r="F196" s="77">
        <f>SUM([31]EASTERNFL:VALENCIA!F196)</f>
        <v>0</v>
      </c>
      <c r="G196" s="77">
        <f>SUM([31]EASTERNFL:VALENCIA!G196)</f>
        <v>0</v>
      </c>
      <c r="H196" s="77">
        <f>SUM([31]EASTERNFL:VALENCIA!H196)</f>
        <v>0</v>
      </c>
      <c r="I196" s="77">
        <f>SUM([31]EASTERNFL:VALENCIA!I196)</f>
        <v>0</v>
      </c>
      <c r="J196" s="77">
        <f>SUM([31]EASTERNFL:VALENCIA!J196)</f>
        <v>0</v>
      </c>
      <c r="K196" s="77">
        <f>SUM([31]EASTERNFL:VALENCIA!K196)</f>
        <v>0</v>
      </c>
      <c r="L196" s="77">
        <f>SUM([31]EASTERNFL:VALENCIA!L196)</f>
        <v>0</v>
      </c>
      <c r="M196" s="78">
        <f t="shared" si="8"/>
        <v>-5283.8899999999994</v>
      </c>
      <c r="N196" s="77">
        <f>SUM([31]EASTERNFL:VALENCIA!N196)</f>
        <v>0</v>
      </c>
      <c r="O196" s="73">
        <f t="shared" si="9"/>
        <v>-5283.8899999999994</v>
      </c>
      <c r="P196" s="217"/>
      <c r="Q196" s="91"/>
      <c r="R196" s="92"/>
    </row>
    <row r="197" spans="1:18">
      <c r="A197" s="46" t="s">
        <v>548</v>
      </c>
      <c r="B197" s="83" t="s">
        <v>553</v>
      </c>
      <c r="C197" s="85" t="s">
        <v>554</v>
      </c>
      <c r="D197" s="77">
        <f>SUM([31]EASTERNFL:VALENCIA!D197)</f>
        <v>96901.69</v>
      </c>
      <c r="E197" s="77">
        <f>SUM([31]EASTERNFL:VALENCIA!E197)</f>
        <v>0</v>
      </c>
      <c r="F197" s="77">
        <f>SUM([31]EASTERNFL:VALENCIA!F197)</f>
        <v>0</v>
      </c>
      <c r="G197" s="77">
        <f>SUM([31]EASTERNFL:VALENCIA!G197)</f>
        <v>0</v>
      </c>
      <c r="H197" s="77">
        <f>SUM([31]EASTERNFL:VALENCIA!H197)</f>
        <v>0</v>
      </c>
      <c r="I197" s="77">
        <f>SUM([31]EASTERNFL:VALENCIA!I197)</f>
        <v>0</v>
      </c>
      <c r="J197" s="77">
        <f>SUM([31]EASTERNFL:VALENCIA!J197)</f>
        <v>0</v>
      </c>
      <c r="K197" s="77">
        <f>SUM([31]EASTERNFL:VALENCIA!K197)</f>
        <v>0</v>
      </c>
      <c r="L197" s="77">
        <f>SUM([31]EASTERNFL:VALENCIA!L197)</f>
        <v>0</v>
      </c>
      <c r="M197" s="78">
        <f t="shared" si="8"/>
        <v>96901.69</v>
      </c>
      <c r="N197" s="77">
        <f>SUM([31]EASTERNFL:VALENCIA!N197)</f>
        <v>0</v>
      </c>
      <c r="O197" s="73">
        <f t="shared" si="9"/>
        <v>96901.69</v>
      </c>
      <c r="P197" s="217"/>
      <c r="Q197" s="91"/>
      <c r="R197" s="92"/>
    </row>
    <row r="198" spans="1:18">
      <c r="A198" s="46" t="s">
        <v>555</v>
      </c>
      <c r="B198" s="118" t="s">
        <v>556</v>
      </c>
      <c r="C198" s="85" t="s">
        <v>557</v>
      </c>
      <c r="D198" s="77">
        <f>SUM([31]EASTERNFL:VALENCIA!D198)</f>
        <v>1613635.04</v>
      </c>
      <c r="E198" s="77">
        <f>SUM([31]EASTERNFL:VALENCIA!E198)</f>
        <v>0</v>
      </c>
      <c r="F198" s="77">
        <f>SUM([31]EASTERNFL:VALENCIA!F198)</f>
        <v>0</v>
      </c>
      <c r="G198" s="77">
        <f>SUM([31]EASTERNFL:VALENCIA!G198)</f>
        <v>0</v>
      </c>
      <c r="H198" s="77">
        <f>SUM([31]EASTERNFL:VALENCIA!H198)</f>
        <v>0</v>
      </c>
      <c r="I198" s="77">
        <f>SUM([31]EASTERNFL:VALENCIA!I198)</f>
        <v>0</v>
      </c>
      <c r="J198" s="77">
        <f>SUM([31]EASTERNFL:VALENCIA!J198)</f>
        <v>0</v>
      </c>
      <c r="K198" s="77">
        <f>SUM([31]EASTERNFL:VALENCIA!K198)</f>
        <v>0</v>
      </c>
      <c r="L198" s="77">
        <f>SUM([31]EASTERNFL:VALENCIA!L198)</f>
        <v>0</v>
      </c>
      <c r="M198" s="78">
        <f t="shared" si="8"/>
        <v>1613635.04</v>
      </c>
      <c r="N198" s="77">
        <f>SUM([31]EASTERNFL:VALENCIA!N198)</f>
        <v>0</v>
      </c>
      <c r="O198" s="73">
        <f t="shared" si="9"/>
        <v>1613635.04</v>
      </c>
      <c r="P198" s="217"/>
      <c r="Q198" s="91"/>
      <c r="R198" s="92"/>
    </row>
    <row r="199" spans="1:18">
      <c r="A199" s="46" t="s">
        <v>558</v>
      </c>
      <c r="B199" s="118" t="s">
        <v>559</v>
      </c>
      <c r="C199" s="85" t="s">
        <v>560</v>
      </c>
      <c r="D199" s="77">
        <f>SUM([31]EASTERNFL:VALENCIA!D199)</f>
        <v>3393731.0999999996</v>
      </c>
      <c r="E199" s="77">
        <f>SUM([31]EASTERNFL:VALENCIA!E199)</f>
        <v>0</v>
      </c>
      <c r="F199" s="77">
        <f>SUM([31]EASTERNFL:VALENCIA!F199)</f>
        <v>0</v>
      </c>
      <c r="G199" s="77">
        <f>SUM([31]EASTERNFL:VALENCIA!G199)</f>
        <v>0</v>
      </c>
      <c r="H199" s="77">
        <f>SUM([31]EASTERNFL:VALENCIA!H199)</f>
        <v>0</v>
      </c>
      <c r="I199" s="77">
        <f>SUM([31]EASTERNFL:VALENCIA!I199)</f>
        <v>0</v>
      </c>
      <c r="J199" s="77">
        <f>SUM([31]EASTERNFL:VALENCIA!J199)</f>
        <v>0</v>
      </c>
      <c r="K199" s="77">
        <f>SUM([31]EASTERNFL:VALENCIA!K199)</f>
        <v>0</v>
      </c>
      <c r="L199" s="77">
        <f>SUM([31]EASTERNFL:VALENCIA!L199)</f>
        <v>0</v>
      </c>
      <c r="M199" s="78">
        <f t="shared" si="8"/>
        <v>3393731.0999999996</v>
      </c>
      <c r="N199" s="77">
        <f>SUM([31]EASTERNFL:VALENCIA!N199)</f>
        <v>0</v>
      </c>
      <c r="O199" s="73">
        <f t="shared" si="9"/>
        <v>3393731.0999999996</v>
      </c>
      <c r="P199" s="217"/>
      <c r="Q199" s="91"/>
      <c r="R199" s="92"/>
    </row>
    <row r="200" spans="1:18">
      <c r="A200" s="46" t="s">
        <v>561</v>
      </c>
      <c r="B200" s="118" t="s">
        <v>562</v>
      </c>
      <c r="C200" s="85" t="s">
        <v>563</v>
      </c>
      <c r="D200" s="77">
        <f>SUM([31]EASTERNFL:VALENCIA!D200)</f>
        <v>140110.94</v>
      </c>
      <c r="E200" s="77">
        <f>SUM([31]EASTERNFL:VALENCIA!E200)</f>
        <v>0</v>
      </c>
      <c r="F200" s="77">
        <f>SUM([31]EASTERNFL:VALENCIA!F200)</f>
        <v>0</v>
      </c>
      <c r="G200" s="77">
        <f>SUM([31]EASTERNFL:VALENCIA!G200)</f>
        <v>0</v>
      </c>
      <c r="H200" s="77">
        <f>SUM([31]EASTERNFL:VALENCIA!H200)</f>
        <v>0</v>
      </c>
      <c r="I200" s="77">
        <f>SUM([31]EASTERNFL:VALENCIA!I200)</f>
        <v>0</v>
      </c>
      <c r="J200" s="77">
        <f>SUM([31]EASTERNFL:VALENCIA!J200)</f>
        <v>0</v>
      </c>
      <c r="K200" s="77">
        <f>SUM([31]EASTERNFL:VALENCIA!K200)</f>
        <v>0</v>
      </c>
      <c r="L200" s="77">
        <f>SUM([31]EASTERNFL:VALENCIA!L200)</f>
        <v>0</v>
      </c>
      <c r="M200" s="78">
        <f t="shared" si="8"/>
        <v>140110.94</v>
      </c>
      <c r="N200" s="77">
        <f>SUM([31]EASTERNFL:VALENCIA!N200)</f>
        <v>0</v>
      </c>
      <c r="O200" s="73">
        <f t="shared" si="9"/>
        <v>140110.94</v>
      </c>
      <c r="P200" s="217"/>
      <c r="Q200" s="91"/>
      <c r="R200" s="92"/>
    </row>
    <row r="201" spans="1:18">
      <c r="B201" s="118" t="s">
        <v>564</v>
      </c>
      <c r="C201" s="85" t="s">
        <v>565</v>
      </c>
      <c r="D201" s="77">
        <f>SUM([31]EASTERNFL:VALENCIA!D201)</f>
        <v>63216.3</v>
      </c>
      <c r="E201" s="77">
        <f>SUM([31]EASTERNFL:VALENCIA!E201)</f>
        <v>0</v>
      </c>
      <c r="F201" s="77">
        <f>SUM([31]EASTERNFL:VALENCIA!F201)</f>
        <v>0</v>
      </c>
      <c r="G201" s="77">
        <f>SUM([31]EASTERNFL:VALENCIA!G201)</f>
        <v>0</v>
      </c>
      <c r="H201" s="77">
        <f>SUM([31]EASTERNFL:VALENCIA!H201)</f>
        <v>0</v>
      </c>
      <c r="I201" s="77">
        <f>SUM([31]EASTERNFL:VALENCIA!I201)</f>
        <v>0</v>
      </c>
      <c r="J201" s="77">
        <f>SUM([31]EASTERNFL:VALENCIA!J201)</f>
        <v>0</v>
      </c>
      <c r="K201" s="77">
        <f>SUM([31]EASTERNFL:VALENCIA!K201)</f>
        <v>0</v>
      </c>
      <c r="L201" s="77">
        <f>SUM([31]EASTERNFL:VALENCIA!L201)</f>
        <v>0</v>
      </c>
      <c r="M201" s="78">
        <f t="shared" si="8"/>
        <v>63216.3</v>
      </c>
      <c r="N201" s="77">
        <f>SUM([31]EASTERNFL:VALENCIA!N201)</f>
        <v>0</v>
      </c>
      <c r="O201" s="73">
        <f t="shared" si="9"/>
        <v>63216.3</v>
      </c>
      <c r="P201" s="217"/>
      <c r="Q201" s="91"/>
      <c r="R201" s="92"/>
    </row>
    <row r="202" spans="1:18">
      <c r="B202" s="118" t="s">
        <v>566</v>
      </c>
      <c r="C202" s="85" t="s">
        <v>567</v>
      </c>
      <c r="D202" s="77">
        <f>SUM([31]EASTERNFL:VALENCIA!D202)</f>
        <v>0</v>
      </c>
      <c r="E202" s="77">
        <f>SUM([31]EASTERNFL:VALENCIA!E202)</f>
        <v>0</v>
      </c>
      <c r="F202" s="77">
        <f>SUM([31]EASTERNFL:VALENCIA!F202)</f>
        <v>0</v>
      </c>
      <c r="G202" s="77">
        <f>SUM([31]EASTERNFL:VALENCIA!G202)</f>
        <v>0</v>
      </c>
      <c r="H202" s="77">
        <f>SUM([31]EASTERNFL:VALENCIA!H202)</f>
        <v>0</v>
      </c>
      <c r="I202" s="77">
        <f>SUM([31]EASTERNFL:VALENCIA!I202)</f>
        <v>0</v>
      </c>
      <c r="J202" s="77">
        <f>SUM([31]EASTERNFL:VALENCIA!J202)</f>
        <v>0</v>
      </c>
      <c r="K202" s="77">
        <f>SUM([31]EASTERNFL:VALENCIA!K202)</f>
        <v>0</v>
      </c>
      <c r="L202" s="77">
        <f>SUM([31]EASTERNFL:VALENCIA!L202)</f>
        <v>0</v>
      </c>
      <c r="M202" s="78">
        <f t="shared" si="8"/>
        <v>0</v>
      </c>
      <c r="N202" s="77">
        <f>SUM([31]EASTERNFL:VALENCIA!N202)</f>
        <v>0</v>
      </c>
      <c r="O202" s="73">
        <f t="shared" si="9"/>
        <v>0</v>
      </c>
      <c r="P202" s="217"/>
      <c r="Q202" s="91"/>
      <c r="R202" s="92"/>
    </row>
    <row r="203" spans="1:18">
      <c r="A203" s="46" t="s">
        <v>568</v>
      </c>
      <c r="B203" s="118" t="s">
        <v>569</v>
      </c>
      <c r="C203" s="85" t="s">
        <v>570</v>
      </c>
      <c r="D203" s="77">
        <f>SUM([31]EASTERNFL:VALENCIA!D203)</f>
        <v>124001.81</v>
      </c>
      <c r="E203" s="77">
        <f>SUM([31]EASTERNFL:VALENCIA!E203)</f>
        <v>0</v>
      </c>
      <c r="F203" s="77">
        <f>SUM([31]EASTERNFL:VALENCIA!F203)</f>
        <v>0</v>
      </c>
      <c r="G203" s="77">
        <f>SUM([31]EASTERNFL:VALENCIA!G203)</f>
        <v>0</v>
      </c>
      <c r="H203" s="77">
        <f>SUM([31]EASTERNFL:VALENCIA!H203)</f>
        <v>0</v>
      </c>
      <c r="I203" s="77">
        <f>SUM([31]EASTERNFL:VALENCIA!I203)</f>
        <v>0</v>
      </c>
      <c r="J203" s="77">
        <f>SUM([31]EASTERNFL:VALENCIA!J203)</f>
        <v>0</v>
      </c>
      <c r="K203" s="77">
        <f>SUM([31]EASTERNFL:VALENCIA!K203)</f>
        <v>0</v>
      </c>
      <c r="L203" s="77">
        <f>SUM([31]EASTERNFL:VALENCIA!L203)</f>
        <v>0</v>
      </c>
      <c r="M203" s="78">
        <f t="shared" si="8"/>
        <v>124001.81</v>
      </c>
      <c r="N203" s="77">
        <f>SUM([31]EASTERNFL:VALENCIA!N203)</f>
        <v>0</v>
      </c>
      <c r="O203" s="73">
        <f t="shared" si="9"/>
        <v>124001.81</v>
      </c>
      <c r="P203" s="217"/>
      <c r="Q203" s="91"/>
      <c r="R203" s="92"/>
    </row>
    <row r="204" spans="1:18">
      <c r="B204" s="118" t="s">
        <v>571</v>
      </c>
      <c r="C204" s="85" t="s">
        <v>572</v>
      </c>
      <c r="D204" s="77">
        <f>SUM([31]EASTERNFL:VALENCIA!D204)</f>
        <v>1039</v>
      </c>
      <c r="E204" s="77">
        <f>SUM([31]EASTERNFL:VALENCIA!E204)</f>
        <v>0</v>
      </c>
      <c r="F204" s="77">
        <f>SUM([31]EASTERNFL:VALENCIA!F204)</f>
        <v>0</v>
      </c>
      <c r="G204" s="77">
        <f>SUM([31]EASTERNFL:VALENCIA!G204)</f>
        <v>0</v>
      </c>
      <c r="H204" s="77">
        <f>SUM([31]EASTERNFL:VALENCIA!H204)</f>
        <v>0</v>
      </c>
      <c r="I204" s="77">
        <f>SUM([31]EASTERNFL:VALENCIA!I204)</f>
        <v>0</v>
      </c>
      <c r="J204" s="77">
        <f>SUM([31]EASTERNFL:VALENCIA!J204)</f>
        <v>0</v>
      </c>
      <c r="K204" s="77">
        <f>SUM([31]EASTERNFL:VALENCIA!K204)</f>
        <v>0</v>
      </c>
      <c r="L204" s="77">
        <f>SUM([31]EASTERNFL:VALENCIA!L204)</f>
        <v>0</v>
      </c>
      <c r="M204" s="78">
        <f t="shared" si="8"/>
        <v>1039</v>
      </c>
      <c r="N204" s="77">
        <f>SUM([31]EASTERNFL:VALENCIA!N204)</f>
        <v>0</v>
      </c>
      <c r="O204" s="73">
        <f t="shared" si="9"/>
        <v>1039</v>
      </c>
      <c r="P204" s="217"/>
      <c r="Q204" s="91"/>
      <c r="R204" s="92"/>
    </row>
    <row r="205" spans="1:18">
      <c r="A205" s="46" t="s">
        <v>568</v>
      </c>
      <c r="B205" s="118" t="s">
        <v>573</v>
      </c>
      <c r="C205" s="85" t="s">
        <v>574</v>
      </c>
      <c r="D205" s="77">
        <f>SUM([31]EASTERNFL:VALENCIA!D205)</f>
        <v>0</v>
      </c>
      <c r="E205" s="77">
        <f>SUM([31]EASTERNFL:VALENCIA!E205)</f>
        <v>0</v>
      </c>
      <c r="F205" s="77">
        <f>SUM([31]EASTERNFL:VALENCIA!F205)</f>
        <v>0</v>
      </c>
      <c r="G205" s="77">
        <f>SUM([31]EASTERNFL:VALENCIA!G205)</f>
        <v>0</v>
      </c>
      <c r="H205" s="77">
        <f>SUM([31]EASTERNFL:VALENCIA!H205)</f>
        <v>0</v>
      </c>
      <c r="I205" s="77">
        <f>SUM([31]EASTERNFL:VALENCIA!I205)</f>
        <v>0</v>
      </c>
      <c r="J205" s="77">
        <f>SUM([31]EASTERNFL:VALENCIA!J205)</f>
        <v>0</v>
      </c>
      <c r="K205" s="77">
        <f>SUM([31]EASTERNFL:VALENCIA!K205)</f>
        <v>0</v>
      </c>
      <c r="L205" s="77">
        <f>SUM([31]EASTERNFL:VALENCIA!L205)</f>
        <v>0</v>
      </c>
      <c r="M205" s="78">
        <f t="shared" si="8"/>
        <v>0</v>
      </c>
      <c r="N205" s="77">
        <f>SUM([31]EASTERNFL:VALENCIA!N205)</f>
        <v>0</v>
      </c>
      <c r="O205" s="73">
        <f t="shared" si="9"/>
        <v>0</v>
      </c>
      <c r="P205" s="217"/>
      <c r="Q205" s="91"/>
      <c r="R205" s="92"/>
    </row>
    <row r="206" spans="1:18">
      <c r="A206" s="46" t="s">
        <v>555</v>
      </c>
      <c r="B206" s="83" t="s">
        <v>575</v>
      </c>
      <c r="C206" s="85" t="s">
        <v>576</v>
      </c>
      <c r="D206" s="77">
        <f>SUM([31]EASTERNFL:VALENCIA!D206)</f>
        <v>6106164.46</v>
      </c>
      <c r="E206" s="77">
        <f>SUM([31]EASTERNFL:VALENCIA!E206)</f>
        <v>0</v>
      </c>
      <c r="F206" s="77">
        <f>SUM([31]EASTERNFL:VALENCIA!F206)</f>
        <v>0</v>
      </c>
      <c r="G206" s="77">
        <f>SUM([31]EASTERNFL:VALENCIA!G206)</f>
        <v>0</v>
      </c>
      <c r="H206" s="77">
        <f>SUM([31]EASTERNFL:VALENCIA!H206)</f>
        <v>0</v>
      </c>
      <c r="I206" s="77">
        <f>SUM([31]EASTERNFL:VALENCIA!I206)</f>
        <v>0</v>
      </c>
      <c r="J206" s="77">
        <f>SUM([31]EASTERNFL:VALENCIA!J206)</f>
        <v>0</v>
      </c>
      <c r="K206" s="77">
        <f>SUM([31]EASTERNFL:VALENCIA!K206)</f>
        <v>0</v>
      </c>
      <c r="L206" s="77">
        <f>SUM([31]EASTERNFL:VALENCIA!L206)</f>
        <v>0</v>
      </c>
      <c r="M206" s="78">
        <f t="shared" si="8"/>
        <v>6106164.46</v>
      </c>
      <c r="N206" s="77">
        <f>SUM([31]EASTERNFL:VALENCIA!N206)</f>
        <v>-297</v>
      </c>
      <c r="O206" s="73">
        <f t="shared" si="9"/>
        <v>6105867.46</v>
      </c>
      <c r="P206" s="217"/>
      <c r="Q206" s="91"/>
      <c r="R206" s="92"/>
    </row>
    <row r="207" spans="1:18">
      <c r="A207" s="46" t="s">
        <v>558</v>
      </c>
      <c r="B207" s="83" t="s">
        <v>577</v>
      </c>
      <c r="C207" s="85" t="s">
        <v>578</v>
      </c>
      <c r="D207" s="77">
        <f>SUM([31]EASTERNFL:VALENCIA!D207)</f>
        <v>41816946.219999999</v>
      </c>
      <c r="E207" s="77">
        <f>SUM([31]EASTERNFL:VALENCIA!E207)</f>
        <v>84603</v>
      </c>
      <c r="F207" s="77">
        <f>SUM([31]EASTERNFL:VALENCIA!F207)</f>
        <v>-69644.5</v>
      </c>
      <c r="G207" s="77">
        <f>SUM([31]EASTERNFL:VALENCIA!G207)</f>
        <v>0</v>
      </c>
      <c r="H207" s="77">
        <f>SUM([31]EASTERNFL:VALENCIA!H207)</f>
        <v>0</v>
      </c>
      <c r="I207" s="77">
        <f>SUM([31]EASTERNFL:VALENCIA!I207)</f>
        <v>0</v>
      </c>
      <c r="J207" s="77">
        <f>SUM([31]EASTERNFL:VALENCIA!J207)</f>
        <v>0</v>
      </c>
      <c r="K207" s="77">
        <f>SUM([31]EASTERNFL:VALENCIA!K207)</f>
        <v>0</v>
      </c>
      <c r="L207" s="77">
        <f>SUM([31]EASTERNFL:VALENCIA!L207)</f>
        <v>0</v>
      </c>
      <c r="M207" s="78">
        <f t="shared" si="8"/>
        <v>41831904.719999999</v>
      </c>
      <c r="N207" s="77">
        <f>SUM([31]EASTERNFL:VALENCIA!N207)</f>
        <v>0</v>
      </c>
      <c r="O207" s="73">
        <f t="shared" si="9"/>
        <v>41831904.719999999</v>
      </c>
      <c r="P207" s="217"/>
      <c r="Q207" s="91"/>
      <c r="R207" s="92"/>
    </row>
    <row r="208" spans="1:18">
      <c r="A208" s="46" t="s">
        <v>561</v>
      </c>
      <c r="B208" s="83" t="s">
        <v>579</v>
      </c>
      <c r="C208" s="85" t="s">
        <v>580</v>
      </c>
      <c r="D208" s="77">
        <f>SUM([31]EASTERNFL:VALENCIA!D208)</f>
        <v>20356531.879999999</v>
      </c>
      <c r="E208" s="77">
        <f>SUM([31]EASTERNFL:VALENCIA!E208)</f>
        <v>0</v>
      </c>
      <c r="F208" s="77">
        <f>SUM([31]EASTERNFL:VALENCIA!F208)</f>
        <v>0</v>
      </c>
      <c r="G208" s="77">
        <f>SUM([31]EASTERNFL:VALENCIA!G208)</f>
        <v>0</v>
      </c>
      <c r="H208" s="77">
        <f>SUM([31]EASTERNFL:VALENCIA!H208)</f>
        <v>0</v>
      </c>
      <c r="I208" s="77">
        <f>SUM([31]EASTERNFL:VALENCIA!I208)</f>
        <v>0</v>
      </c>
      <c r="J208" s="77">
        <f>SUM([31]EASTERNFL:VALENCIA!J208)</f>
        <v>0</v>
      </c>
      <c r="K208" s="77">
        <f>SUM([31]EASTERNFL:VALENCIA!K208)</f>
        <v>0</v>
      </c>
      <c r="L208" s="77">
        <f>SUM([31]EASTERNFL:VALENCIA!L208)</f>
        <v>0</v>
      </c>
      <c r="M208" s="78">
        <f t="shared" si="8"/>
        <v>20356531.879999999</v>
      </c>
      <c r="N208" s="77">
        <f>SUM([31]EASTERNFL:VALENCIA!N208)</f>
        <v>0</v>
      </c>
      <c r="O208" s="73">
        <f t="shared" si="9"/>
        <v>20356531.879999999</v>
      </c>
      <c r="P208" s="217"/>
      <c r="Q208" s="91"/>
      <c r="R208" s="92"/>
    </row>
    <row r="209" spans="1:18">
      <c r="A209" s="46" t="s">
        <v>568</v>
      </c>
      <c r="B209" s="83" t="s">
        <v>581</v>
      </c>
      <c r="C209" s="85" t="s">
        <v>582</v>
      </c>
      <c r="D209" s="77">
        <f>SUM([31]EASTERNFL:VALENCIA!D209)</f>
        <v>6664921.6600000001</v>
      </c>
      <c r="E209" s="77">
        <f>SUM([31]EASTERNFL:VALENCIA!E209)</f>
        <v>0</v>
      </c>
      <c r="F209" s="77">
        <f>SUM([31]EASTERNFL:VALENCIA!F209)</f>
        <v>-31500</v>
      </c>
      <c r="G209" s="77">
        <f>SUM([31]EASTERNFL:VALENCIA!G209)</f>
        <v>0</v>
      </c>
      <c r="H209" s="77">
        <f>SUM([31]EASTERNFL:VALENCIA!H209)</f>
        <v>0</v>
      </c>
      <c r="I209" s="77">
        <f>SUM([31]EASTERNFL:VALENCIA!I209)</f>
        <v>0</v>
      </c>
      <c r="J209" s="77">
        <f>SUM([31]EASTERNFL:VALENCIA!J209)</f>
        <v>0</v>
      </c>
      <c r="K209" s="77">
        <f>SUM([31]EASTERNFL:VALENCIA!K209)</f>
        <v>0</v>
      </c>
      <c r="L209" s="77">
        <f>SUM([31]EASTERNFL:VALENCIA!L209)</f>
        <v>0</v>
      </c>
      <c r="M209" s="78">
        <f t="shared" si="8"/>
        <v>6633421.6600000001</v>
      </c>
      <c r="N209" s="77">
        <f>SUM([31]EASTERNFL:VALENCIA!N209)</f>
        <v>75100</v>
      </c>
      <c r="O209" s="73">
        <f t="shared" si="9"/>
        <v>6708521.6600000001</v>
      </c>
      <c r="P209" s="217"/>
      <c r="Q209" s="91"/>
      <c r="R209" s="92"/>
    </row>
    <row r="210" spans="1:18">
      <c r="A210" s="46" t="s">
        <v>583</v>
      </c>
      <c r="B210" s="83" t="s">
        <v>584</v>
      </c>
      <c r="C210" s="85" t="s">
        <v>585</v>
      </c>
      <c r="D210" s="77">
        <f>SUM([31]EASTERNFL:VALENCIA!D210)</f>
        <v>520961.75</v>
      </c>
      <c r="E210" s="77">
        <f>SUM([31]EASTERNFL:VALENCIA!E210)</f>
        <v>1150</v>
      </c>
      <c r="F210" s="77">
        <f>SUM([31]EASTERNFL:VALENCIA!F210)</f>
        <v>0</v>
      </c>
      <c r="G210" s="77">
        <f>SUM([31]EASTERNFL:VALENCIA!G210)</f>
        <v>0</v>
      </c>
      <c r="H210" s="77">
        <f>SUM([31]EASTERNFL:VALENCIA!H210)</f>
        <v>0</v>
      </c>
      <c r="I210" s="77">
        <f>SUM([31]EASTERNFL:VALENCIA!I210)</f>
        <v>0</v>
      </c>
      <c r="J210" s="77">
        <f>SUM([31]EASTERNFL:VALENCIA!J210)</f>
        <v>0</v>
      </c>
      <c r="K210" s="77">
        <f>SUM([31]EASTERNFL:VALENCIA!K210)</f>
        <v>0</v>
      </c>
      <c r="L210" s="77">
        <f>SUM([31]EASTERNFL:VALENCIA!L210)</f>
        <v>0</v>
      </c>
      <c r="M210" s="78">
        <f t="shared" si="8"/>
        <v>522111.75</v>
      </c>
      <c r="N210" s="77">
        <f>SUM([31]EASTERNFL:VALENCIA!N210)</f>
        <v>0</v>
      </c>
      <c r="O210" s="73">
        <f t="shared" si="9"/>
        <v>522111.75</v>
      </c>
      <c r="P210" s="217"/>
      <c r="Q210" s="91"/>
      <c r="R210" s="92"/>
    </row>
    <row r="211" spans="1:18">
      <c r="A211" s="46" t="s">
        <v>586</v>
      </c>
      <c r="B211" s="83" t="s">
        <v>587</v>
      </c>
      <c r="C211" s="85" t="s">
        <v>588</v>
      </c>
      <c r="D211" s="77">
        <f>SUM([31]EASTERNFL:VALENCIA!D211)</f>
        <v>1310892.7200000002</v>
      </c>
      <c r="E211" s="77">
        <f>SUM([31]EASTERNFL:VALENCIA!E211)</f>
        <v>0</v>
      </c>
      <c r="F211" s="77">
        <f>SUM([31]EASTERNFL:VALENCIA!F211)</f>
        <v>0</v>
      </c>
      <c r="G211" s="77">
        <f>SUM([31]EASTERNFL:VALENCIA!G211)</f>
        <v>0</v>
      </c>
      <c r="H211" s="77">
        <f>SUM([31]EASTERNFL:VALENCIA!H211)</f>
        <v>0</v>
      </c>
      <c r="I211" s="77">
        <f>SUM([31]EASTERNFL:VALENCIA!I211)</f>
        <v>0</v>
      </c>
      <c r="J211" s="77">
        <f>SUM([31]EASTERNFL:VALENCIA!J211)</f>
        <v>0</v>
      </c>
      <c r="K211" s="77">
        <f>SUM([31]EASTERNFL:VALENCIA!K211)</f>
        <v>0</v>
      </c>
      <c r="L211" s="77">
        <f>SUM([31]EASTERNFL:VALENCIA!L211)</f>
        <v>0</v>
      </c>
      <c r="M211" s="78">
        <f t="shared" si="8"/>
        <v>1310892.7200000002</v>
      </c>
      <c r="N211" s="77">
        <f>SUM([31]EASTERNFL:VALENCIA!N211)</f>
        <v>0</v>
      </c>
      <c r="O211" s="73">
        <f t="shared" si="9"/>
        <v>1310892.7200000002</v>
      </c>
      <c r="P211" s="217"/>
      <c r="Q211" s="91"/>
      <c r="R211" s="92"/>
    </row>
    <row r="212" spans="1:18">
      <c r="A212" s="46" t="s">
        <v>589</v>
      </c>
      <c r="B212" s="83" t="s">
        <v>590</v>
      </c>
      <c r="C212" s="85" t="s">
        <v>591</v>
      </c>
      <c r="D212" s="77">
        <f>SUM([31]EASTERNFL:VALENCIA!D212)</f>
        <v>-73.48</v>
      </c>
      <c r="E212" s="77">
        <f>SUM([31]EASTERNFL:VALENCIA!E212)</f>
        <v>0</v>
      </c>
      <c r="F212" s="77">
        <f>SUM([31]EASTERNFL:VALENCIA!F212)</f>
        <v>0</v>
      </c>
      <c r="G212" s="77">
        <f>SUM([31]EASTERNFL:VALENCIA!G212)</f>
        <v>192908.01</v>
      </c>
      <c r="H212" s="77">
        <f>SUM([31]EASTERNFL:VALENCIA!H212)</f>
        <v>39743729.75</v>
      </c>
      <c r="I212" s="77">
        <f>SUM([31]EASTERNFL:VALENCIA!I212)</f>
        <v>0</v>
      </c>
      <c r="J212" s="77">
        <f>SUM([31]EASTERNFL:VALENCIA!J212)</f>
        <v>41.930000000025466</v>
      </c>
      <c r="K212" s="77">
        <f>SUM([31]EASTERNFL:VALENCIA!K212)</f>
        <v>0</v>
      </c>
      <c r="L212" s="77">
        <f>SUM([31]EASTERNFL:VALENCIA!L212)</f>
        <v>0</v>
      </c>
      <c r="M212" s="78">
        <f t="shared" si="8"/>
        <v>39936606.210000001</v>
      </c>
      <c r="N212" s="77">
        <f>SUM([31]EASTERNFL:VALENCIA!N212)</f>
        <v>0</v>
      </c>
      <c r="O212" s="73">
        <f t="shared" si="9"/>
        <v>39936606.210000001</v>
      </c>
      <c r="P212" s="217"/>
      <c r="Q212" s="91"/>
      <c r="R212" s="92"/>
    </row>
    <row r="213" spans="1:18">
      <c r="A213" s="46" t="s">
        <v>592</v>
      </c>
      <c r="B213" s="83" t="s">
        <v>593</v>
      </c>
      <c r="C213" s="85" t="s">
        <v>594</v>
      </c>
      <c r="D213" s="77">
        <f>SUM([31]EASTERNFL:VALENCIA!D213)</f>
        <v>27</v>
      </c>
      <c r="E213" s="77">
        <f>SUM([31]EASTERNFL:VALENCIA!E213)</f>
        <v>60439128.5</v>
      </c>
      <c r="F213" s="77">
        <f>SUM([31]EASTERNFL:VALENCIA!F213)</f>
        <v>-300</v>
      </c>
      <c r="G213" s="77">
        <f>SUM([31]EASTERNFL:VALENCIA!G213)</f>
        <v>0</v>
      </c>
      <c r="H213" s="77">
        <f>SUM([31]EASTERNFL:VALENCIA!H213)</f>
        <v>40620.410000000003</v>
      </c>
      <c r="I213" s="77">
        <f>SUM([31]EASTERNFL:VALENCIA!I213)</f>
        <v>0</v>
      </c>
      <c r="J213" s="77">
        <f>SUM([31]EASTERNFL:VALENCIA!J213)</f>
        <v>0</v>
      </c>
      <c r="K213" s="77">
        <f>SUM([31]EASTERNFL:VALENCIA!K213)</f>
        <v>0</v>
      </c>
      <c r="L213" s="77">
        <f>SUM([31]EASTERNFL:VALENCIA!L213)</f>
        <v>0</v>
      </c>
      <c r="M213" s="78">
        <f t="shared" ref="M213:M228" si="12">SUM(D213:L213)</f>
        <v>60479475.909999996</v>
      </c>
      <c r="N213" s="77">
        <f>SUM([31]EASTERNFL:VALENCIA!N213)</f>
        <v>24450.2</v>
      </c>
      <c r="O213" s="73">
        <f t="shared" ref="O213:O228" si="13">SUM(M213:N213)</f>
        <v>60503926.109999999</v>
      </c>
      <c r="P213" s="217"/>
      <c r="Q213" s="91"/>
      <c r="R213" s="92"/>
    </row>
    <row r="214" spans="1:18">
      <c r="B214" s="83" t="s">
        <v>595</v>
      </c>
      <c r="C214" s="85" t="s">
        <v>596</v>
      </c>
      <c r="D214" s="77">
        <f>SUM([31]EASTERNFL:VALENCIA!D214)</f>
        <v>0</v>
      </c>
      <c r="E214" s="77">
        <f>SUM([31]EASTERNFL:VALENCIA!E214)</f>
        <v>2585709.9400000004</v>
      </c>
      <c r="F214" s="77">
        <f>SUM([31]EASTERNFL:VALENCIA!F214)</f>
        <v>0</v>
      </c>
      <c r="G214" s="77">
        <f>SUM([31]EASTERNFL:VALENCIA!G214)</f>
        <v>0</v>
      </c>
      <c r="H214" s="77">
        <f>SUM([31]EASTERNFL:VALENCIA!H214)</f>
        <v>0</v>
      </c>
      <c r="I214" s="77">
        <f>SUM([31]EASTERNFL:VALENCIA!I214)</f>
        <v>0</v>
      </c>
      <c r="J214" s="77">
        <f>SUM([31]EASTERNFL:VALENCIA!J214)</f>
        <v>0</v>
      </c>
      <c r="K214" s="77">
        <f>SUM([31]EASTERNFL:VALENCIA!K214)</f>
        <v>0</v>
      </c>
      <c r="L214" s="77">
        <f>SUM([31]EASTERNFL:VALENCIA!L214)</f>
        <v>0</v>
      </c>
      <c r="M214" s="78">
        <f t="shared" si="12"/>
        <v>2585709.9400000004</v>
      </c>
      <c r="N214" s="77">
        <f>SUM([31]EASTERNFL:VALENCIA!N214)</f>
        <v>0</v>
      </c>
      <c r="O214" s="73">
        <f t="shared" si="13"/>
        <v>2585709.9400000004</v>
      </c>
      <c r="P214" s="217"/>
      <c r="Q214" s="91"/>
      <c r="R214" s="92"/>
    </row>
    <row r="215" spans="1:18">
      <c r="A215" s="46" t="s">
        <v>597</v>
      </c>
      <c r="B215" s="81" t="s">
        <v>598</v>
      </c>
      <c r="C215" s="88" t="s">
        <v>599</v>
      </c>
      <c r="D215" s="77">
        <f>SUM([31]EASTERNFL:VALENCIA!D215)</f>
        <v>0</v>
      </c>
      <c r="E215" s="77">
        <f>SUM([31]EASTERNFL:VALENCIA!E215)</f>
        <v>0</v>
      </c>
      <c r="F215" s="77">
        <f>SUM([31]EASTERNFL:VALENCIA!F215)</f>
        <v>0</v>
      </c>
      <c r="G215" s="77">
        <f>SUM([31]EASTERNFL:VALENCIA!G215)</f>
        <v>0</v>
      </c>
      <c r="H215" s="77">
        <f>SUM([31]EASTERNFL:VALENCIA!H215)</f>
        <v>0</v>
      </c>
      <c r="I215" s="77">
        <f>SUM([31]EASTERNFL:VALENCIA!I215)</f>
        <v>0</v>
      </c>
      <c r="J215" s="77">
        <f>SUM([31]EASTERNFL:VALENCIA!J215)</f>
        <v>91682017.229999989</v>
      </c>
      <c r="K215" s="77">
        <f>SUM([31]EASTERNFL:VALENCIA!K215)</f>
        <v>0</v>
      </c>
      <c r="L215" s="77">
        <f>SUM([31]EASTERNFL:VALENCIA!L215)</f>
        <v>0</v>
      </c>
      <c r="M215" s="78">
        <f t="shared" si="12"/>
        <v>91682017.229999989</v>
      </c>
      <c r="N215" s="77">
        <f>SUM([31]EASTERNFL:VALENCIA!N215)</f>
        <v>0</v>
      </c>
      <c r="O215" s="73">
        <f t="shared" si="13"/>
        <v>91682017.229999989</v>
      </c>
      <c r="P215" s="217"/>
      <c r="Q215" s="91"/>
      <c r="R215" s="92"/>
    </row>
    <row r="216" spans="1:18">
      <c r="A216" s="46" t="s">
        <v>600</v>
      </c>
      <c r="B216" s="81" t="s">
        <v>601</v>
      </c>
      <c r="C216" s="88" t="s">
        <v>602</v>
      </c>
      <c r="D216" s="77">
        <f>SUM([31]EASTERNFL:VALENCIA!D216)</f>
        <v>0</v>
      </c>
      <c r="E216" s="77">
        <f>SUM([31]EASTERNFL:VALENCIA!E216)</f>
        <v>0</v>
      </c>
      <c r="F216" s="77">
        <f>SUM([31]EASTERNFL:VALENCIA!F216)</f>
        <v>0</v>
      </c>
      <c r="G216" s="77">
        <f>SUM([31]EASTERNFL:VALENCIA!G216)</f>
        <v>0</v>
      </c>
      <c r="H216" s="77">
        <f>SUM([31]EASTERNFL:VALENCIA!H216)</f>
        <v>0</v>
      </c>
      <c r="I216" s="77">
        <f>SUM([31]EASTERNFL:VALENCIA!I216)</f>
        <v>0</v>
      </c>
      <c r="J216" s="77">
        <f>SUM([31]EASTERNFL:VALENCIA!J216)</f>
        <v>705756.3899999999</v>
      </c>
      <c r="K216" s="77">
        <f>SUM([31]EASTERNFL:VALENCIA!K216)</f>
        <v>0</v>
      </c>
      <c r="L216" s="77">
        <f>SUM([31]EASTERNFL:VALENCIA!L216)</f>
        <v>0</v>
      </c>
      <c r="M216" s="78">
        <f t="shared" si="12"/>
        <v>705756.3899999999</v>
      </c>
      <c r="N216" s="77">
        <f>SUM([31]EASTERNFL:VALENCIA!N216)</f>
        <v>0</v>
      </c>
      <c r="O216" s="73">
        <f t="shared" si="13"/>
        <v>705756.3899999999</v>
      </c>
      <c r="P216" s="217"/>
      <c r="Q216" s="91"/>
      <c r="R216" s="92"/>
    </row>
    <row r="217" spans="1:18">
      <c r="B217" s="81" t="s">
        <v>603</v>
      </c>
      <c r="C217" s="88" t="s">
        <v>604</v>
      </c>
      <c r="D217" s="77">
        <f>SUM([31]EASTERNFL:VALENCIA!D217)</f>
        <v>0</v>
      </c>
      <c r="E217" s="77">
        <f>SUM([31]EASTERNFL:VALENCIA!E217)</f>
        <v>0</v>
      </c>
      <c r="F217" s="77">
        <f>SUM([31]EASTERNFL:VALENCIA!F217)</f>
        <v>0</v>
      </c>
      <c r="G217" s="77">
        <f>SUM([31]EASTERNFL:VALENCIA!G217)</f>
        <v>0</v>
      </c>
      <c r="H217" s="77">
        <f>SUM([31]EASTERNFL:VALENCIA!H217)</f>
        <v>0</v>
      </c>
      <c r="I217" s="77">
        <f>SUM([31]EASTERNFL:VALENCIA!I217)</f>
        <v>0</v>
      </c>
      <c r="J217" s="77">
        <f>SUM([31]EASTERNFL:VALENCIA!J217)</f>
        <v>4761139.8100000005</v>
      </c>
      <c r="K217" s="77">
        <f>SUM([31]EASTERNFL:VALENCIA!K217)</f>
        <v>0</v>
      </c>
      <c r="L217" s="77">
        <f>SUM([31]EASTERNFL:VALENCIA!L217)</f>
        <v>0</v>
      </c>
      <c r="M217" s="78">
        <f t="shared" si="12"/>
        <v>4761139.8100000005</v>
      </c>
      <c r="N217" s="77">
        <f>SUM([31]EASTERNFL:VALENCIA!N217)</f>
        <v>0</v>
      </c>
      <c r="O217" s="73">
        <f t="shared" si="13"/>
        <v>4761139.8100000005</v>
      </c>
      <c r="P217" s="217"/>
      <c r="Q217" s="91"/>
      <c r="R217" s="92"/>
    </row>
    <row r="218" spans="1:18">
      <c r="A218" s="46" t="s">
        <v>605</v>
      </c>
      <c r="B218" s="81" t="s">
        <v>606</v>
      </c>
      <c r="C218" s="88" t="s">
        <v>607</v>
      </c>
      <c r="D218" s="77">
        <f>SUM([31]EASTERNFL:VALENCIA!D218)</f>
        <v>37625149.270000018</v>
      </c>
      <c r="E218" s="77">
        <f>SUM([31]EASTERNFL:VALENCIA!E218)</f>
        <v>0</v>
      </c>
      <c r="F218" s="77">
        <f>SUM([31]EASTERNFL:VALENCIA!F218)</f>
        <v>0</v>
      </c>
      <c r="G218" s="77">
        <f>SUM([31]EASTERNFL:VALENCIA!G218)</f>
        <v>0</v>
      </c>
      <c r="H218" s="77">
        <f>SUM([31]EASTERNFL:VALENCIA!H218)</f>
        <v>11.52</v>
      </c>
      <c r="I218" s="77">
        <f>SUM([31]EASTERNFL:VALENCIA!I218)</f>
        <v>0</v>
      </c>
      <c r="J218" s="77">
        <f>SUM([31]EASTERNFL:VALENCIA!J218)</f>
        <v>1646627.12</v>
      </c>
      <c r="K218" s="77">
        <f>SUM([31]EASTERNFL:VALENCIA!K218)</f>
        <v>0</v>
      </c>
      <c r="L218" s="77">
        <f>SUM([31]EASTERNFL:VALENCIA!L218)</f>
        <v>0</v>
      </c>
      <c r="M218" s="78">
        <f t="shared" si="12"/>
        <v>39271787.910000019</v>
      </c>
      <c r="N218" s="77">
        <f>SUM([31]EASTERNFL:VALENCIA!N218)</f>
        <v>0</v>
      </c>
      <c r="O218" s="73">
        <f t="shared" si="13"/>
        <v>39271787.910000019</v>
      </c>
      <c r="P218" s="217"/>
      <c r="Q218" s="91"/>
      <c r="R218" s="92"/>
    </row>
    <row r="219" spans="1:18">
      <c r="A219" s="46" t="s">
        <v>608</v>
      </c>
      <c r="B219" s="81" t="s">
        <v>609</v>
      </c>
      <c r="C219" s="88" t="s">
        <v>610</v>
      </c>
      <c r="D219" s="77">
        <f>SUM([31]EASTERNFL:VALENCIA!D219)</f>
        <v>5609516.6600000001</v>
      </c>
      <c r="E219" s="77">
        <f>SUM([31]EASTERNFL:VALENCIA!E219)</f>
        <v>1764865.99</v>
      </c>
      <c r="F219" s="77">
        <f>SUM([31]EASTERNFL:VALENCIA!F219)</f>
        <v>98204.25</v>
      </c>
      <c r="G219" s="77">
        <f>SUM([31]EASTERNFL:VALENCIA!G219)</f>
        <v>469.78</v>
      </c>
      <c r="H219" s="77">
        <f>SUM([31]EASTERNFL:VALENCIA!H219)</f>
        <v>0</v>
      </c>
      <c r="I219" s="77">
        <f>SUM([31]EASTERNFL:VALENCIA!I219)</f>
        <v>0</v>
      </c>
      <c r="J219" s="77">
        <f>SUM([31]EASTERNFL:VALENCIA!J219)</f>
        <v>0</v>
      </c>
      <c r="K219" s="77">
        <f>SUM([31]EASTERNFL:VALENCIA!K219)</f>
        <v>0</v>
      </c>
      <c r="L219" s="77">
        <f>SUM([31]EASTERNFL:VALENCIA!L219)</f>
        <v>0</v>
      </c>
      <c r="M219" s="78">
        <f t="shared" si="12"/>
        <v>7473056.6800000006</v>
      </c>
      <c r="N219" s="77">
        <f>SUM([31]EASTERNFL:VALENCIA!N219)</f>
        <v>-110156845.52</v>
      </c>
      <c r="O219" s="73">
        <f t="shared" si="13"/>
        <v>-102683788.83999999</v>
      </c>
      <c r="P219" s="217"/>
      <c r="Q219" s="91"/>
      <c r="R219" s="92"/>
    </row>
    <row r="220" spans="1:18">
      <c r="A220" s="46" t="s">
        <v>611</v>
      </c>
      <c r="B220" s="81" t="s">
        <v>612</v>
      </c>
      <c r="C220" s="88" t="s">
        <v>613</v>
      </c>
      <c r="D220" s="77">
        <f>SUM([31]EASTERNFL:VALENCIA!D220)</f>
        <v>2244536.15</v>
      </c>
      <c r="E220" s="77">
        <f>SUM([31]EASTERNFL:VALENCIA!E220)</f>
        <v>0</v>
      </c>
      <c r="F220" s="77">
        <f>SUM([31]EASTERNFL:VALENCIA!F220)</f>
        <v>0</v>
      </c>
      <c r="G220" s="77">
        <f>SUM([31]EASTERNFL:VALENCIA!G220)</f>
        <v>0</v>
      </c>
      <c r="H220" s="77">
        <f>SUM([31]EASTERNFL:VALENCIA!H220)</f>
        <v>0</v>
      </c>
      <c r="I220" s="77">
        <f>SUM([31]EASTERNFL:VALENCIA!I220)</f>
        <v>0</v>
      </c>
      <c r="J220" s="77">
        <f>SUM([31]EASTERNFL:VALENCIA!J220)</f>
        <v>0</v>
      </c>
      <c r="K220" s="77">
        <f>SUM([31]EASTERNFL:VALENCIA!K220)</f>
        <v>0</v>
      </c>
      <c r="L220" s="77">
        <f>SUM([31]EASTERNFL:VALENCIA!L220)</f>
        <v>0</v>
      </c>
      <c r="M220" s="78">
        <f t="shared" si="12"/>
        <v>2244536.15</v>
      </c>
      <c r="N220" s="77">
        <f>SUM([31]EASTERNFL:VALENCIA!N220)</f>
        <v>0</v>
      </c>
      <c r="O220" s="73">
        <f t="shared" si="13"/>
        <v>2244536.15</v>
      </c>
      <c r="P220" s="217"/>
      <c r="Q220" s="91"/>
      <c r="R220" s="92"/>
    </row>
    <row r="221" spans="1:18">
      <c r="A221" s="46" t="s">
        <v>614</v>
      </c>
      <c r="B221" s="81" t="s">
        <v>615</v>
      </c>
      <c r="C221" s="88" t="s">
        <v>616</v>
      </c>
      <c r="D221" s="77">
        <f>SUM([31]EASTERNFL:VALENCIA!D221)</f>
        <v>3106848.7700000005</v>
      </c>
      <c r="E221" s="77">
        <f>SUM([31]EASTERNFL:VALENCIA!E221)</f>
        <v>224921.74</v>
      </c>
      <c r="F221" s="77">
        <f>SUM([31]EASTERNFL:VALENCIA!F221)</f>
        <v>75435</v>
      </c>
      <c r="G221" s="77">
        <f>SUM([31]EASTERNFL:VALENCIA!G221)</f>
        <v>0</v>
      </c>
      <c r="H221" s="77">
        <f>SUM([31]EASTERNFL:VALENCIA!H221)</f>
        <v>0</v>
      </c>
      <c r="I221" s="77">
        <f>SUM([31]EASTERNFL:VALENCIA!I221)</f>
        <v>0</v>
      </c>
      <c r="J221" s="77">
        <f>SUM([31]EASTERNFL:VALENCIA!J221)</f>
        <v>0</v>
      </c>
      <c r="K221" s="77">
        <f>SUM([31]EASTERNFL:VALENCIA!K221)</f>
        <v>0</v>
      </c>
      <c r="L221" s="77">
        <f>SUM([31]EASTERNFL:VALENCIA!L221)</f>
        <v>0</v>
      </c>
      <c r="M221" s="78">
        <f t="shared" si="12"/>
        <v>3407205.5100000007</v>
      </c>
      <c r="N221" s="77">
        <f>SUM([31]EASTERNFL:VALENCIA!N221)</f>
        <v>0</v>
      </c>
      <c r="O221" s="73">
        <f t="shared" si="13"/>
        <v>3407205.5100000007</v>
      </c>
      <c r="P221" s="217"/>
      <c r="Q221" s="91"/>
      <c r="R221" s="92"/>
    </row>
    <row r="222" spans="1:18">
      <c r="A222" s="46" t="s">
        <v>617</v>
      </c>
      <c r="B222" s="81" t="s">
        <v>618</v>
      </c>
      <c r="C222" s="88" t="s">
        <v>619</v>
      </c>
      <c r="D222" s="77">
        <f>SUM([31]EASTERNFL:VALENCIA!D222)</f>
        <v>306334.84000000003</v>
      </c>
      <c r="E222" s="77">
        <f>SUM([31]EASTERNFL:VALENCIA!E222)</f>
        <v>0</v>
      </c>
      <c r="F222" s="77">
        <f>SUM([31]EASTERNFL:VALENCIA!F222)</f>
        <v>0</v>
      </c>
      <c r="G222" s="77">
        <f>SUM([31]EASTERNFL:VALENCIA!G222)</f>
        <v>0</v>
      </c>
      <c r="H222" s="77">
        <f>SUM([31]EASTERNFL:VALENCIA!H222)</f>
        <v>0</v>
      </c>
      <c r="I222" s="77">
        <f>SUM([31]EASTERNFL:VALENCIA!I222)</f>
        <v>0</v>
      </c>
      <c r="J222" s="77">
        <f>SUM([31]EASTERNFL:VALENCIA!J222)</f>
        <v>0</v>
      </c>
      <c r="K222" s="77">
        <f>SUM([31]EASTERNFL:VALENCIA!K222)</f>
        <v>0</v>
      </c>
      <c r="L222" s="77">
        <f>SUM([31]EASTERNFL:VALENCIA!L222)</f>
        <v>0</v>
      </c>
      <c r="M222" s="78">
        <f t="shared" si="12"/>
        <v>306334.84000000003</v>
      </c>
      <c r="N222" s="77">
        <f>SUM([31]EASTERNFL:VALENCIA!N222)</f>
        <v>0</v>
      </c>
      <c r="O222" s="73">
        <f t="shared" si="13"/>
        <v>306334.84000000003</v>
      </c>
      <c r="P222" s="217"/>
      <c r="Q222" s="91"/>
      <c r="R222" s="92"/>
    </row>
    <row r="223" spans="1:18">
      <c r="A223" s="46" t="s">
        <v>620</v>
      </c>
      <c r="B223" s="81" t="s">
        <v>621</v>
      </c>
      <c r="C223" s="88" t="s">
        <v>622</v>
      </c>
      <c r="D223" s="77">
        <f>SUM([31]EASTERNFL:VALENCIA!D223)</f>
        <v>0</v>
      </c>
      <c r="E223" s="77">
        <f>SUM([31]EASTERNFL:VALENCIA!E223)</f>
        <v>0</v>
      </c>
      <c r="F223" s="77">
        <f>SUM([31]EASTERNFL:VALENCIA!F223)</f>
        <v>0</v>
      </c>
      <c r="G223" s="77">
        <f>SUM([31]EASTERNFL:VALENCIA!G223)</f>
        <v>0</v>
      </c>
      <c r="H223" s="77">
        <f>SUM([31]EASTERNFL:VALENCIA!H223)</f>
        <v>0</v>
      </c>
      <c r="I223" s="77">
        <f>SUM([31]EASTERNFL:VALENCIA!I223)</f>
        <v>0</v>
      </c>
      <c r="J223" s="77">
        <f>SUM([31]EASTERNFL:VALENCIA!J223)</f>
        <v>0</v>
      </c>
      <c r="K223" s="77">
        <f>SUM([31]EASTERNFL:VALENCIA!K223)</f>
        <v>0</v>
      </c>
      <c r="L223" s="77">
        <f>SUM([31]EASTERNFL:VALENCIA!L223)</f>
        <v>0</v>
      </c>
      <c r="M223" s="78">
        <f t="shared" si="12"/>
        <v>0</v>
      </c>
      <c r="N223" s="77">
        <f>SUM([31]EASTERNFL:VALENCIA!N223)</f>
        <v>0</v>
      </c>
      <c r="O223" s="73">
        <f t="shared" si="13"/>
        <v>0</v>
      </c>
      <c r="P223" s="217"/>
      <c r="Q223" s="91"/>
      <c r="R223" s="92"/>
    </row>
    <row r="224" spans="1:18">
      <c r="A224" s="46" t="s">
        <v>623</v>
      </c>
      <c r="B224" s="81" t="s">
        <v>624</v>
      </c>
      <c r="C224" s="88" t="s">
        <v>625</v>
      </c>
      <c r="D224" s="77">
        <f>SUM([31]EASTERNFL:VALENCIA!D224)</f>
        <v>1846716</v>
      </c>
      <c r="E224" s="77">
        <f>SUM([31]EASTERNFL:VALENCIA!E224)</f>
        <v>230130</v>
      </c>
      <c r="F224" s="77">
        <f>SUM([31]EASTERNFL:VALENCIA!F224)</f>
        <v>157888.37</v>
      </c>
      <c r="G224" s="77">
        <f>SUM([31]EASTERNFL:VALENCIA!G224)</f>
        <v>0</v>
      </c>
      <c r="H224" s="77">
        <f>SUM([31]EASTERNFL:VALENCIA!H224)</f>
        <v>0</v>
      </c>
      <c r="I224" s="77">
        <f>SUM([31]EASTERNFL:VALENCIA!I224)</f>
        <v>0</v>
      </c>
      <c r="J224" s="77">
        <f>SUM([31]EASTERNFL:VALENCIA!J224)</f>
        <v>0</v>
      </c>
      <c r="K224" s="77">
        <f>SUM([31]EASTERNFL:VALENCIA!K224)</f>
        <v>0</v>
      </c>
      <c r="L224" s="77">
        <f>SUM([31]EASTERNFL:VALENCIA!L224)</f>
        <v>0</v>
      </c>
      <c r="M224" s="78">
        <f t="shared" si="12"/>
        <v>2234734.37</v>
      </c>
      <c r="N224" s="77">
        <f>SUM([31]EASTERNFL:VALENCIA!N224)</f>
        <v>0</v>
      </c>
      <c r="O224" s="73">
        <f t="shared" si="13"/>
        <v>2234734.37</v>
      </c>
      <c r="P224" s="217"/>
      <c r="Q224" s="91"/>
      <c r="R224" s="92"/>
    </row>
    <row r="225" spans="1:253">
      <c r="A225" s="46" t="s">
        <v>626</v>
      </c>
      <c r="B225" s="81" t="s">
        <v>627</v>
      </c>
      <c r="C225" s="88" t="s">
        <v>628</v>
      </c>
      <c r="D225" s="77">
        <f>SUM([31]EASTERNFL:VALENCIA!D225)</f>
        <v>6025897.3700000001</v>
      </c>
      <c r="E225" s="77">
        <f>SUM([31]EASTERNFL:VALENCIA!E225)</f>
        <v>0</v>
      </c>
      <c r="F225" s="77">
        <f>SUM([31]EASTERNFL:VALENCIA!F225)</f>
        <v>2674474.2200000002</v>
      </c>
      <c r="G225" s="77">
        <f>SUM([31]EASTERNFL:VALENCIA!G225)</f>
        <v>0</v>
      </c>
      <c r="H225" s="77">
        <f>SUM([31]EASTERNFL:VALENCIA!H225)</f>
        <v>0</v>
      </c>
      <c r="I225" s="77">
        <f>SUM([31]EASTERNFL:VALENCIA!I225)</f>
        <v>0</v>
      </c>
      <c r="J225" s="77">
        <f>SUM([31]EASTERNFL:VALENCIA!J225)</f>
        <v>405721.9</v>
      </c>
      <c r="K225" s="77">
        <f>SUM([31]EASTERNFL:VALENCIA!K225)</f>
        <v>0</v>
      </c>
      <c r="L225" s="77">
        <f>SUM([31]EASTERNFL:VALENCIA!L225)</f>
        <v>0</v>
      </c>
      <c r="M225" s="78">
        <f t="shared" si="12"/>
        <v>9106093.4900000002</v>
      </c>
      <c r="N225" s="77">
        <f>SUM([31]EASTERNFL:VALENCIA!N225)</f>
        <v>0</v>
      </c>
      <c r="O225" s="73">
        <f t="shared" si="13"/>
        <v>9106093.4900000002</v>
      </c>
      <c r="P225" s="217"/>
      <c r="Q225" s="91"/>
      <c r="R225" s="92"/>
    </row>
    <row r="226" spans="1:253">
      <c r="A226" s="46" t="s">
        <v>629</v>
      </c>
      <c r="B226" s="81" t="s">
        <v>630</v>
      </c>
      <c r="C226" s="88" t="s">
        <v>631</v>
      </c>
      <c r="D226" s="77">
        <f>SUM([31]EASTERNFL:VALENCIA!D226)</f>
        <v>95</v>
      </c>
      <c r="E226" s="77">
        <f>SUM([31]EASTERNFL:VALENCIA!E226)</f>
        <v>0</v>
      </c>
      <c r="F226" s="77">
        <f>SUM([31]EASTERNFL:VALENCIA!F226)</f>
        <v>0</v>
      </c>
      <c r="G226" s="77">
        <f>SUM([31]EASTERNFL:VALENCIA!G226)</f>
        <v>0</v>
      </c>
      <c r="H226" s="77">
        <f>SUM([31]EASTERNFL:VALENCIA!H226)</f>
        <v>0</v>
      </c>
      <c r="I226" s="77">
        <f>SUM([31]EASTERNFL:VALENCIA!I226)</f>
        <v>0</v>
      </c>
      <c r="J226" s="77">
        <f>SUM([31]EASTERNFL:VALENCIA!J226)</f>
        <v>0</v>
      </c>
      <c r="K226" s="77">
        <f>SUM([31]EASTERNFL:VALENCIA!K226)</f>
        <v>0</v>
      </c>
      <c r="L226" s="77">
        <f>SUM([31]EASTERNFL:VALENCIA!L226)</f>
        <v>0</v>
      </c>
      <c r="M226" s="78">
        <f t="shared" si="12"/>
        <v>95</v>
      </c>
      <c r="N226" s="77">
        <f>SUM([31]EASTERNFL:VALENCIA!N226)</f>
        <v>0</v>
      </c>
      <c r="O226" s="73">
        <f t="shared" si="13"/>
        <v>95</v>
      </c>
      <c r="P226" s="217"/>
      <c r="Q226" s="91"/>
      <c r="R226" s="92"/>
    </row>
    <row r="227" spans="1:253">
      <c r="A227" s="46" t="s">
        <v>632</v>
      </c>
      <c r="B227" s="81" t="s">
        <v>633</v>
      </c>
      <c r="C227" s="88" t="s">
        <v>634</v>
      </c>
      <c r="D227" s="77">
        <f>SUM([31]EASTERNFL:VALENCIA!D227)</f>
        <v>4773464</v>
      </c>
      <c r="E227" s="77">
        <f>SUM([31]EASTERNFL:VALENCIA!E227)</f>
        <v>0</v>
      </c>
      <c r="F227" s="77">
        <f>SUM([31]EASTERNFL:VALENCIA!F227)</f>
        <v>370500</v>
      </c>
      <c r="G227" s="77">
        <f>SUM([31]EASTERNFL:VALENCIA!G227)</f>
        <v>0</v>
      </c>
      <c r="H227" s="77">
        <f>SUM([31]EASTERNFL:VALENCIA!H227)</f>
        <v>0</v>
      </c>
      <c r="I227" s="77">
        <f>SUM([31]EASTERNFL:VALENCIA!I227)</f>
        <v>0</v>
      </c>
      <c r="J227" s="77">
        <f>SUM([31]EASTERNFL:VALENCIA!J227)</f>
        <v>0</v>
      </c>
      <c r="K227" s="77">
        <f>SUM([31]EASTERNFL:VALENCIA!K227)</f>
        <v>0</v>
      </c>
      <c r="L227" s="77">
        <f>SUM([31]EASTERNFL:VALENCIA!L227)</f>
        <v>0</v>
      </c>
      <c r="M227" s="78">
        <f t="shared" si="12"/>
        <v>5143964</v>
      </c>
      <c r="N227" s="77">
        <f>SUM([31]EASTERNFL:VALENCIA!N227)</f>
        <v>-15326873.460000001</v>
      </c>
      <c r="O227" s="73">
        <f t="shared" si="13"/>
        <v>-10182909.460000001</v>
      </c>
      <c r="P227" s="217"/>
      <c r="Q227" s="91"/>
      <c r="R227" s="92"/>
    </row>
    <row r="228" spans="1:253">
      <c r="A228" s="46" t="s">
        <v>635</v>
      </c>
      <c r="B228" s="81" t="s">
        <v>636</v>
      </c>
      <c r="C228" s="88" t="s">
        <v>637</v>
      </c>
      <c r="D228" s="77">
        <f>SUM([31]EASTERNFL:VALENCIA!D228)</f>
        <v>-6850.22</v>
      </c>
      <c r="E228" s="77">
        <f>SUM([31]EASTERNFL:VALENCIA!E228)</f>
        <v>905</v>
      </c>
      <c r="F228" s="77">
        <f>SUM([31]EASTERNFL:VALENCIA!F228)</f>
        <v>0</v>
      </c>
      <c r="G228" s="77">
        <f>SUM([31]EASTERNFL:VALENCIA!G228)</f>
        <v>0</v>
      </c>
      <c r="H228" s="77">
        <f>SUM([31]EASTERNFL:VALENCIA!H228)</f>
        <v>-1207797.46</v>
      </c>
      <c r="I228" s="77">
        <f>SUM([31]EASTERNFL:VALENCIA!I228)</f>
        <v>0</v>
      </c>
      <c r="J228" s="77">
        <f>SUM([31]EASTERNFL:VALENCIA!J228)</f>
        <v>0</v>
      </c>
      <c r="K228" s="77">
        <f>SUM([31]EASTERNFL:VALENCIA!K228)</f>
        <v>0</v>
      </c>
      <c r="L228" s="77">
        <f>SUM([31]EASTERNFL:VALENCIA!L228)</f>
        <v>0</v>
      </c>
      <c r="M228" s="78">
        <f t="shared" si="12"/>
        <v>-1213742.68</v>
      </c>
      <c r="N228" s="77">
        <f>SUM([31]EASTERNFL:VALENCIA!N228)</f>
        <v>-29519767.960000001</v>
      </c>
      <c r="O228" s="73">
        <f t="shared" si="13"/>
        <v>-30733510.640000001</v>
      </c>
      <c r="P228" s="217"/>
      <c r="Q228" s="91"/>
      <c r="R228" s="92"/>
    </row>
    <row r="229" spans="1:253">
      <c r="B229" s="115"/>
      <c r="C229" s="88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217"/>
      <c r="Q229" s="91"/>
      <c r="R229" s="92"/>
    </row>
    <row r="230" spans="1:253">
      <c r="B230" s="119" t="s">
        <v>638</v>
      </c>
      <c r="C230" s="88"/>
      <c r="D230" s="101">
        <f>SUM(D193:D228)</f>
        <v>166035282.21000004</v>
      </c>
      <c r="E230" s="101">
        <f t="shared" ref="E230:N230" si="14">SUM(E193:E228)</f>
        <v>65429619.770000003</v>
      </c>
      <c r="F230" s="101">
        <f t="shared" si="14"/>
        <v>3454017.8400000003</v>
      </c>
      <c r="G230" s="101">
        <f t="shared" si="14"/>
        <v>193377.79</v>
      </c>
      <c r="H230" s="101">
        <f t="shared" si="14"/>
        <v>38576564.219999999</v>
      </c>
      <c r="I230" s="101">
        <f t="shared" si="14"/>
        <v>0</v>
      </c>
      <c r="J230" s="101">
        <f t="shared" si="14"/>
        <v>99201304.38000001</v>
      </c>
      <c r="K230" s="101">
        <f t="shared" si="14"/>
        <v>0</v>
      </c>
      <c r="L230" s="101">
        <f t="shared" si="14"/>
        <v>0</v>
      </c>
      <c r="M230" s="101">
        <f t="shared" si="14"/>
        <v>372890166.20999998</v>
      </c>
      <c r="N230" s="101">
        <f t="shared" si="14"/>
        <v>-154904233.74000001</v>
      </c>
      <c r="O230" s="101">
        <f t="shared" ref="O230:O280" si="15">SUM(M230:N230)</f>
        <v>217985932.46999997</v>
      </c>
      <c r="P230" s="217"/>
      <c r="Q230" s="91"/>
      <c r="R230" s="92"/>
    </row>
    <row r="231" spans="1:253">
      <c r="B231" s="119"/>
      <c r="C231" s="88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217"/>
      <c r="Q231" s="91"/>
      <c r="R231" s="92"/>
    </row>
    <row r="232" spans="1:253">
      <c r="B232" s="119" t="s">
        <v>639</v>
      </c>
      <c r="C232" s="88"/>
      <c r="D232" s="121">
        <f>D191+D230</f>
        <v>971202165.70000005</v>
      </c>
      <c r="E232" s="121">
        <f t="shared" ref="E232:N232" si="16">E191+E230</f>
        <v>66185714.300000004</v>
      </c>
      <c r="F232" s="121">
        <f t="shared" si="16"/>
        <v>3496013.89</v>
      </c>
      <c r="G232" s="121">
        <f t="shared" si="16"/>
        <v>193377.79</v>
      </c>
      <c r="H232" s="121">
        <f t="shared" si="16"/>
        <v>38576564.219999999</v>
      </c>
      <c r="I232" s="121">
        <f t="shared" si="16"/>
        <v>0</v>
      </c>
      <c r="J232" s="121">
        <f t="shared" si="16"/>
        <v>99201304.38000001</v>
      </c>
      <c r="K232" s="121">
        <f t="shared" si="16"/>
        <v>0</v>
      </c>
      <c r="L232" s="121">
        <f t="shared" si="16"/>
        <v>0</v>
      </c>
      <c r="M232" s="121">
        <f t="shared" si="16"/>
        <v>1178855140.28</v>
      </c>
      <c r="N232" s="121">
        <f t="shared" si="16"/>
        <v>-222246119.95000002</v>
      </c>
      <c r="O232" s="121">
        <f t="shared" si="15"/>
        <v>956609020.32999992</v>
      </c>
      <c r="P232" s="217"/>
      <c r="Q232" s="91"/>
      <c r="R232" s="92"/>
    </row>
    <row r="233" spans="1:253">
      <c r="B233" s="115"/>
      <c r="C233" s="88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73"/>
      <c r="P233" s="217"/>
      <c r="Q233" s="91"/>
      <c r="R233" s="92"/>
    </row>
    <row r="234" spans="1:253">
      <c r="B234" s="122" t="s">
        <v>640</v>
      </c>
      <c r="C234" s="105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73"/>
      <c r="P234" s="217"/>
      <c r="Q234" s="91"/>
      <c r="R234" s="92"/>
    </row>
    <row r="235" spans="1:253">
      <c r="B235" s="123"/>
      <c r="C235" s="7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73"/>
      <c r="P235" s="217"/>
      <c r="Q235" s="91"/>
      <c r="R235" s="92"/>
    </row>
    <row r="236" spans="1:253">
      <c r="A236" s="46" t="s">
        <v>641</v>
      </c>
      <c r="B236" s="81" t="s">
        <v>642</v>
      </c>
      <c r="C236" s="85" t="s">
        <v>643</v>
      </c>
      <c r="D236" s="77">
        <f>SUM([31]EASTERNFL:VALENCIA!D236)</f>
        <v>0</v>
      </c>
      <c r="E236" s="77">
        <f>SUM([31]EASTERNFL:VALENCIA!E236)</f>
        <v>267230.51</v>
      </c>
      <c r="F236" s="77">
        <f>SUM([31]EASTERNFL:VALENCIA!F236)</f>
        <v>32425</v>
      </c>
      <c r="G236" s="77">
        <f>SUM([31]EASTERNFL:VALENCIA!G236)</f>
        <v>0</v>
      </c>
      <c r="H236" s="77">
        <f>SUM([31]EASTERNFL:VALENCIA!H236)</f>
        <v>0</v>
      </c>
      <c r="I236" s="77">
        <f>SUM([31]EASTERNFL:VALENCIA!I236)</f>
        <v>0</v>
      </c>
      <c r="J236" s="77">
        <f>SUM([31]EASTERNFL:VALENCIA!J236)</f>
        <v>0</v>
      </c>
      <c r="K236" s="77">
        <f>SUM([31]EASTERNFL:VALENCIA!K236)</f>
        <v>0</v>
      </c>
      <c r="L236" s="77">
        <f>SUM([31]EASTERNFL:VALENCIA!L236)</f>
        <v>0</v>
      </c>
      <c r="M236" s="78">
        <f t="shared" ref="M236:M280" si="17">SUM(D236:L236)</f>
        <v>299655.51</v>
      </c>
      <c r="N236" s="77">
        <f>SUM([31]EASTERNFL:VALENCIA!N236)</f>
        <v>0</v>
      </c>
      <c r="O236" s="73">
        <f t="shared" si="15"/>
        <v>299655.51</v>
      </c>
      <c r="P236" s="217"/>
      <c r="Q236" s="91"/>
      <c r="R236" s="92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  <c r="EC236" s="124"/>
      <c r="ED236" s="124"/>
      <c r="EE236" s="124"/>
      <c r="EF236" s="124"/>
      <c r="EG236" s="124"/>
      <c r="EH236" s="124"/>
      <c r="EI236" s="124"/>
      <c r="EJ236" s="124"/>
      <c r="EK236" s="124"/>
      <c r="EL236" s="124"/>
      <c r="EM236" s="124"/>
      <c r="EN236" s="124"/>
      <c r="EO236" s="124"/>
      <c r="EP236" s="124"/>
      <c r="EQ236" s="124"/>
      <c r="ER236" s="124"/>
      <c r="ES236" s="124"/>
      <c r="ET236" s="124"/>
      <c r="EU236" s="124"/>
      <c r="EV236" s="124"/>
      <c r="EW236" s="124"/>
      <c r="EX236" s="124"/>
      <c r="EY236" s="124"/>
      <c r="EZ236" s="124"/>
      <c r="FA236" s="124"/>
      <c r="FB236" s="124"/>
      <c r="FC236" s="124"/>
      <c r="FD236" s="124"/>
      <c r="FE236" s="124"/>
      <c r="FF236" s="124"/>
      <c r="FG236" s="124"/>
      <c r="FH236" s="124"/>
      <c r="FI236" s="124"/>
      <c r="FJ236" s="124"/>
      <c r="FK236" s="124"/>
      <c r="FL236" s="124"/>
      <c r="FM236" s="124"/>
      <c r="FN236" s="124"/>
      <c r="FO236" s="124"/>
      <c r="FP236" s="124"/>
      <c r="FQ236" s="124"/>
      <c r="FR236" s="124"/>
      <c r="FS236" s="124"/>
      <c r="FT236" s="124"/>
      <c r="FU236" s="124"/>
      <c r="FV236" s="124"/>
      <c r="FW236" s="124"/>
      <c r="FX236" s="124"/>
      <c r="FY236" s="124"/>
      <c r="FZ236" s="124"/>
      <c r="GA236" s="124"/>
      <c r="GB236" s="124"/>
      <c r="GC236" s="124"/>
      <c r="GD236" s="124"/>
      <c r="GE236" s="124"/>
      <c r="GF236" s="124"/>
      <c r="GG236" s="124"/>
      <c r="GH236" s="124"/>
      <c r="GI236" s="124"/>
      <c r="GJ236" s="124"/>
      <c r="GK236" s="124"/>
      <c r="GL236" s="124"/>
      <c r="GM236" s="124"/>
      <c r="GN236" s="124"/>
      <c r="GO236" s="124"/>
      <c r="GP236" s="124"/>
      <c r="GQ236" s="124"/>
      <c r="GR236" s="124"/>
      <c r="GS236" s="124"/>
      <c r="GT236" s="124"/>
      <c r="GU236" s="124"/>
      <c r="GV236" s="124"/>
      <c r="GW236" s="124"/>
      <c r="GX236" s="124"/>
      <c r="GY236" s="124"/>
      <c r="GZ236" s="124"/>
      <c r="HA236" s="124"/>
      <c r="HB236" s="124"/>
      <c r="HC236" s="124"/>
      <c r="HD236" s="124"/>
      <c r="HE236" s="124"/>
      <c r="HF236" s="124"/>
      <c r="HG236" s="124"/>
      <c r="HH236" s="124"/>
      <c r="HI236" s="124"/>
      <c r="HJ236" s="124"/>
      <c r="HK236" s="124"/>
      <c r="HL236" s="124"/>
      <c r="HM236" s="124"/>
      <c r="HN236" s="124"/>
      <c r="HO236" s="124"/>
      <c r="HP236" s="124"/>
      <c r="HQ236" s="124"/>
      <c r="HR236" s="124"/>
      <c r="HS236" s="124"/>
      <c r="HT236" s="124"/>
      <c r="HU236" s="124"/>
      <c r="HV236" s="124"/>
      <c r="HW236" s="124"/>
      <c r="HX236" s="124"/>
      <c r="HY236" s="124"/>
      <c r="HZ236" s="124"/>
      <c r="IA236" s="124"/>
      <c r="IB236" s="124"/>
      <c r="IC236" s="124"/>
      <c r="ID236" s="124"/>
      <c r="IE236" s="124"/>
      <c r="IF236" s="124"/>
      <c r="IG236" s="124"/>
      <c r="IH236" s="124"/>
      <c r="II236" s="124"/>
      <c r="IJ236" s="124"/>
      <c r="IK236" s="124"/>
      <c r="IL236" s="124"/>
      <c r="IM236" s="124"/>
      <c r="IN236" s="124"/>
      <c r="IO236" s="124"/>
      <c r="IP236" s="124"/>
      <c r="IQ236" s="124"/>
      <c r="IR236" s="124"/>
      <c r="IS236" s="124"/>
    </row>
    <row r="237" spans="1:253">
      <c r="A237" s="46" t="s">
        <v>644</v>
      </c>
      <c r="B237" s="81" t="s">
        <v>645</v>
      </c>
      <c r="C237" s="85" t="s">
        <v>646</v>
      </c>
      <c r="D237" s="77">
        <f>SUM([31]EASTERNFL:VALENCIA!D237)</f>
        <v>0</v>
      </c>
      <c r="E237" s="77">
        <f>SUM([31]EASTERNFL:VALENCIA!E237)</f>
        <v>0</v>
      </c>
      <c r="F237" s="77">
        <f>SUM([31]EASTERNFL:VALENCIA!F237)</f>
        <v>0</v>
      </c>
      <c r="G237" s="77">
        <f>SUM([31]EASTERNFL:VALENCIA!G237)</f>
        <v>0</v>
      </c>
      <c r="H237" s="77">
        <f>SUM([31]EASTERNFL:VALENCIA!H237)</f>
        <v>0</v>
      </c>
      <c r="I237" s="77">
        <f>SUM([31]EASTERNFL:VALENCIA!I237)</f>
        <v>0</v>
      </c>
      <c r="J237" s="77">
        <f>SUM([31]EASTERNFL:VALENCIA!J237)</f>
        <v>0</v>
      </c>
      <c r="K237" s="77">
        <f>SUM([31]EASTERNFL:VALENCIA!K237)</f>
        <v>0</v>
      </c>
      <c r="L237" s="77">
        <f>SUM([31]EASTERNFL:VALENCIA!L237)</f>
        <v>0</v>
      </c>
      <c r="M237" s="78">
        <f t="shared" si="17"/>
        <v>0</v>
      </c>
      <c r="N237" s="77">
        <f>SUM([31]EASTERNFL:VALENCIA!N237)</f>
        <v>0</v>
      </c>
      <c r="O237" s="73">
        <f t="shared" si="15"/>
        <v>0</v>
      </c>
      <c r="P237" s="217"/>
      <c r="Q237" s="91"/>
      <c r="R237" s="92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  <c r="EC237" s="124"/>
      <c r="ED237" s="124"/>
      <c r="EE237" s="124"/>
      <c r="EF237" s="124"/>
      <c r="EG237" s="124"/>
      <c r="EH237" s="124"/>
      <c r="EI237" s="124"/>
      <c r="EJ237" s="124"/>
      <c r="EK237" s="124"/>
      <c r="EL237" s="124"/>
      <c r="EM237" s="124"/>
      <c r="EN237" s="124"/>
      <c r="EO237" s="124"/>
      <c r="EP237" s="124"/>
      <c r="EQ237" s="124"/>
      <c r="ER237" s="124"/>
      <c r="ES237" s="124"/>
      <c r="ET237" s="124"/>
      <c r="EU237" s="124"/>
      <c r="EV237" s="124"/>
      <c r="EW237" s="124"/>
      <c r="EX237" s="124"/>
      <c r="EY237" s="124"/>
      <c r="EZ237" s="124"/>
      <c r="FA237" s="124"/>
      <c r="FB237" s="124"/>
      <c r="FC237" s="124"/>
      <c r="FD237" s="124"/>
      <c r="FE237" s="124"/>
      <c r="FF237" s="124"/>
      <c r="FG237" s="124"/>
      <c r="FH237" s="124"/>
      <c r="FI237" s="124"/>
      <c r="FJ237" s="124"/>
      <c r="FK237" s="124"/>
      <c r="FL237" s="124"/>
      <c r="FM237" s="124"/>
      <c r="FN237" s="124"/>
      <c r="FO237" s="124"/>
      <c r="FP237" s="124"/>
      <c r="FQ237" s="124"/>
      <c r="FR237" s="124"/>
      <c r="FS237" s="124"/>
      <c r="FT237" s="124"/>
      <c r="FU237" s="124"/>
      <c r="FV237" s="124"/>
      <c r="FW237" s="124"/>
      <c r="FX237" s="124"/>
      <c r="FY237" s="124"/>
      <c r="FZ237" s="124"/>
      <c r="GA237" s="124"/>
      <c r="GB237" s="124"/>
      <c r="GC237" s="124"/>
      <c r="GD237" s="124"/>
      <c r="GE237" s="124"/>
      <c r="GF237" s="124"/>
      <c r="GG237" s="124"/>
      <c r="GH237" s="124"/>
      <c r="GI237" s="124"/>
      <c r="GJ237" s="124"/>
      <c r="GK237" s="124"/>
      <c r="GL237" s="124"/>
      <c r="GM237" s="124"/>
      <c r="GN237" s="124"/>
      <c r="GO237" s="124"/>
      <c r="GP237" s="124"/>
      <c r="GQ237" s="124"/>
      <c r="GR237" s="124"/>
      <c r="GS237" s="124"/>
      <c r="GT237" s="124"/>
      <c r="GU237" s="124"/>
      <c r="GV237" s="124"/>
      <c r="GW237" s="124"/>
      <c r="GX237" s="124"/>
      <c r="GY237" s="124"/>
      <c r="GZ237" s="124"/>
      <c r="HA237" s="124"/>
      <c r="HB237" s="124"/>
      <c r="HC237" s="124"/>
      <c r="HD237" s="124"/>
      <c r="HE237" s="124"/>
      <c r="HF237" s="124"/>
      <c r="HG237" s="124"/>
      <c r="HH237" s="124"/>
      <c r="HI237" s="124"/>
      <c r="HJ237" s="124"/>
      <c r="HK237" s="124"/>
      <c r="HL237" s="124"/>
      <c r="HM237" s="124"/>
      <c r="HN237" s="124"/>
      <c r="HO237" s="124"/>
      <c r="HP237" s="124"/>
      <c r="HQ237" s="124"/>
      <c r="HR237" s="124"/>
      <c r="HS237" s="124"/>
      <c r="HT237" s="124"/>
      <c r="HU237" s="124"/>
      <c r="HV237" s="124"/>
      <c r="HW237" s="124"/>
      <c r="HX237" s="124"/>
      <c r="HY237" s="124"/>
      <c r="HZ237" s="124"/>
      <c r="IA237" s="124"/>
      <c r="IB237" s="124"/>
      <c r="IC237" s="124"/>
      <c r="ID237" s="124"/>
      <c r="IE237" s="124"/>
      <c r="IF237" s="124"/>
      <c r="IG237" s="124"/>
      <c r="IH237" s="124"/>
      <c r="II237" s="124"/>
      <c r="IJ237" s="124"/>
      <c r="IK237" s="124"/>
      <c r="IL237" s="124"/>
      <c r="IM237" s="124"/>
      <c r="IN237" s="124"/>
      <c r="IO237" s="124"/>
      <c r="IP237" s="124"/>
      <c r="IQ237" s="124"/>
      <c r="IR237" s="124"/>
      <c r="IS237" s="124"/>
    </row>
    <row r="238" spans="1:253">
      <c r="A238" s="46" t="s">
        <v>647</v>
      </c>
      <c r="B238" s="81" t="s">
        <v>648</v>
      </c>
      <c r="C238" s="85" t="s">
        <v>649</v>
      </c>
      <c r="D238" s="77">
        <f>SUM([31]EASTERNFL:VALENCIA!D238)</f>
        <v>0</v>
      </c>
      <c r="E238" s="77">
        <f>SUM([31]EASTERNFL:VALENCIA!E238)</f>
        <v>0</v>
      </c>
      <c r="F238" s="77">
        <f>SUM([31]EASTERNFL:VALENCIA!F238)</f>
        <v>0</v>
      </c>
      <c r="G238" s="77">
        <f>SUM([31]EASTERNFL:VALENCIA!G238)</f>
        <v>0</v>
      </c>
      <c r="H238" s="77">
        <f>SUM([31]EASTERNFL:VALENCIA!H238)</f>
        <v>0</v>
      </c>
      <c r="I238" s="77">
        <f>SUM([31]EASTERNFL:VALENCIA!I238)</f>
        <v>0</v>
      </c>
      <c r="J238" s="77">
        <f>SUM([31]EASTERNFL:VALENCIA!J238)</f>
        <v>37040.32</v>
      </c>
      <c r="K238" s="77">
        <f>SUM([31]EASTERNFL:VALENCIA!K238)</f>
        <v>0</v>
      </c>
      <c r="L238" s="77">
        <f>SUM([31]EASTERNFL:VALENCIA!L238)</f>
        <v>0</v>
      </c>
      <c r="M238" s="78">
        <f t="shared" si="17"/>
        <v>37040.32</v>
      </c>
      <c r="N238" s="77">
        <f>SUM([31]EASTERNFL:VALENCIA!N238)</f>
        <v>0</v>
      </c>
      <c r="O238" s="73">
        <f t="shared" si="15"/>
        <v>37040.32</v>
      </c>
      <c r="P238" s="217"/>
      <c r="Q238" s="91"/>
      <c r="R238" s="92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  <c r="EC238" s="124"/>
      <c r="ED238" s="124"/>
      <c r="EE238" s="124"/>
      <c r="EF238" s="124"/>
      <c r="EG238" s="124"/>
      <c r="EH238" s="124"/>
      <c r="EI238" s="124"/>
      <c r="EJ238" s="124"/>
      <c r="EK238" s="124"/>
      <c r="EL238" s="124"/>
      <c r="EM238" s="124"/>
      <c r="EN238" s="124"/>
      <c r="EO238" s="124"/>
      <c r="EP238" s="124"/>
      <c r="EQ238" s="124"/>
      <c r="ER238" s="124"/>
      <c r="ES238" s="124"/>
      <c r="ET238" s="124"/>
      <c r="EU238" s="124"/>
      <c r="EV238" s="124"/>
      <c r="EW238" s="124"/>
      <c r="EX238" s="124"/>
      <c r="EY238" s="124"/>
      <c r="EZ238" s="124"/>
      <c r="FA238" s="124"/>
      <c r="FB238" s="124"/>
      <c r="FC238" s="124"/>
      <c r="FD238" s="124"/>
      <c r="FE238" s="124"/>
      <c r="FF238" s="124"/>
      <c r="FG238" s="124"/>
      <c r="FH238" s="124"/>
      <c r="FI238" s="124"/>
      <c r="FJ238" s="124"/>
      <c r="FK238" s="124"/>
      <c r="FL238" s="124"/>
      <c r="FM238" s="124"/>
      <c r="FN238" s="124"/>
      <c r="FO238" s="124"/>
      <c r="FP238" s="124"/>
      <c r="FQ238" s="124"/>
      <c r="FR238" s="124"/>
      <c r="FS238" s="124"/>
      <c r="FT238" s="124"/>
      <c r="FU238" s="124"/>
      <c r="FV238" s="124"/>
      <c r="FW238" s="124"/>
      <c r="FX238" s="124"/>
      <c r="FY238" s="124"/>
      <c r="FZ238" s="124"/>
      <c r="GA238" s="124"/>
      <c r="GB238" s="124"/>
      <c r="GC238" s="124"/>
      <c r="GD238" s="124"/>
      <c r="GE238" s="124"/>
      <c r="GF238" s="124"/>
      <c r="GG238" s="124"/>
      <c r="GH238" s="124"/>
      <c r="GI238" s="124"/>
      <c r="GJ238" s="124"/>
      <c r="GK238" s="124"/>
      <c r="GL238" s="124"/>
      <c r="GM238" s="124"/>
      <c r="GN238" s="124"/>
      <c r="GO238" s="124"/>
      <c r="GP238" s="124"/>
      <c r="GQ238" s="124"/>
      <c r="GR238" s="124"/>
      <c r="GS238" s="124"/>
      <c r="GT238" s="124"/>
      <c r="GU238" s="124"/>
      <c r="GV238" s="124"/>
      <c r="GW238" s="124"/>
      <c r="GX238" s="124"/>
      <c r="GY238" s="124"/>
      <c r="GZ238" s="124"/>
      <c r="HA238" s="124"/>
      <c r="HB238" s="124"/>
      <c r="HC238" s="124"/>
      <c r="HD238" s="124"/>
      <c r="HE238" s="124"/>
      <c r="HF238" s="124"/>
      <c r="HG238" s="124"/>
      <c r="HH238" s="124"/>
      <c r="HI238" s="124"/>
      <c r="HJ238" s="124"/>
      <c r="HK238" s="124"/>
      <c r="HL238" s="124"/>
      <c r="HM238" s="124"/>
      <c r="HN238" s="124"/>
      <c r="HO238" s="124"/>
      <c r="HP238" s="124"/>
      <c r="HQ238" s="124"/>
      <c r="HR238" s="124"/>
      <c r="HS238" s="124"/>
      <c r="HT238" s="124"/>
      <c r="HU238" s="124"/>
      <c r="HV238" s="124"/>
      <c r="HW238" s="124"/>
      <c r="HX238" s="124"/>
      <c r="HY238" s="124"/>
      <c r="HZ238" s="124"/>
      <c r="IA238" s="124"/>
      <c r="IB238" s="124"/>
      <c r="IC238" s="124"/>
      <c r="ID238" s="124"/>
      <c r="IE238" s="124"/>
      <c r="IF238" s="124"/>
      <c r="IG238" s="124"/>
      <c r="IH238" s="124"/>
      <c r="II238" s="124"/>
      <c r="IJ238" s="124"/>
      <c r="IK238" s="124"/>
      <c r="IL238" s="124"/>
      <c r="IM238" s="124"/>
      <c r="IN238" s="124"/>
      <c r="IO238" s="124"/>
      <c r="IP238" s="124"/>
      <c r="IQ238" s="124"/>
      <c r="IR238" s="124"/>
      <c r="IS238" s="124"/>
    </row>
    <row r="239" spans="1:253">
      <c r="A239" s="46" t="s">
        <v>650</v>
      </c>
      <c r="B239" s="81" t="s">
        <v>651</v>
      </c>
      <c r="C239" s="85" t="s">
        <v>652</v>
      </c>
      <c r="D239" s="77">
        <f>SUM([31]EASTERNFL:VALENCIA!D239)</f>
        <v>7993424.4699999988</v>
      </c>
      <c r="E239" s="77">
        <f>SUM([31]EASTERNFL:VALENCIA!E239)</f>
        <v>12534564.620000001</v>
      </c>
      <c r="F239" s="77">
        <f>SUM([31]EASTERNFL:VALENCIA!F239)</f>
        <v>82351.5</v>
      </c>
      <c r="G239" s="77">
        <f>SUM([31]EASTERNFL:VALENCIA!G239)</f>
        <v>0</v>
      </c>
      <c r="H239" s="77">
        <f>SUM([31]EASTERNFL:VALENCIA!H239)</f>
        <v>210390.63</v>
      </c>
      <c r="I239" s="77">
        <f>SUM([31]EASTERNFL:VALENCIA!I239)</f>
        <v>0</v>
      </c>
      <c r="J239" s="77">
        <f>SUM([31]EASTERNFL:VALENCIA!J239)</f>
        <v>0</v>
      </c>
      <c r="K239" s="77">
        <f>SUM([31]EASTERNFL:VALENCIA!K239)</f>
        <v>0</v>
      </c>
      <c r="L239" s="77">
        <f>SUM([31]EASTERNFL:VALENCIA!L239)</f>
        <v>0</v>
      </c>
      <c r="M239" s="78">
        <f t="shared" si="17"/>
        <v>20820731.219999999</v>
      </c>
      <c r="N239" s="77">
        <f>SUM([31]EASTERNFL:VALENCIA!N239)</f>
        <v>0</v>
      </c>
      <c r="O239" s="73">
        <f t="shared" si="15"/>
        <v>20820731.219999999</v>
      </c>
      <c r="P239" s="217"/>
      <c r="Q239" s="91"/>
      <c r="R239" s="92"/>
    </row>
    <row r="240" spans="1:253">
      <c r="A240" s="46" t="s">
        <v>653</v>
      </c>
      <c r="B240" s="81" t="s">
        <v>654</v>
      </c>
      <c r="C240" s="85" t="s">
        <v>655</v>
      </c>
      <c r="D240" s="77">
        <f>SUM([31]EASTERNFL:VALENCIA!D240)</f>
        <v>17323332.680000003</v>
      </c>
      <c r="E240" s="77">
        <f>SUM([31]EASTERNFL:VALENCIA!E240)</f>
        <v>1984208.96</v>
      </c>
      <c r="F240" s="77">
        <f>SUM([31]EASTERNFL:VALENCIA!F240)</f>
        <v>0</v>
      </c>
      <c r="G240" s="77">
        <f>SUM([31]EASTERNFL:VALENCIA!G240)</f>
        <v>0</v>
      </c>
      <c r="H240" s="77">
        <f>SUM([31]EASTERNFL:VALENCIA!H240)</f>
        <v>22325</v>
      </c>
      <c r="I240" s="77">
        <f>SUM([31]EASTERNFL:VALENCIA!I240)</f>
        <v>0</v>
      </c>
      <c r="J240" s="77">
        <f>SUM([31]EASTERNFL:VALENCIA!J240)</f>
        <v>0</v>
      </c>
      <c r="K240" s="77">
        <f>SUM([31]EASTERNFL:VALENCIA!K240)</f>
        <v>0</v>
      </c>
      <c r="L240" s="77">
        <f>SUM([31]EASTERNFL:VALENCIA!L240)</f>
        <v>0</v>
      </c>
      <c r="M240" s="78">
        <f t="shared" si="17"/>
        <v>19329866.640000004</v>
      </c>
      <c r="N240" s="77">
        <f>SUM([31]EASTERNFL:VALENCIA!N240)</f>
        <v>2561048.4</v>
      </c>
      <c r="O240" s="73">
        <f t="shared" si="15"/>
        <v>21890915.040000003</v>
      </c>
      <c r="P240" s="217"/>
      <c r="Q240" s="91"/>
      <c r="R240" s="92"/>
    </row>
    <row r="241" spans="1:22">
      <c r="A241" s="46" t="s">
        <v>656</v>
      </c>
      <c r="B241" s="81" t="s">
        <v>657</v>
      </c>
      <c r="C241" s="85" t="s">
        <v>658</v>
      </c>
      <c r="D241" s="77">
        <f>SUM([31]EASTERNFL:VALENCIA!D241)</f>
        <v>0</v>
      </c>
      <c r="E241" s="77">
        <f>SUM([31]EASTERNFL:VALENCIA!E241)</f>
        <v>2315876.35</v>
      </c>
      <c r="F241" s="77">
        <f>SUM([31]EASTERNFL:VALENCIA!F241)</f>
        <v>0</v>
      </c>
      <c r="G241" s="77">
        <f>SUM([31]EASTERNFL:VALENCIA!G241)</f>
        <v>0</v>
      </c>
      <c r="H241" s="77">
        <f>SUM([31]EASTERNFL:VALENCIA!H241)</f>
        <v>0</v>
      </c>
      <c r="I241" s="77">
        <f>SUM([31]EASTERNFL:VALENCIA!I241)</f>
        <v>0</v>
      </c>
      <c r="J241" s="77">
        <f>SUM([31]EASTERNFL:VALENCIA!J241)</f>
        <v>71490</v>
      </c>
      <c r="K241" s="77">
        <f>SUM([31]EASTERNFL:VALENCIA!K241)</f>
        <v>0</v>
      </c>
      <c r="L241" s="77">
        <f>SUM([31]EASTERNFL:VALENCIA!L241)</f>
        <v>0</v>
      </c>
      <c r="M241" s="78">
        <f t="shared" si="17"/>
        <v>2387366.35</v>
      </c>
      <c r="N241" s="77">
        <f>SUM([31]EASTERNFL:VALENCIA!N241)</f>
        <v>0</v>
      </c>
      <c r="O241" s="73">
        <f t="shared" si="15"/>
        <v>2387366.35</v>
      </c>
      <c r="P241" s="217"/>
      <c r="Q241" s="91"/>
      <c r="R241" s="92"/>
    </row>
    <row r="242" spans="1:22">
      <c r="A242" s="46" t="s">
        <v>659</v>
      </c>
      <c r="B242" s="81" t="s">
        <v>660</v>
      </c>
      <c r="C242" s="85" t="s">
        <v>661</v>
      </c>
      <c r="D242" s="77">
        <f>SUM([31]EASTERNFL:VALENCIA!D242)</f>
        <v>0</v>
      </c>
      <c r="E242" s="77">
        <f>SUM([31]EASTERNFL:VALENCIA!E242)</f>
        <v>0</v>
      </c>
      <c r="F242" s="77">
        <f>SUM([31]EASTERNFL:VALENCIA!F242)</f>
        <v>0</v>
      </c>
      <c r="G242" s="77">
        <f>SUM([31]EASTERNFL:VALENCIA!G242)</f>
        <v>0</v>
      </c>
      <c r="H242" s="77">
        <f>SUM([31]EASTERNFL:VALENCIA!H242)</f>
        <v>0</v>
      </c>
      <c r="I242" s="77">
        <f>SUM([31]EASTERNFL:VALENCIA!I242)</f>
        <v>0</v>
      </c>
      <c r="J242" s="77">
        <f>SUM([31]EASTERNFL:VALENCIA!J242)</f>
        <v>0</v>
      </c>
      <c r="K242" s="77">
        <f>SUM([31]EASTERNFL:VALENCIA!K242)</f>
        <v>0</v>
      </c>
      <c r="L242" s="77">
        <f>SUM([31]EASTERNFL:VALENCIA!L242)</f>
        <v>0</v>
      </c>
      <c r="M242" s="78">
        <f t="shared" si="17"/>
        <v>0</v>
      </c>
      <c r="N242" s="77">
        <f>SUM([31]EASTERNFL:VALENCIA!N242)</f>
        <v>0</v>
      </c>
      <c r="O242" s="73">
        <f t="shared" si="15"/>
        <v>0</v>
      </c>
      <c r="P242" s="217"/>
      <c r="Q242" s="91"/>
      <c r="R242" s="92"/>
    </row>
    <row r="243" spans="1:22">
      <c r="A243" s="46" t="s">
        <v>662</v>
      </c>
      <c r="B243" s="81" t="s">
        <v>663</v>
      </c>
      <c r="C243" s="85" t="s">
        <v>664</v>
      </c>
      <c r="D243" s="77">
        <f>SUM([31]EASTERNFL:VALENCIA!D243)</f>
        <v>0</v>
      </c>
      <c r="E243" s="77">
        <f>SUM([31]EASTERNFL:VALENCIA!E243)</f>
        <v>0</v>
      </c>
      <c r="F243" s="77">
        <f>SUM([31]EASTERNFL:VALENCIA!F243)</f>
        <v>0</v>
      </c>
      <c r="G243" s="77">
        <f>SUM([31]EASTERNFL:VALENCIA!G243)</f>
        <v>0</v>
      </c>
      <c r="H243" s="77">
        <f>SUM([31]EASTERNFL:VALENCIA!H243)</f>
        <v>0</v>
      </c>
      <c r="I243" s="77">
        <f>SUM([31]EASTERNFL:VALENCIA!I243)</f>
        <v>0</v>
      </c>
      <c r="J243" s="77">
        <f>SUM([31]EASTERNFL:VALENCIA!J243)</f>
        <v>0</v>
      </c>
      <c r="K243" s="77">
        <f>SUM([31]EASTERNFL:VALENCIA!K243)</f>
        <v>0</v>
      </c>
      <c r="L243" s="77">
        <f>SUM([31]EASTERNFL:VALENCIA!L243)</f>
        <v>0</v>
      </c>
      <c r="M243" s="78">
        <f t="shared" si="17"/>
        <v>0</v>
      </c>
      <c r="N243" s="77">
        <f>SUM([31]EASTERNFL:VALENCIA!N243)</f>
        <v>0</v>
      </c>
      <c r="O243" s="73">
        <f t="shared" si="15"/>
        <v>0</v>
      </c>
      <c r="P243" s="217"/>
      <c r="Q243" s="91"/>
      <c r="R243" s="92"/>
    </row>
    <row r="244" spans="1:22">
      <c r="A244" s="46" t="s">
        <v>665</v>
      </c>
      <c r="B244" s="81" t="s">
        <v>666</v>
      </c>
      <c r="C244" s="85" t="s">
        <v>667</v>
      </c>
      <c r="D244" s="77">
        <f>SUM([31]EASTERNFL:VALENCIA!D244)</f>
        <v>110950.94</v>
      </c>
      <c r="E244" s="77">
        <f>SUM([31]EASTERNFL:VALENCIA!E244)</f>
        <v>0</v>
      </c>
      <c r="F244" s="77">
        <f>SUM([31]EASTERNFL:VALENCIA!F244)</f>
        <v>0</v>
      </c>
      <c r="G244" s="77">
        <f>SUM([31]EASTERNFL:VALENCIA!G244)</f>
        <v>0</v>
      </c>
      <c r="H244" s="77">
        <f>SUM([31]EASTERNFL:VALENCIA!H244)</f>
        <v>0</v>
      </c>
      <c r="I244" s="77">
        <f>SUM([31]EASTERNFL:VALENCIA!I244)</f>
        <v>0</v>
      </c>
      <c r="J244" s="77">
        <f>SUM([31]EASTERNFL:VALENCIA!J244)</f>
        <v>0</v>
      </c>
      <c r="K244" s="77">
        <f>SUM([31]EASTERNFL:VALENCIA!K244)</f>
        <v>0</v>
      </c>
      <c r="L244" s="77">
        <f>SUM([31]EASTERNFL:VALENCIA!L244)</f>
        <v>0</v>
      </c>
      <c r="M244" s="78">
        <f t="shared" si="17"/>
        <v>110950.94</v>
      </c>
      <c r="N244" s="77">
        <f>SUM([31]EASTERNFL:VALENCIA!N244)</f>
        <v>-14987.57</v>
      </c>
      <c r="O244" s="73">
        <f t="shared" si="15"/>
        <v>95963.37</v>
      </c>
      <c r="P244" s="217"/>
      <c r="Q244" s="91"/>
      <c r="R244" s="92"/>
    </row>
    <row r="245" spans="1:22">
      <c r="A245" s="46" t="s">
        <v>668</v>
      </c>
      <c r="B245" s="81" t="s">
        <v>669</v>
      </c>
      <c r="C245" s="85" t="s">
        <v>670</v>
      </c>
      <c r="D245" s="77">
        <f>SUM([31]EASTERNFL:VALENCIA!D245)</f>
        <v>0</v>
      </c>
      <c r="E245" s="77">
        <f>SUM([31]EASTERNFL:VALENCIA!E245)</f>
        <v>-137278.9</v>
      </c>
      <c r="F245" s="77">
        <f>SUM([31]EASTERNFL:VALENCIA!F245)</f>
        <v>0</v>
      </c>
      <c r="G245" s="77">
        <f>SUM([31]EASTERNFL:VALENCIA!G245)</f>
        <v>0</v>
      </c>
      <c r="H245" s="77">
        <f>SUM([31]EASTERNFL:VALENCIA!H245)</f>
        <v>0</v>
      </c>
      <c r="I245" s="77">
        <f>SUM([31]EASTERNFL:VALENCIA!I245)</f>
        <v>0</v>
      </c>
      <c r="J245" s="77">
        <f>SUM([31]EASTERNFL:VALENCIA!J245)</f>
        <v>0</v>
      </c>
      <c r="K245" s="77">
        <f>SUM([31]EASTERNFL:VALENCIA!K245)</f>
        <v>0</v>
      </c>
      <c r="L245" s="77">
        <f>SUM([31]EASTERNFL:VALENCIA!L245)</f>
        <v>0</v>
      </c>
      <c r="M245" s="78">
        <f t="shared" si="17"/>
        <v>-137278.9</v>
      </c>
      <c r="N245" s="77">
        <f>SUM([31]EASTERNFL:VALENCIA!N245)</f>
        <v>0</v>
      </c>
      <c r="O245" s="73">
        <f t="shared" si="15"/>
        <v>-137278.9</v>
      </c>
      <c r="P245" s="217"/>
      <c r="Q245" s="91"/>
      <c r="R245" s="92"/>
      <c r="S245" s="124"/>
      <c r="T245" s="124"/>
      <c r="U245" s="124"/>
      <c r="V245" s="124"/>
    </row>
    <row r="246" spans="1:22">
      <c r="A246" s="46" t="s">
        <v>671</v>
      </c>
      <c r="B246" s="81" t="s">
        <v>672</v>
      </c>
      <c r="C246" s="85" t="s">
        <v>673</v>
      </c>
      <c r="D246" s="77">
        <f>SUM([31]EASTERNFL:VALENCIA!D246)</f>
        <v>0</v>
      </c>
      <c r="E246" s="77">
        <f>SUM([31]EASTERNFL:VALENCIA!E246)</f>
        <v>0</v>
      </c>
      <c r="F246" s="77">
        <f>SUM([31]EASTERNFL:VALENCIA!F246)</f>
        <v>0</v>
      </c>
      <c r="G246" s="77">
        <f>SUM([31]EASTERNFL:VALENCIA!G246)</f>
        <v>0</v>
      </c>
      <c r="H246" s="77">
        <f>SUM([31]EASTERNFL:VALENCIA!H246)</f>
        <v>0</v>
      </c>
      <c r="I246" s="77">
        <f>SUM([31]EASTERNFL:VALENCIA!I246)</f>
        <v>0</v>
      </c>
      <c r="J246" s="77">
        <f>SUM([31]EASTERNFL:VALENCIA!J246)</f>
        <v>0</v>
      </c>
      <c r="K246" s="77">
        <f>SUM([31]EASTERNFL:VALENCIA!K246)</f>
        <v>0</v>
      </c>
      <c r="L246" s="77">
        <f>SUM([31]EASTERNFL:VALENCIA!L246)</f>
        <v>0</v>
      </c>
      <c r="M246" s="78">
        <f t="shared" si="17"/>
        <v>0</v>
      </c>
      <c r="N246" s="77">
        <f>SUM([31]EASTERNFL:VALENCIA!N246)</f>
        <v>0</v>
      </c>
      <c r="O246" s="73">
        <f t="shared" si="15"/>
        <v>0</v>
      </c>
      <c r="P246" s="217"/>
      <c r="Q246" s="91"/>
      <c r="R246" s="92"/>
      <c r="S246" s="124"/>
      <c r="T246" s="124"/>
      <c r="U246" s="124"/>
      <c r="V246" s="124"/>
    </row>
    <row r="247" spans="1:22">
      <c r="A247" s="46" t="s">
        <v>674</v>
      </c>
      <c r="B247" s="81" t="s">
        <v>675</v>
      </c>
      <c r="C247" s="85" t="s">
        <v>676</v>
      </c>
      <c r="D247" s="77">
        <f>SUM([31]EASTERNFL:VALENCIA!D247)</f>
        <v>0</v>
      </c>
      <c r="E247" s="77">
        <f>SUM([31]EASTERNFL:VALENCIA!E247)</f>
        <v>0</v>
      </c>
      <c r="F247" s="77">
        <f>SUM([31]EASTERNFL:VALENCIA!F247)</f>
        <v>0</v>
      </c>
      <c r="G247" s="77">
        <f>SUM([31]EASTERNFL:VALENCIA!G247)</f>
        <v>0</v>
      </c>
      <c r="H247" s="77">
        <f>SUM([31]EASTERNFL:VALENCIA!H247)</f>
        <v>0</v>
      </c>
      <c r="I247" s="77">
        <f>SUM([31]EASTERNFL:VALENCIA!I247)</f>
        <v>0</v>
      </c>
      <c r="J247" s="77">
        <f>SUM([31]EASTERNFL:VALENCIA!J247)</f>
        <v>0</v>
      </c>
      <c r="K247" s="77">
        <f>SUM([31]EASTERNFL:VALENCIA!K247)</f>
        <v>0</v>
      </c>
      <c r="L247" s="77">
        <f>SUM([31]EASTERNFL:VALENCIA!L247)</f>
        <v>0</v>
      </c>
      <c r="M247" s="78">
        <f t="shared" si="17"/>
        <v>0</v>
      </c>
      <c r="N247" s="77">
        <f>SUM([31]EASTERNFL:VALENCIA!N247)</f>
        <v>0</v>
      </c>
      <c r="O247" s="73">
        <f t="shared" si="15"/>
        <v>0</v>
      </c>
      <c r="P247" s="217"/>
      <c r="Q247" s="91"/>
      <c r="R247" s="92"/>
      <c r="S247" s="124"/>
      <c r="T247" s="124"/>
      <c r="U247" s="124"/>
      <c r="V247" s="124"/>
    </row>
    <row r="248" spans="1:22">
      <c r="B248" s="115"/>
      <c r="C248" s="88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217"/>
      <c r="Q248" s="91"/>
      <c r="R248" s="92"/>
    </row>
    <row r="249" spans="1:22">
      <c r="B249" s="100" t="s">
        <v>677</v>
      </c>
      <c r="C249" s="88"/>
      <c r="D249" s="101">
        <f>SUM(D236:D247)</f>
        <v>25427708.090000004</v>
      </c>
      <c r="E249" s="101">
        <f t="shared" ref="E249:N249" si="18">SUM(E236:E247)</f>
        <v>16964601.540000003</v>
      </c>
      <c r="F249" s="101">
        <f t="shared" si="18"/>
        <v>114776.5</v>
      </c>
      <c r="G249" s="101">
        <f t="shared" si="18"/>
        <v>0</v>
      </c>
      <c r="H249" s="101">
        <f t="shared" si="18"/>
        <v>232715.63</v>
      </c>
      <c r="I249" s="101">
        <f t="shared" si="18"/>
        <v>0</v>
      </c>
      <c r="J249" s="101">
        <f t="shared" si="18"/>
        <v>108530.32</v>
      </c>
      <c r="K249" s="101">
        <f t="shared" si="18"/>
        <v>0</v>
      </c>
      <c r="L249" s="101">
        <f>SUM(L236:L247)</f>
        <v>0</v>
      </c>
      <c r="M249" s="101">
        <f>SUM(M236:M247)</f>
        <v>42848332.079999998</v>
      </c>
      <c r="N249" s="101">
        <f t="shared" si="18"/>
        <v>2546060.83</v>
      </c>
      <c r="O249" s="101">
        <f t="shared" si="15"/>
        <v>45394392.909999996</v>
      </c>
      <c r="P249" s="217"/>
      <c r="Q249" s="91"/>
      <c r="R249" s="92"/>
    </row>
    <row r="250" spans="1:22">
      <c r="B250" s="115"/>
      <c r="C250" s="88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3"/>
      <c r="P250" s="217"/>
      <c r="Q250" s="91"/>
      <c r="R250" s="92"/>
    </row>
    <row r="251" spans="1:22">
      <c r="B251" s="122" t="s">
        <v>678</v>
      </c>
      <c r="C251" s="105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73"/>
      <c r="P251" s="217"/>
      <c r="Q251" s="91"/>
      <c r="R251" s="92"/>
    </row>
    <row r="252" spans="1:22">
      <c r="B252" s="123"/>
      <c r="C252" s="7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73"/>
      <c r="P252" s="217"/>
      <c r="Q252" s="91"/>
      <c r="R252" s="92"/>
    </row>
    <row r="253" spans="1:22">
      <c r="A253" s="46" t="s">
        <v>679</v>
      </c>
      <c r="B253" s="81" t="s">
        <v>680</v>
      </c>
      <c r="C253" s="85" t="s">
        <v>681</v>
      </c>
      <c r="D253" s="77">
        <f>SUM([31]EASTERNFL:VALENCIA!D253)</f>
        <v>882033440</v>
      </c>
      <c r="E253" s="77">
        <f>SUM([31]EASTERNFL:VALENCIA!E253)</f>
        <v>1512986</v>
      </c>
      <c r="F253" s="77">
        <f>SUM([31]EASTERNFL:VALENCIA!F253)</f>
        <v>0</v>
      </c>
      <c r="G253" s="77">
        <f>SUM([31]EASTERNFL:VALENCIA!G253)</f>
        <v>0</v>
      </c>
      <c r="H253" s="77">
        <f>SUM([31]EASTERNFL:VALENCIA!H253)</f>
        <v>0</v>
      </c>
      <c r="I253" s="77">
        <f>SUM([31]EASTERNFL:VALENCIA!I253)</f>
        <v>0</v>
      </c>
      <c r="J253" s="77">
        <f>SUM([31]EASTERNFL:VALENCIA!J253)</f>
        <v>0</v>
      </c>
      <c r="K253" s="77">
        <f>SUM([31]EASTERNFL:VALENCIA!K253)</f>
        <v>0</v>
      </c>
      <c r="L253" s="77">
        <f>SUM([31]EASTERNFL:VALENCIA!L253)</f>
        <v>0</v>
      </c>
      <c r="M253" s="78">
        <f t="shared" si="17"/>
        <v>883546426</v>
      </c>
      <c r="N253" s="77">
        <f>SUM([31]EASTERNFL:VALENCIA!N253)</f>
        <v>0</v>
      </c>
      <c r="O253" s="73">
        <f t="shared" si="15"/>
        <v>883546426</v>
      </c>
      <c r="P253" s="217"/>
      <c r="Q253" s="91"/>
      <c r="R253" s="92"/>
    </row>
    <row r="254" spans="1:22">
      <c r="A254" s="46" t="s">
        <v>682</v>
      </c>
      <c r="B254" s="81" t="s">
        <v>683</v>
      </c>
      <c r="C254" s="88" t="s">
        <v>684</v>
      </c>
      <c r="D254" s="77">
        <f>SUM([31]EASTERNFL:VALENCIA!D254)</f>
        <v>92570.61</v>
      </c>
      <c r="E254" s="77">
        <f>SUM([31]EASTERNFL:VALENCIA!E254)</f>
        <v>0</v>
      </c>
      <c r="F254" s="77">
        <f>SUM([31]EASTERNFL:VALENCIA!F254)</f>
        <v>0</v>
      </c>
      <c r="G254" s="77">
        <f>SUM([31]EASTERNFL:VALENCIA!G254)</f>
        <v>0</v>
      </c>
      <c r="H254" s="77">
        <f>SUM([31]EASTERNFL:VALENCIA!H254)</f>
        <v>0</v>
      </c>
      <c r="I254" s="77">
        <f>SUM([31]EASTERNFL:VALENCIA!I254)</f>
        <v>0</v>
      </c>
      <c r="J254" s="77">
        <f>SUM([31]EASTERNFL:VALENCIA!J254)</f>
        <v>0</v>
      </c>
      <c r="K254" s="77">
        <f>SUM([31]EASTERNFL:VALENCIA!K254)</f>
        <v>0</v>
      </c>
      <c r="L254" s="77">
        <f>SUM([31]EASTERNFL:VALENCIA!L254)</f>
        <v>0</v>
      </c>
      <c r="M254" s="78">
        <f t="shared" si="17"/>
        <v>92570.61</v>
      </c>
      <c r="N254" s="77">
        <f>SUM([31]EASTERNFL:VALENCIA!N254)</f>
        <v>0</v>
      </c>
      <c r="O254" s="73">
        <f t="shared" si="15"/>
        <v>92570.61</v>
      </c>
      <c r="P254" s="217"/>
      <c r="Q254" s="91"/>
      <c r="R254" s="92"/>
    </row>
    <row r="255" spans="1:22">
      <c r="A255" s="46" t="s">
        <v>685</v>
      </c>
      <c r="B255" s="81" t="s">
        <v>686</v>
      </c>
      <c r="C255" s="88" t="s">
        <v>687</v>
      </c>
      <c r="D255" s="77">
        <f>SUM([31]EASTERNFL:VALENCIA!D255)</f>
        <v>0</v>
      </c>
      <c r="E255" s="77">
        <f>SUM([31]EASTERNFL:VALENCIA!E255)</f>
        <v>571079.06000000006</v>
      </c>
      <c r="F255" s="77">
        <f>SUM([31]EASTERNFL:VALENCIA!F255)</f>
        <v>0</v>
      </c>
      <c r="G255" s="77">
        <f>SUM([31]EASTERNFL:VALENCIA!G255)</f>
        <v>0</v>
      </c>
      <c r="H255" s="77">
        <f>SUM([31]EASTERNFL:VALENCIA!H255)</f>
        <v>0</v>
      </c>
      <c r="I255" s="77">
        <f>SUM([31]EASTERNFL:VALENCIA!I255)</f>
        <v>0</v>
      </c>
      <c r="J255" s="77">
        <f>SUM([31]EASTERNFL:VALENCIA!J255)</f>
        <v>0</v>
      </c>
      <c r="K255" s="77">
        <f>SUM([31]EASTERNFL:VALENCIA!K255)</f>
        <v>0</v>
      </c>
      <c r="L255" s="77">
        <f>SUM([31]EASTERNFL:VALENCIA!L255)</f>
        <v>0</v>
      </c>
      <c r="M255" s="78">
        <f t="shared" si="17"/>
        <v>571079.06000000006</v>
      </c>
      <c r="N255" s="77">
        <f>SUM([31]EASTERNFL:VALENCIA!N255)</f>
        <v>0</v>
      </c>
      <c r="O255" s="73">
        <f t="shared" si="15"/>
        <v>571079.06000000006</v>
      </c>
      <c r="P255" s="217"/>
      <c r="Q255" s="91"/>
      <c r="R255" s="92"/>
    </row>
    <row r="256" spans="1:22">
      <c r="A256" s="46" t="s">
        <v>688</v>
      </c>
      <c r="B256" s="81" t="s">
        <v>689</v>
      </c>
      <c r="C256" s="88" t="s">
        <v>690</v>
      </c>
      <c r="D256" s="77">
        <f>SUM([31]EASTERNFL:VALENCIA!D256)</f>
        <v>2715404.7</v>
      </c>
      <c r="E256" s="77">
        <f>SUM([31]EASTERNFL:VALENCIA!E256)</f>
        <v>0</v>
      </c>
      <c r="F256" s="77">
        <f>SUM([31]EASTERNFL:VALENCIA!F256)</f>
        <v>0</v>
      </c>
      <c r="G256" s="77">
        <f>SUM([31]EASTERNFL:VALENCIA!G256)</f>
        <v>0</v>
      </c>
      <c r="H256" s="77">
        <f>SUM([31]EASTERNFL:VALENCIA!H256)</f>
        <v>0</v>
      </c>
      <c r="I256" s="77">
        <f>SUM([31]EASTERNFL:VALENCIA!I256)</f>
        <v>0</v>
      </c>
      <c r="J256" s="77">
        <f>SUM([31]EASTERNFL:VALENCIA!J256)</f>
        <v>0</v>
      </c>
      <c r="K256" s="77">
        <f>SUM([31]EASTERNFL:VALENCIA!K256)</f>
        <v>0</v>
      </c>
      <c r="L256" s="77">
        <f>SUM([31]EASTERNFL:VALENCIA!L256)</f>
        <v>0</v>
      </c>
      <c r="M256" s="78">
        <f t="shared" si="17"/>
        <v>2715404.7</v>
      </c>
      <c r="N256" s="77">
        <f>SUM([31]EASTERNFL:VALENCIA!N256)</f>
        <v>0</v>
      </c>
      <c r="O256" s="73">
        <f t="shared" si="15"/>
        <v>2715404.7</v>
      </c>
      <c r="P256" s="217"/>
      <c r="Q256" s="91"/>
      <c r="R256" s="92"/>
    </row>
    <row r="257" spans="1:253">
      <c r="A257" s="46" t="s">
        <v>691</v>
      </c>
      <c r="B257" s="81" t="s">
        <v>692</v>
      </c>
      <c r="C257" s="88" t="s">
        <v>693</v>
      </c>
      <c r="D257" s="77">
        <f>SUM([31]EASTERNFL:VALENCIA!D257)</f>
        <v>0</v>
      </c>
      <c r="E257" s="77">
        <f>SUM([31]EASTERNFL:VALENCIA!E257)</f>
        <v>0</v>
      </c>
      <c r="F257" s="77">
        <f>SUM([31]EASTERNFL:VALENCIA!F257)</f>
        <v>0</v>
      </c>
      <c r="G257" s="77">
        <f>SUM([31]EASTERNFL:VALENCIA!G257)</f>
        <v>0</v>
      </c>
      <c r="H257" s="77">
        <f>SUM([31]EASTERNFL:VALENCIA!H257)</f>
        <v>0</v>
      </c>
      <c r="I257" s="77">
        <f>SUM([31]EASTERNFL:VALENCIA!I257)</f>
        <v>0</v>
      </c>
      <c r="J257" s="77">
        <f>SUM([31]EASTERNFL:VALENCIA!J257)</f>
        <v>0</v>
      </c>
      <c r="K257" s="77">
        <f>SUM([31]EASTERNFL:VALENCIA!K257)</f>
        <v>0</v>
      </c>
      <c r="L257" s="77">
        <f>SUM([31]EASTERNFL:VALENCIA!L257)</f>
        <v>0</v>
      </c>
      <c r="M257" s="78">
        <f t="shared" si="17"/>
        <v>0</v>
      </c>
      <c r="N257" s="77">
        <f>SUM([31]EASTERNFL:VALENCIA!N257)</f>
        <v>0</v>
      </c>
      <c r="O257" s="73">
        <f t="shared" si="15"/>
        <v>0</v>
      </c>
      <c r="P257" s="217"/>
      <c r="Q257" s="91"/>
      <c r="R257" s="92"/>
    </row>
    <row r="258" spans="1:253">
      <c r="A258" s="46" t="s">
        <v>694</v>
      </c>
      <c r="B258" s="81" t="s">
        <v>695</v>
      </c>
      <c r="C258" s="88" t="s">
        <v>696</v>
      </c>
      <c r="D258" s="77">
        <f>SUM([31]EASTERNFL:VALENCIA!D258)</f>
        <v>0</v>
      </c>
      <c r="E258" s="77">
        <f>SUM([31]EASTERNFL:VALENCIA!E258)</f>
        <v>0</v>
      </c>
      <c r="F258" s="77">
        <f>SUM([31]EASTERNFL:VALENCIA!F258)</f>
        <v>0</v>
      </c>
      <c r="G258" s="77">
        <f>SUM([31]EASTERNFL:VALENCIA!G258)</f>
        <v>0</v>
      </c>
      <c r="H258" s="77">
        <f>SUM([31]EASTERNFL:VALENCIA!H258)</f>
        <v>0</v>
      </c>
      <c r="I258" s="77">
        <f>SUM([31]EASTERNFL:VALENCIA!I258)</f>
        <v>0</v>
      </c>
      <c r="J258" s="77">
        <f>SUM([31]EASTERNFL:VALENCIA!J258)</f>
        <v>0</v>
      </c>
      <c r="K258" s="77">
        <f>SUM([31]EASTERNFL:VALENCIA!K258)</f>
        <v>0</v>
      </c>
      <c r="L258" s="77">
        <f>SUM([31]EASTERNFL:VALENCIA!L258)</f>
        <v>0</v>
      </c>
      <c r="M258" s="78">
        <f t="shared" si="17"/>
        <v>0</v>
      </c>
      <c r="N258" s="77">
        <f>SUM([31]EASTERNFL:VALENCIA!N258)</f>
        <v>0</v>
      </c>
      <c r="O258" s="73">
        <f t="shared" si="15"/>
        <v>0</v>
      </c>
      <c r="P258" s="217"/>
      <c r="Q258" s="91"/>
      <c r="R258" s="92"/>
    </row>
    <row r="259" spans="1:253">
      <c r="A259" s="46" t="s">
        <v>697</v>
      </c>
      <c r="B259" s="81" t="s">
        <v>698</v>
      </c>
      <c r="C259" s="88" t="s">
        <v>699</v>
      </c>
      <c r="D259" s="77">
        <f>SUM([31]EASTERNFL:VALENCIA!D259)</f>
        <v>0</v>
      </c>
      <c r="E259" s="77">
        <f>SUM([31]EASTERNFL:VALENCIA!E259)</f>
        <v>0</v>
      </c>
      <c r="F259" s="77">
        <f>SUM([31]EASTERNFL:VALENCIA!F259)</f>
        <v>0</v>
      </c>
      <c r="G259" s="77">
        <f>SUM([31]EASTERNFL:VALENCIA!G259)</f>
        <v>0</v>
      </c>
      <c r="H259" s="77">
        <f>SUM([31]EASTERNFL:VALENCIA!H259)</f>
        <v>0</v>
      </c>
      <c r="I259" s="77">
        <f>SUM([31]EASTERNFL:VALENCIA!I259)</f>
        <v>0</v>
      </c>
      <c r="J259" s="77">
        <f>SUM([31]EASTERNFL:VALENCIA!J259)</f>
        <v>0</v>
      </c>
      <c r="K259" s="77">
        <f>SUM([31]EASTERNFL:VALENCIA!K259)</f>
        <v>0</v>
      </c>
      <c r="L259" s="77">
        <f>SUM([31]EASTERNFL:VALENCIA!L259)</f>
        <v>0</v>
      </c>
      <c r="M259" s="78">
        <f t="shared" si="17"/>
        <v>0</v>
      </c>
      <c r="N259" s="77">
        <f>SUM([31]EASTERNFL:VALENCIA!N259)</f>
        <v>0</v>
      </c>
      <c r="O259" s="73">
        <f t="shared" si="15"/>
        <v>0</v>
      </c>
      <c r="P259" s="217"/>
      <c r="Q259" s="91"/>
      <c r="R259" s="92"/>
    </row>
    <row r="260" spans="1:253">
      <c r="A260" s="46" t="s">
        <v>700</v>
      </c>
      <c r="B260" s="81" t="s">
        <v>701</v>
      </c>
      <c r="C260" s="88" t="s">
        <v>702</v>
      </c>
      <c r="D260" s="77">
        <f>SUM([31]EASTERNFL:VALENCIA!D260)</f>
        <v>190737.06</v>
      </c>
      <c r="E260" s="77">
        <f>SUM([31]EASTERNFL:VALENCIA!E260)</f>
        <v>0</v>
      </c>
      <c r="F260" s="77">
        <f>SUM([31]EASTERNFL:VALENCIA!F260)</f>
        <v>0</v>
      </c>
      <c r="G260" s="77">
        <f>SUM([31]EASTERNFL:VALENCIA!G260)</f>
        <v>0</v>
      </c>
      <c r="H260" s="77">
        <f>SUM([31]EASTERNFL:VALENCIA!H260)</f>
        <v>0</v>
      </c>
      <c r="I260" s="77">
        <f>SUM([31]EASTERNFL:VALENCIA!I260)</f>
        <v>0</v>
      </c>
      <c r="J260" s="77">
        <f>SUM([31]EASTERNFL:VALENCIA!J260)</f>
        <v>6327921.7000000011</v>
      </c>
      <c r="K260" s="77">
        <f>SUM([31]EASTERNFL:VALENCIA!K260)</f>
        <v>6895974.5499999998</v>
      </c>
      <c r="L260" s="77">
        <f>SUM([31]EASTERNFL:VALENCIA!L260)</f>
        <v>6875.01</v>
      </c>
      <c r="M260" s="78">
        <f t="shared" si="17"/>
        <v>13421508.32</v>
      </c>
      <c r="N260" s="77">
        <f>SUM([31]EASTERNFL:VALENCIA!N260)</f>
        <v>0</v>
      </c>
      <c r="O260" s="73">
        <f t="shared" si="15"/>
        <v>13421508.32</v>
      </c>
      <c r="P260" s="217"/>
      <c r="Q260" s="91"/>
      <c r="R260" s="92"/>
    </row>
    <row r="261" spans="1:253">
      <c r="A261" s="46" t="s">
        <v>703</v>
      </c>
      <c r="B261" s="81" t="s">
        <v>704</v>
      </c>
      <c r="C261" s="88" t="s">
        <v>705</v>
      </c>
      <c r="D261" s="77">
        <f>SUM([31]EASTERNFL:VALENCIA!D261)</f>
        <v>0</v>
      </c>
      <c r="E261" s="77">
        <f>SUM([31]EASTERNFL:VALENCIA!E261)</f>
        <v>0</v>
      </c>
      <c r="F261" s="77">
        <f>SUM([31]EASTERNFL:VALENCIA!F261)</f>
        <v>0</v>
      </c>
      <c r="G261" s="77">
        <f>SUM([31]EASTERNFL:VALENCIA!G261)</f>
        <v>0</v>
      </c>
      <c r="H261" s="77">
        <f>SUM([31]EASTERNFL:VALENCIA!H261)</f>
        <v>0</v>
      </c>
      <c r="I261" s="77">
        <f>SUM([31]EASTERNFL:VALENCIA!I261)</f>
        <v>0</v>
      </c>
      <c r="J261" s="77">
        <f>SUM([31]EASTERNFL:VALENCIA!J261)</f>
        <v>121736909.22</v>
      </c>
      <c r="K261" s="77">
        <f>SUM([31]EASTERNFL:VALENCIA!K261)</f>
        <v>0</v>
      </c>
      <c r="L261" s="77">
        <f>SUM([31]EASTERNFL:VALENCIA!L261)</f>
        <v>0</v>
      </c>
      <c r="M261" s="78">
        <f t="shared" si="17"/>
        <v>121736909.22</v>
      </c>
      <c r="N261" s="77">
        <f>SUM([31]EASTERNFL:VALENCIA!N261)</f>
        <v>0</v>
      </c>
      <c r="O261" s="73">
        <f t="shared" si="15"/>
        <v>121736909.22</v>
      </c>
      <c r="P261" s="217"/>
      <c r="Q261" s="91"/>
      <c r="R261" s="92"/>
    </row>
    <row r="262" spans="1:253" s="58" customFormat="1">
      <c r="A262" s="46" t="s">
        <v>706</v>
      </c>
      <c r="B262" s="81" t="s">
        <v>707</v>
      </c>
      <c r="C262" s="125" t="s">
        <v>708</v>
      </c>
      <c r="D262" s="77">
        <f>SUM([31]EASTERNFL:VALENCIA!D262)</f>
        <v>396252.09</v>
      </c>
      <c r="E262" s="77">
        <f>SUM([31]EASTERNFL:VALENCIA!E262)</f>
        <v>7382892.3600000003</v>
      </c>
      <c r="F262" s="77">
        <f>SUM([31]EASTERNFL:VALENCIA!F262)</f>
        <v>0</v>
      </c>
      <c r="G262" s="77">
        <f>SUM([31]EASTERNFL:VALENCIA!G262)</f>
        <v>0</v>
      </c>
      <c r="H262" s="77">
        <f>SUM([31]EASTERNFL:VALENCIA!H262)</f>
        <v>6532880.4100000001</v>
      </c>
      <c r="I262" s="77">
        <f>SUM([31]EASTERNFL:VALENCIA!I262)</f>
        <v>0</v>
      </c>
      <c r="J262" s="77">
        <f>SUM([31]EASTERNFL:VALENCIA!J262)</f>
        <v>0</v>
      </c>
      <c r="K262" s="77">
        <f>SUM([31]EASTERNFL:VALENCIA!K262)</f>
        <v>0</v>
      </c>
      <c r="L262" s="77">
        <f>SUM([31]EASTERNFL:VALENCIA!L262)</f>
        <v>0</v>
      </c>
      <c r="M262" s="78">
        <f t="shared" si="17"/>
        <v>14312024.859999999</v>
      </c>
      <c r="N262" s="77">
        <f>SUM([31]EASTERNFL:VALENCIA!N262)</f>
        <v>0</v>
      </c>
      <c r="O262" s="73">
        <f t="shared" si="15"/>
        <v>14312024.859999999</v>
      </c>
      <c r="P262" s="219"/>
      <c r="Q262" s="91"/>
      <c r="R262" s="92"/>
      <c r="S262" s="45"/>
      <c r="T262" s="45"/>
      <c r="U262" s="45"/>
      <c r="V262" s="45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  <c r="DK262" s="93"/>
      <c r="DL262" s="93"/>
      <c r="DM262" s="93"/>
      <c r="DN262" s="93"/>
      <c r="DO262" s="93"/>
      <c r="DP262" s="93"/>
      <c r="DQ262" s="93"/>
      <c r="DR262" s="93"/>
      <c r="DS262" s="93"/>
      <c r="DT262" s="93"/>
      <c r="DU262" s="93"/>
      <c r="DV262" s="93"/>
      <c r="DW262" s="93"/>
      <c r="DX262" s="93"/>
      <c r="DY262" s="93"/>
      <c r="DZ262" s="93"/>
      <c r="EA262" s="93"/>
      <c r="EB262" s="93"/>
      <c r="EC262" s="93"/>
      <c r="ED262" s="93"/>
      <c r="EE262" s="93"/>
      <c r="EF262" s="93"/>
      <c r="EG262" s="93"/>
      <c r="EH262" s="93"/>
      <c r="EI262" s="93"/>
      <c r="EJ262" s="93"/>
      <c r="EK262" s="93"/>
      <c r="EL262" s="93"/>
      <c r="EM262" s="93"/>
      <c r="EN262" s="93"/>
      <c r="EO262" s="93"/>
      <c r="EP262" s="93"/>
      <c r="EQ262" s="93"/>
      <c r="ER262" s="93"/>
      <c r="ES262" s="93"/>
      <c r="ET262" s="93"/>
      <c r="EU262" s="93"/>
      <c r="EV262" s="93"/>
      <c r="EW262" s="93"/>
      <c r="EX262" s="93"/>
      <c r="EY262" s="93"/>
      <c r="EZ262" s="93"/>
      <c r="FA262" s="93"/>
      <c r="FB262" s="93"/>
      <c r="FC262" s="93"/>
      <c r="FD262" s="93"/>
      <c r="FE262" s="93"/>
      <c r="FF262" s="93"/>
      <c r="FG262" s="93"/>
      <c r="FH262" s="93"/>
      <c r="FI262" s="93"/>
      <c r="FJ262" s="93"/>
      <c r="FK262" s="93"/>
      <c r="FL262" s="93"/>
      <c r="FM262" s="93"/>
      <c r="FN262" s="93"/>
      <c r="FO262" s="93"/>
      <c r="FP262" s="93"/>
      <c r="FQ262" s="93"/>
      <c r="FR262" s="93"/>
      <c r="FS262" s="93"/>
      <c r="FT262" s="93"/>
      <c r="FU262" s="93"/>
      <c r="FV262" s="93"/>
      <c r="FW262" s="93"/>
      <c r="FX262" s="93"/>
      <c r="FY262" s="93"/>
      <c r="FZ262" s="93"/>
      <c r="GA262" s="93"/>
      <c r="GB262" s="93"/>
      <c r="GC262" s="93"/>
      <c r="GD262" s="93"/>
      <c r="GE262" s="93"/>
      <c r="GF262" s="93"/>
      <c r="GG262" s="93"/>
      <c r="GH262" s="93"/>
      <c r="GI262" s="93"/>
      <c r="GJ262" s="93"/>
      <c r="GK262" s="93"/>
      <c r="GL262" s="93"/>
      <c r="GM262" s="93"/>
      <c r="GN262" s="93"/>
      <c r="GO262" s="93"/>
      <c r="GP262" s="93"/>
      <c r="GQ262" s="93"/>
      <c r="GR262" s="93"/>
      <c r="GS262" s="93"/>
      <c r="GT262" s="93"/>
      <c r="GU262" s="93"/>
      <c r="GV262" s="93"/>
      <c r="GW262" s="93"/>
      <c r="GX262" s="93"/>
      <c r="GY262" s="93"/>
      <c r="GZ262" s="93"/>
      <c r="HA262" s="93"/>
      <c r="HB262" s="93"/>
      <c r="HC262" s="93"/>
      <c r="HD262" s="93"/>
      <c r="HE262" s="93"/>
      <c r="HF262" s="93"/>
      <c r="HG262" s="93"/>
      <c r="HH262" s="93"/>
      <c r="HI262" s="93"/>
      <c r="HJ262" s="93"/>
      <c r="HK262" s="93"/>
      <c r="HL262" s="93"/>
      <c r="HM262" s="93"/>
      <c r="HN262" s="93"/>
      <c r="HO262" s="93"/>
      <c r="HP262" s="93"/>
      <c r="HQ262" s="93"/>
      <c r="HR262" s="93"/>
      <c r="HS262" s="93"/>
      <c r="HT262" s="93"/>
      <c r="HU262" s="93"/>
      <c r="HV262" s="93"/>
      <c r="HW262" s="93"/>
      <c r="HX262" s="93"/>
      <c r="HY262" s="93"/>
      <c r="HZ262" s="93"/>
      <c r="IA262" s="93"/>
      <c r="IB262" s="93"/>
      <c r="IC262" s="93"/>
      <c r="ID262" s="93"/>
      <c r="IE262" s="93"/>
      <c r="IF262" s="93"/>
      <c r="IG262" s="93"/>
      <c r="IH262" s="93"/>
      <c r="II262" s="93"/>
      <c r="IJ262" s="93"/>
      <c r="IK262" s="93"/>
      <c r="IL262" s="93"/>
      <c r="IM262" s="93"/>
      <c r="IN262" s="93"/>
      <c r="IO262" s="93"/>
      <c r="IP262" s="93"/>
      <c r="IQ262" s="93"/>
      <c r="IR262" s="93"/>
      <c r="IS262" s="93"/>
    </row>
    <row r="263" spans="1:253">
      <c r="A263" s="46" t="s">
        <v>709</v>
      </c>
      <c r="B263" s="81" t="s">
        <v>710</v>
      </c>
      <c r="C263" s="88" t="s">
        <v>711</v>
      </c>
      <c r="D263" s="77">
        <f>SUM([31]EASTERNFL:VALENCIA!D263)</f>
        <v>1387382.4300000002</v>
      </c>
      <c r="E263" s="77">
        <f>SUM([31]EASTERNFL:VALENCIA!E263)</f>
        <v>0</v>
      </c>
      <c r="F263" s="77">
        <f>SUM([31]EASTERNFL:VALENCIA!F263)</f>
        <v>0</v>
      </c>
      <c r="G263" s="77">
        <f>SUM([31]EASTERNFL:VALENCIA!G263)</f>
        <v>0</v>
      </c>
      <c r="H263" s="77">
        <f>SUM([31]EASTERNFL:VALENCIA!H263)</f>
        <v>0</v>
      </c>
      <c r="I263" s="77">
        <f>SUM([31]EASTERNFL:VALENCIA!I263)</f>
        <v>0</v>
      </c>
      <c r="J263" s="77">
        <f>SUM([31]EASTERNFL:VALENCIA!J263)</f>
        <v>0</v>
      </c>
      <c r="K263" s="77">
        <f>SUM([31]EASTERNFL:VALENCIA!K263)</f>
        <v>0</v>
      </c>
      <c r="L263" s="77">
        <f>SUM([31]EASTERNFL:VALENCIA!L263)</f>
        <v>0</v>
      </c>
      <c r="M263" s="78">
        <f t="shared" si="17"/>
        <v>1387382.4300000002</v>
      </c>
      <c r="N263" s="77">
        <f>SUM([31]EASTERNFL:VALENCIA!N263)</f>
        <v>0</v>
      </c>
      <c r="O263" s="73">
        <f t="shared" si="15"/>
        <v>1387382.4300000002</v>
      </c>
      <c r="P263" s="217"/>
      <c r="Q263" s="91"/>
      <c r="R263" s="92"/>
    </row>
    <row r="264" spans="1:253">
      <c r="A264" s="46" t="s">
        <v>712</v>
      </c>
      <c r="B264" s="81" t="s">
        <v>713</v>
      </c>
      <c r="C264" s="88" t="s">
        <v>714</v>
      </c>
      <c r="D264" s="77">
        <f>SUM([31]EASTERNFL:VALENCIA!D264)</f>
        <v>0</v>
      </c>
      <c r="E264" s="77">
        <f>SUM([31]EASTERNFL:VALENCIA!E264)</f>
        <v>0</v>
      </c>
      <c r="F264" s="77">
        <f>SUM([31]EASTERNFL:VALENCIA!F264)</f>
        <v>0</v>
      </c>
      <c r="G264" s="77">
        <f>SUM([31]EASTERNFL:VALENCIA!G264)</f>
        <v>0</v>
      </c>
      <c r="H264" s="77">
        <f>SUM([31]EASTERNFL:VALENCIA!H264)</f>
        <v>0</v>
      </c>
      <c r="I264" s="77">
        <f>SUM([31]EASTERNFL:VALENCIA!I264)</f>
        <v>0</v>
      </c>
      <c r="J264" s="77">
        <f>SUM([31]EASTERNFL:VALENCIA!J264)</f>
        <v>0</v>
      </c>
      <c r="K264" s="77">
        <f>SUM([31]EASTERNFL:VALENCIA!K264)</f>
        <v>0</v>
      </c>
      <c r="L264" s="77">
        <f>SUM([31]EASTERNFL:VALENCIA!L264)</f>
        <v>0</v>
      </c>
      <c r="M264" s="78">
        <f t="shared" si="17"/>
        <v>0</v>
      </c>
      <c r="N264" s="77">
        <f>SUM([31]EASTERNFL:VALENCIA!N264)</f>
        <v>0</v>
      </c>
      <c r="O264" s="73">
        <f t="shared" si="15"/>
        <v>0</v>
      </c>
      <c r="P264" s="217"/>
      <c r="Q264" s="91"/>
      <c r="R264" s="92"/>
    </row>
    <row r="265" spans="1:253">
      <c r="A265" s="46" t="s">
        <v>715</v>
      </c>
      <c r="B265" s="81" t="s">
        <v>716</v>
      </c>
      <c r="C265" s="85" t="s">
        <v>717</v>
      </c>
      <c r="D265" s="77">
        <f>SUM([31]EASTERNFL:VALENCIA!D265)</f>
        <v>0</v>
      </c>
      <c r="E265" s="77">
        <f>SUM([31]EASTERNFL:VALENCIA!E265)</f>
        <v>0</v>
      </c>
      <c r="F265" s="77">
        <f>SUM([31]EASTERNFL:VALENCIA!F265)</f>
        <v>0</v>
      </c>
      <c r="G265" s="77">
        <f>SUM([31]EASTERNFL:VALENCIA!G265)</f>
        <v>0</v>
      </c>
      <c r="H265" s="77">
        <f>SUM([31]EASTERNFL:VALENCIA!H265)</f>
        <v>0</v>
      </c>
      <c r="I265" s="77">
        <f>SUM([31]EASTERNFL:VALENCIA!I265)</f>
        <v>0</v>
      </c>
      <c r="J265" s="77">
        <f>SUM([31]EASTERNFL:VALENCIA!J265)</f>
        <v>0</v>
      </c>
      <c r="K265" s="77">
        <f>SUM([31]EASTERNFL:VALENCIA!K265)</f>
        <v>0</v>
      </c>
      <c r="L265" s="77">
        <f>SUM([31]EASTERNFL:VALENCIA!L265)</f>
        <v>0</v>
      </c>
      <c r="M265" s="78">
        <f t="shared" si="17"/>
        <v>0</v>
      </c>
      <c r="N265" s="77">
        <f>SUM([31]EASTERNFL:VALENCIA!N265)</f>
        <v>0</v>
      </c>
      <c r="O265" s="73">
        <f t="shared" si="15"/>
        <v>0</v>
      </c>
      <c r="P265" s="217"/>
      <c r="Q265" s="91"/>
      <c r="R265" s="92"/>
    </row>
    <row r="266" spans="1:253">
      <c r="A266" s="46" t="s">
        <v>718</v>
      </c>
      <c r="B266" s="81" t="s">
        <v>719</v>
      </c>
      <c r="C266" s="88" t="s">
        <v>720</v>
      </c>
      <c r="D266" s="77">
        <f>SUM([31]EASTERNFL:VALENCIA!D266)</f>
        <v>0</v>
      </c>
      <c r="E266" s="77">
        <f>SUM([31]EASTERNFL:VALENCIA!E266)</f>
        <v>0</v>
      </c>
      <c r="F266" s="77">
        <f>SUM([31]EASTERNFL:VALENCIA!F266)</f>
        <v>0</v>
      </c>
      <c r="G266" s="77">
        <f>SUM([31]EASTERNFL:VALENCIA!G266)</f>
        <v>0</v>
      </c>
      <c r="H266" s="77">
        <f>SUM([31]EASTERNFL:VALENCIA!H266)</f>
        <v>0</v>
      </c>
      <c r="I266" s="77">
        <f>SUM([31]EASTERNFL:VALENCIA!I266)</f>
        <v>0</v>
      </c>
      <c r="J266" s="77">
        <f>SUM([31]EASTERNFL:VALENCIA!J266)</f>
        <v>0</v>
      </c>
      <c r="K266" s="77">
        <f>SUM([31]EASTERNFL:VALENCIA!K266)</f>
        <v>0</v>
      </c>
      <c r="L266" s="77">
        <f>SUM([31]EASTERNFL:VALENCIA!L266)</f>
        <v>0</v>
      </c>
      <c r="M266" s="78">
        <f t="shared" si="17"/>
        <v>0</v>
      </c>
      <c r="N266" s="77">
        <f>SUM([31]EASTERNFL:VALENCIA!N266)</f>
        <v>0</v>
      </c>
      <c r="O266" s="73">
        <f t="shared" si="15"/>
        <v>0</v>
      </c>
      <c r="P266" s="217"/>
      <c r="Q266" s="91"/>
      <c r="R266" s="92"/>
    </row>
    <row r="267" spans="1:253">
      <c r="A267" s="46" t="s">
        <v>721</v>
      </c>
      <c r="B267" s="81" t="s">
        <v>722</v>
      </c>
      <c r="C267" s="88" t="s">
        <v>723</v>
      </c>
      <c r="D267" s="77">
        <f>SUM([31]EASTERNFL:VALENCIA!D267)</f>
        <v>248956158.24000001</v>
      </c>
      <c r="E267" s="77">
        <f>SUM([31]EASTERNFL:VALENCIA!E267)</f>
        <v>0</v>
      </c>
      <c r="F267" s="77">
        <f>SUM([31]EASTERNFL:VALENCIA!F267)</f>
        <v>0</v>
      </c>
      <c r="G267" s="77">
        <f>SUM([31]EASTERNFL:VALENCIA!G267)</f>
        <v>0</v>
      </c>
      <c r="H267" s="77">
        <f>SUM([31]EASTERNFL:VALENCIA!H267)</f>
        <v>0</v>
      </c>
      <c r="I267" s="77">
        <f>SUM([31]EASTERNFL:VALENCIA!I267)</f>
        <v>0</v>
      </c>
      <c r="J267" s="77">
        <f>SUM([31]EASTERNFL:VALENCIA!J267)</f>
        <v>0</v>
      </c>
      <c r="K267" s="77">
        <f>SUM([31]EASTERNFL:VALENCIA!K267)</f>
        <v>0</v>
      </c>
      <c r="L267" s="77">
        <f>SUM([31]EASTERNFL:VALENCIA!L267)</f>
        <v>0</v>
      </c>
      <c r="M267" s="78">
        <f t="shared" si="17"/>
        <v>248956158.24000001</v>
      </c>
      <c r="N267" s="77">
        <f>SUM([31]EASTERNFL:VALENCIA!N267)</f>
        <v>0</v>
      </c>
      <c r="O267" s="73">
        <f t="shared" si="15"/>
        <v>248956158.24000001</v>
      </c>
      <c r="P267" s="217"/>
      <c r="Q267" s="91"/>
      <c r="R267" s="92"/>
    </row>
    <row r="268" spans="1:253">
      <c r="A268" s="46" t="s">
        <v>724</v>
      </c>
      <c r="B268" s="81" t="s">
        <v>725</v>
      </c>
      <c r="C268" s="85" t="s">
        <v>726</v>
      </c>
      <c r="D268" s="77">
        <f>SUM([31]EASTERNFL:VALENCIA!D268)</f>
        <v>0</v>
      </c>
      <c r="E268" s="77">
        <f>SUM([31]EASTERNFL:VALENCIA!E268)</f>
        <v>0</v>
      </c>
      <c r="F268" s="77">
        <f>SUM([31]EASTERNFL:VALENCIA!F268)</f>
        <v>0</v>
      </c>
      <c r="G268" s="77">
        <f>SUM([31]EASTERNFL:VALENCIA!G268)</f>
        <v>0</v>
      </c>
      <c r="H268" s="77">
        <f>SUM([31]EASTERNFL:VALENCIA!H268)</f>
        <v>0</v>
      </c>
      <c r="I268" s="77">
        <f>SUM([31]EASTERNFL:VALENCIA!I268)</f>
        <v>0</v>
      </c>
      <c r="J268" s="77">
        <f>SUM([31]EASTERNFL:VALENCIA!J268)</f>
        <v>0</v>
      </c>
      <c r="K268" s="77">
        <f>SUM([31]EASTERNFL:VALENCIA!K268)</f>
        <v>0</v>
      </c>
      <c r="L268" s="77">
        <f>SUM([31]EASTERNFL:VALENCIA!L268)</f>
        <v>0</v>
      </c>
      <c r="M268" s="78">
        <f t="shared" si="17"/>
        <v>0</v>
      </c>
      <c r="N268" s="77">
        <f>SUM([31]EASTERNFL:VALENCIA!N268)</f>
        <v>0</v>
      </c>
      <c r="O268" s="73">
        <f t="shared" si="15"/>
        <v>0</v>
      </c>
      <c r="P268" s="217"/>
      <c r="Q268" s="91"/>
      <c r="R268" s="92"/>
    </row>
    <row r="269" spans="1:253">
      <c r="A269" s="46" t="s">
        <v>727</v>
      </c>
      <c r="B269" s="81" t="s">
        <v>728</v>
      </c>
      <c r="C269" s="88" t="s">
        <v>729</v>
      </c>
      <c r="D269" s="77">
        <f>SUM([31]EASTERNFL:VALENCIA!D269)</f>
        <v>0</v>
      </c>
      <c r="E269" s="77">
        <f>SUM([31]EASTERNFL:VALENCIA!E269)</f>
        <v>0</v>
      </c>
      <c r="F269" s="77">
        <f>SUM([31]EASTERNFL:VALENCIA!F269)</f>
        <v>0</v>
      </c>
      <c r="G269" s="77">
        <f>SUM([31]EASTERNFL:VALENCIA!G269)</f>
        <v>0</v>
      </c>
      <c r="H269" s="77">
        <f>SUM([31]EASTERNFL:VALENCIA!H269)</f>
        <v>0</v>
      </c>
      <c r="I269" s="77">
        <f>SUM([31]EASTERNFL:VALENCIA!I269)</f>
        <v>0</v>
      </c>
      <c r="J269" s="77">
        <f>SUM([31]EASTERNFL:VALENCIA!J269)</f>
        <v>0</v>
      </c>
      <c r="K269" s="77">
        <f>SUM([31]EASTERNFL:VALENCIA!K269)</f>
        <v>0</v>
      </c>
      <c r="L269" s="77">
        <f>SUM([31]EASTERNFL:VALENCIA!L269)</f>
        <v>0</v>
      </c>
      <c r="M269" s="78">
        <f t="shared" si="17"/>
        <v>0</v>
      </c>
      <c r="N269" s="77">
        <f>SUM([31]EASTERNFL:VALENCIA!N269)</f>
        <v>0</v>
      </c>
      <c r="O269" s="73">
        <f t="shared" si="15"/>
        <v>0</v>
      </c>
      <c r="P269" s="217"/>
      <c r="Q269" s="91"/>
      <c r="R269" s="92"/>
    </row>
    <row r="270" spans="1:253">
      <c r="A270" s="46" t="s">
        <v>730</v>
      </c>
      <c r="B270" s="81" t="s">
        <v>731</v>
      </c>
      <c r="C270" s="88" t="s">
        <v>732</v>
      </c>
      <c r="D270" s="77">
        <f>SUM([31]EASTERNFL:VALENCIA!D270)</f>
        <v>0</v>
      </c>
      <c r="E270" s="77">
        <f>SUM([31]EASTERNFL:VALENCIA!E270)</f>
        <v>0</v>
      </c>
      <c r="F270" s="77">
        <f>SUM([31]EASTERNFL:VALENCIA!F270)</f>
        <v>0</v>
      </c>
      <c r="G270" s="77">
        <f>SUM([31]EASTERNFL:VALENCIA!G270)</f>
        <v>0</v>
      </c>
      <c r="H270" s="77">
        <f>SUM([31]EASTERNFL:VALENCIA!H270)</f>
        <v>0</v>
      </c>
      <c r="I270" s="77">
        <f>SUM([31]EASTERNFL:VALENCIA!I270)</f>
        <v>0</v>
      </c>
      <c r="J270" s="77">
        <f>SUM([31]EASTERNFL:VALENCIA!J270)</f>
        <v>0</v>
      </c>
      <c r="K270" s="77">
        <f>SUM([31]EASTERNFL:VALENCIA!K270)</f>
        <v>0</v>
      </c>
      <c r="L270" s="77">
        <f>SUM([31]EASTERNFL:VALENCIA!L270)</f>
        <v>0</v>
      </c>
      <c r="M270" s="78">
        <f t="shared" si="17"/>
        <v>0</v>
      </c>
      <c r="N270" s="77">
        <f>SUM([31]EASTERNFL:VALENCIA!N270)</f>
        <v>0</v>
      </c>
      <c r="O270" s="73">
        <f t="shared" si="15"/>
        <v>0</v>
      </c>
      <c r="P270" s="217"/>
      <c r="Q270" s="91"/>
      <c r="R270" s="92"/>
    </row>
    <row r="271" spans="1:253">
      <c r="B271" s="81" t="s">
        <v>733</v>
      </c>
      <c r="C271" s="88" t="s">
        <v>734</v>
      </c>
      <c r="D271" s="77">
        <f>SUM([31]EASTERNFL:VALENCIA!D271)</f>
        <v>0</v>
      </c>
      <c r="E271" s="77">
        <f>SUM([31]EASTERNFL:VALENCIA!E271)</f>
        <v>0</v>
      </c>
      <c r="F271" s="77">
        <f>SUM([31]EASTERNFL:VALENCIA!F271)</f>
        <v>0</v>
      </c>
      <c r="G271" s="77">
        <f>SUM([31]EASTERNFL:VALENCIA!G271)</f>
        <v>0</v>
      </c>
      <c r="H271" s="77">
        <f>SUM([31]EASTERNFL:VALENCIA!H271)</f>
        <v>0</v>
      </c>
      <c r="I271" s="77">
        <f>SUM([31]EASTERNFL:VALENCIA!I271)</f>
        <v>0</v>
      </c>
      <c r="J271" s="77">
        <f>SUM([31]EASTERNFL:VALENCIA!J271)</f>
        <v>0</v>
      </c>
      <c r="K271" s="77">
        <f>SUM([31]EASTERNFL:VALENCIA!K271)</f>
        <v>0</v>
      </c>
      <c r="L271" s="77">
        <f>SUM([31]EASTERNFL:VALENCIA!L271)</f>
        <v>0</v>
      </c>
      <c r="M271" s="78">
        <f t="shared" si="17"/>
        <v>0</v>
      </c>
      <c r="N271" s="77">
        <f>SUM([31]EASTERNFL:VALENCIA!N271)</f>
        <v>0</v>
      </c>
      <c r="O271" s="73">
        <f t="shared" si="15"/>
        <v>0</v>
      </c>
      <c r="P271" s="217"/>
      <c r="Q271" s="91"/>
      <c r="R271" s="92"/>
    </row>
    <row r="272" spans="1:253">
      <c r="A272" s="46" t="s">
        <v>735</v>
      </c>
      <c r="B272" s="81" t="s">
        <v>736</v>
      </c>
      <c r="C272" s="88" t="s">
        <v>737</v>
      </c>
      <c r="D272" s="77">
        <f>SUM([31]EASTERNFL:VALENCIA!D272)</f>
        <v>0</v>
      </c>
      <c r="E272" s="77">
        <f>SUM([31]EASTERNFL:VALENCIA!E272)</f>
        <v>0</v>
      </c>
      <c r="F272" s="77">
        <f>SUM([31]EASTERNFL:VALENCIA!F272)</f>
        <v>0</v>
      </c>
      <c r="G272" s="77">
        <f>SUM([31]EASTERNFL:VALENCIA!G272)</f>
        <v>0</v>
      </c>
      <c r="H272" s="77">
        <f>SUM([31]EASTERNFL:VALENCIA!H272)</f>
        <v>0</v>
      </c>
      <c r="I272" s="77">
        <f>SUM([31]EASTERNFL:VALENCIA!I272)</f>
        <v>0</v>
      </c>
      <c r="J272" s="77">
        <f>SUM([31]EASTERNFL:VALENCIA!J272)</f>
        <v>0</v>
      </c>
      <c r="K272" s="77">
        <f>SUM([31]EASTERNFL:VALENCIA!K272)</f>
        <v>0</v>
      </c>
      <c r="L272" s="77">
        <f>SUM([31]EASTERNFL:VALENCIA!L272)</f>
        <v>0</v>
      </c>
      <c r="M272" s="78">
        <f t="shared" si="17"/>
        <v>0</v>
      </c>
      <c r="N272" s="77">
        <f>SUM([31]EASTERNFL:VALENCIA!N272)</f>
        <v>0</v>
      </c>
      <c r="O272" s="73">
        <f t="shared" si="15"/>
        <v>0</v>
      </c>
      <c r="P272" s="217"/>
      <c r="Q272" s="91"/>
      <c r="R272" s="92"/>
    </row>
    <row r="273" spans="1:18">
      <c r="A273" s="46" t="s">
        <v>738</v>
      </c>
      <c r="B273" s="81" t="s">
        <v>739</v>
      </c>
      <c r="C273" s="85" t="s">
        <v>740</v>
      </c>
      <c r="D273" s="77">
        <f>SUM([31]EASTERNFL:VALENCIA!D273)</f>
        <v>3103386.08</v>
      </c>
      <c r="E273" s="77">
        <f>SUM([31]EASTERNFL:VALENCIA!E273)</f>
        <v>12317993.34</v>
      </c>
      <c r="F273" s="77">
        <f>SUM([31]EASTERNFL:VALENCIA!F273)</f>
        <v>1101160.6299999999</v>
      </c>
      <c r="G273" s="77">
        <f>SUM([31]EASTERNFL:VALENCIA!G273)</f>
        <v>0</v>
      </c>
      <c r="H273" s="77">
        <f>SUM([31]EASTERNFL:VALENCIA!H273)</f>
        <v>71696</v>
      </c>
      <c r="I273" s="77">
        <f>SUM([31]EASTERNFL:VALENCIA!I273)</f>
        <v>0</v>
      </c>
      <c r="J273" s="77">
        <f>SUM([31]EASTERNFL:VALENCIA!J273)</f>
        <v>0</v>
      </c>
      <c r="K273" s="77">
        <f>SUM([31]EASTERNFL:VALENCIA!K273)</f>
        <v>0</v>
      </c>
      <c r="L273" s="77">
        <f>SUM([31]EASTERNFL:VALENCIA!L273)</f>
        <v>0</v>
      </c>
      <c r="M273" s="78">
        <f t="shared" si="17"/>
        <v>16594236.050000001</v>
      </c>
      <c r="N273" s="77">
        <f>SUM([31]EASTERNFL:VALENCIA!N273)</f>
        <v>0</v>
      </c>
      <c r="O273" s="73">
        <f t="shared" si="15"/>
        <v>16594236.050000001</v>
      </c>
      <c r="P273" s="217"/>
      <c r="Q273" s="91"/>
      <c r="R273" s="92"/>
    </row>
    <row r="274" spans="1:18">
      <c r="A274" s="46" t="s">
        <v>741</v>
      </c>
      <c r="B274" s="81" t="s">
        <v>742</v>
      </c>
      <c r="C274" s="85" t="s">
        <v>743</v>
      </c>
      <c r="D274" s="77">
        <f>SUM([31]EASTERNFL:VALENCIA!D274)</f>
        <v>23581.51</v>
      </c>
      <c r="E274" s="77">
        <f>SUM([31]EASTERNFL:VALENCIA!E274)</f>
        <v>5402982.0899999999</v>
      </c>
      <c r="F274" s="77">
        <f>SUM([31]EASTERNFL:VALENCIA!F274)</f>
        <v>10000</v>
      </c>
      <c r="G274" s="77">
        <f>SUM([31]EASTERNFL:VALENCIA!G274)</f>
        <v>0</v>
      </c>
      <c r="H274" s="77">
        <f>SUM([31]EASTERNFL:VALENCIA!H274)</f>
        <v>33489111.399999999</v>
      </c>
      <c r="I274" s="77">
        <f>SUM([31]EASTERNFL:VALENCIA!I274)</f>
        <v>0</v>
      </c>
      <c r="J274" s="77">
        <f>SUM([31]EASTERNFL:VALENCIA!J274)</f>
        <v>0</v>
      </c>
      <c r="K274" s="77">
        <f>SUM([31]EASTERNFL:VALENCIA!K274)</f>
        <v>0</v>
      </c>
      <c r="L274" s="77">
        <f>SUM([31]EASTERNFL:VALENCIA!L274)</f>
        <v>0</v>
      </c>
      <c r="M274" s="78">
        <f t="shared" si="17"/>
        <v>38925675</v>
      </c>
      <c r="N274" s="77">
        <f>SUM([31]EASTERNFL:VALENCIA!N274)</f>
        <v>0</v>
      </c>
      <c r="O274" s="73">
        <f t="shared" si="15"/>
        <v>38925675</v>
      </c>
      <c r="P274" s="217"/>
      <c r="Q274" s="91"/>
      <c r="R274" s="92"/>
    </row>
    <row r="275" spans="1:18">
      <c r="A275" s="46" t="s">
        <v>744</v>
      </c>
      <c r="B275" s="81" t="s">
        <v>745</v>
      </c>
      <c r="C275" s="85" t="s">
        <v>746</v>
      </c>
      <c r="D275" s="77">
        <f>SUM([31]EASTERNFL:VALENCIA!D275)</f>
        <v>0</v>
      </c>
      <c r="E275" s="77">
        <f>SUM([31]EASTERNFL:VALENCIA!E275)</f>
        <v>86760</v>
      </c>
      <c r="F275" s="77">
        <f>SUM([31]EASTERNFL:VALENCIA!F275)</f>
        <v>24735.79</v>
      </c>
      <c r="G275" s="77">
        <f>SUM([31]EASTERNFL:VALENCIA!G275)</f>
        <v>0</v>
      </c>
      <c r="H275" s="77">
        <f>SUM([31]EASTERNFL:VALENCIA!H275)</f>
        <v>0</v>
      </c>
      <c r="I275" s="77">
        <f>SUM([31]EASTERNFL:VALENCIA!I275)</f>
        <v>0</v>
      </c>
      <c r="J275" s="77">
        <f>SUM([31]EASTERNFL:VALENCIA!J275)</f>
        <v>162157.92000000001</v>
      </c>
      <c r="K275" s="77">
        <f>SUM([31]EASTERNFL:VALENCIA!K275)</f>
        <v>0</v>
      </c>
      <c r="L275" s="77">
        <f>SUM([31]EASTERNFL:VALENCIA!L275)</f>
        <v>0</v>
      </c>
      <c r="M275" s="78">
        <f t="shared" si="17"/>
        <v>273653.71000000002</v>
      </c>
      <c r="N275" s="77">
        <f>SUM([31]EASTERNFL:VALENCIA!N275)</f>
        <v>0</v>
      </c>
      <c r="O275" s="73">
        <f t="shared" si="15"/>
        <v>273653.71000000002</v>
      </c>
      <c r="P275" s="217"/>
      <c r="Q275" s="91"/>
      <c r="R275" s="92"/>
    </row>
    <row r="276" spans="1:18">
      <c r="A276" s="46" t="s">
        <v>747</v>
      </c>
      <c r="B276" s="81" t="s">
        <v>748</v>
      </c>
      <c r="C276" s="85" t="s">
        <v>749</v>
      </c>
      <c r="D276" s="77">
        <f>SUM([31]EASTERNFL:VALENCIA!D276)</f>
        <v>0</v>
      </c>
      <c r="E276" s="77">
        <f>SUM([31]EASTERNFL:VALENCIA!E276)</f>
        <v>71924.17</v>
      </c>
      <c r="F276" s="77">
        <f>SUM([31]EASTERNFL:VALENCIA!F276)</f>
        <v>0</v>
      </c>
      <c r="G276" s="77">
        <f>SUM([31]EASTERNFL:VALENCIA!G276)</f>
        <v>0</v>
      </c>
      <c r="H276" s="77">
        <f>SUM([31]EASTERNFL:VALENCIA!H276)</f>
        <v>49140065.410000004</v>
      </c>
      <c r="I276" s="77">
        <f>SUM([31]EASTERNFL:VALENCIA!I276)</f>
        <v>0</v>
      </c>
      <c r="J276" s="77">
        <f>SUM([31]EASTERNFL:VALENCIA!J276)</f>
        <v>0</v>
      </c>
      <c r="K276" s="77">
        <f>SUM([31]EASTERNFL:VALENCIA!K276)</f>
        <v>0</v>
      </c>
      <c r="L276" s="77">
        <f>SUM([31]EASTERNFL:VALENCIA!L276)</f>
        <v>0</v>
      </c>
      <c r="M276" s="78">
        <f t="shared" si="17"/>
        <v>49211989.580000006</v>
      </c>
      <c r="N276" s="77">
        <f>SUM([31]EASTERNFL:VALENCIA!N276)</f>
        <v>0</v>
      </c>
      <c r="O276" s="73">
        <f t="shared" si="15"/>
        <v>49211989.580000006</v>
      </c>
      <c r="P276" s="217"/>
      <c r="Q276" s="91"/>
      <c r="R276" s="92"/>
    </row>
    <row r="277" spans="1:18">
      <c r="A277" s="46" t="s">
        <v>750</v>
      </c>
      <c r="B277" s="81" t="s">
        <v>751</v>
      </c>
      <c r="C277" s="85" t="s">
        <v>752</v>
      </c>
      <c r="D277" s="77">
        <f>SUM([31]EASTERNFL:VALENCIA!D277)</f>
        <v>913572.92999999993</v>
      </c>
      <c r="E277" s="77">
        <f>SUM([31]EASTERNFL:VALENCIA!E277)</f>
        <v>41350.33</v>
      </c>
      <c r="F277" s="77">
        <f>SUM([31]EASTERNFL:VALENCIA!F277)</f>
        <v>0</v>
      </c>
      <c r="G277" s="77">
        <f>SUM([31]EASTERNFL:VALENCIA!G277)</f>
        <v>0</v>
      </c>
      <c r="H277" s="77">
        <f>SUM([31]EASTERNFL:VALENCIA!H277)</f>
        <v>-32515.75</v>
      </c>
      <c r="I277" s="77">
        <f>SUM([31]EASTERNFL:VALENCIA!I277)</f>
        <v>0</v>
      </c>
      <c r="J277" s="77">
        <f>SUM([31]EASTERNFL:VALENCIA!J277)</f>
        <v>0</v>
      </c>
      <c r="K277" s="77">
        <f>SUM([31]EASTERNFL:VALENCIA!K277)</f>
        <v>0</v>
      </c>
      <c r="L277" s="77">
        <f>SUM([31]EASTERNFL:VALENCIA!L277)</f>
        <v>0</v>
      </c>
      <c r="M277" s="78">
        <f t="shared" si="17"/>
        <v>922407.50999999989</v>
      </c>
      <c r="N277" s="77">
        <f>SUM([31]EASTERNFL:VALENCIA!N277)</f>
        <v>-453735.1</v>
      </c>
      <c r="O277" s="73">
        <f t="shared" si="15"/>
        <v>468672.40999999992</v>
      </c>
      <c r="P277" s="217"/>
      <c r="Q277" s="91"/>
      <c r="R277" s="92"/>
    </row>
    <row r="278" spans="1:18">
      <c r="A278" s="46" t="s">
        <v>753</v>
      </c>
      <c r="B278" s="81" t="s">
        <v>754</v>
      </c>
      <c r="C278" s="85" t="s">
        <v>755</v>
      </c>
      <c r="D278" s="77">
        <f>SUM([31]EASTERNFL:VALENCIA!D278)</f>
        <v>7057.76</v>
      </c>
      <c r="E278" s="77">
        <f>SUM([31]EASTERNFL:VALENCIA!E278)</f>
        <v>-16069.14</v>
      </c>
      <c r="F278" s="77">
        <f>SUM([31]EASTERNFL:VALENCIA!F278)</f>
        <v>0</v>
      </c>
      <c r="G278" s="77">
        <f>SUM([31]EASTERNFL:VALENCIA!G278)</f>
        <v>0</v>
      </c>
      <c r="H278" s="77">
        <f>SUM([31]EASTERNFL:VALENCIA!H278)</f>
        <v>0</v>
      </c>
      <c r="I278" s="77">
        <f>SUM([31]EASTERNFL:VALENCIA!I278)</f>
        <v>0</v>
      </c>
      <c r="J278" s="77">
        <f>SUM([31]EASTERNFL:VALENCIA!J278)</f>
        <v>0</v>
      </c>
      <c r="K278" s="77">
        <f>SUM([31]EASTERNFL:VALENCIA!K278)</f>
        <v>0</v>
      </c>
      <c r="L278" s="77">
        <f>SUM([31]EASTERNFL:VALENCIA!L278)</f>
        <v>0</v>
      </c>
      <c r="M278" s="78">
        <f t="shared" si="17"/>
        <v>-9011.3799999999992</v>
      </c>
      <c r="N278" s="77">
        <f>SUM([31]EASTERNFL:VALENCIA!N278)</f>
        <v>0</v>
      </c>
      <c r="O278" s="73">
        <f t="shared" si="15"/>
        <v>-9011.3799999999992</v>
      </c>
      <c r="P278" s="217"/>
      <c r="Q278" s="91"/>
      <c r="R278" s="92"/>
    </row>
    <row r="279" spans="1:18">
      <c r="A279" s="46" t="s">
        <v>756</v>
      </c>
      <c r="B279" s="81" t="s">
        <v>757</v>
      </c>
      <c r="C279" s="85" t="s">
        <v>758</v>
      </c>
      <c r="D279" s="77">
        <f>SUM([31]EASTERNFL:VALENCIA!D279)</f>
        <v>4516.6400000000003</v>
      </c>
      <c r="E279" s="77">
        <f>SUM([31]EASTERNFL:VALENCIA!E279)</f>
        <v>-5689.8099999999995</v>
      </c>
      <c r="F279" s="77">
        <f>SUM([31]EASTERNFL:VALENCIA!F279)</f>
        <v>0</v>
      </c>
      <c r="G279" s="77">
        <f>SUM([31]EASTERNFL:VALENCIA!G279)</f>
        <v>0</v>
      </c>
      <c r="H279" s="77">
        <f>SUM([31]EASTERNFL:VALENCIA!H279)</f>
        <v>-204913.22</v>
      </c>
      <c r="I279" s="77">
        <f>SUM([31]EASTERNFL:VALENCIA!I279)</f>
        <v>0</v>
      </c>
      <c r="J279" s="77">
        <f>SUM([31]EASTERNFL:VALENCIA!J279)</f>
        <v>0</v>
      </c>
      <c r="K279" s="77">
        <f>SUM([31]EASTERNFL:VALENCIA!K279)</f>
        <v>0</v>
      </c>
      <c r="L279" s="77">
        <f>SUM([31]EASTERNFL:VALENCIA!L279)</f>
        <v>0</v>
      </c>
      <c r="M279" s="78">
        <f t="shared" si="17"/>
        <v>-206086.39</v>
      </c>
      <c r="N279" s="77">
        <f>SUM([31]EASTERNFL:VALENCIA!N279)</f>
        <v>0</v>
      </c>
      <c r="O279" s="73">
        <f t="shared" si="15"/>
        <v>-206086.39</v>
      </c>
      <c r="P279" s="217"/>
      <c r="Q279" s="91"/>
      <c r="R279" s="92"/>
    </row>
    <row r="280" spans="1:18">
      <c r="A280" s="46" t="s">
        <v>759</v>
      </c>
      <c r="B280" s="81" t="s">
        <v>760</v>
      </c>
      <c r="C280" s="85" t="s">
        <v>761</v>
      </c>
      <c r="D280" s="77">
        <f>SUM([31]EASTERNFL:VALENCIA!D280)</f>
        <v>0</v>
      </c>
      <c r="E280" s="77">
        <f>SUM([31]EASTERNFL:VALENCIA!E280)</f>
        <v>0</v>
      </c>
      <c r="F280" s="77">
        <f>SUM([31]EASTERNFL:VALENCIA!F280)</f>
        <v>0</v>
      </c>
      <c r="G280" s="77">
        <f>SUM([31]EASTERNFL:VALENCIA!G280)</f>
        <v>0</v>
      </c>
      <c r="H280" s="77">
        <f>SUM([31]EASTERNFL:VALENCIA!H280)</f>
        <v>0</v>
      </c>
      <c r="I280" s="77">
        <f>SUM([31]EASTERNFL:VALENCIA!I280)</f>
        <v>0</v>
      </c>
      <c r="J280" s="77">
        <f>SUM([31]EASTERNFL:VALENCIA!J280)</f>
        <v>-5.91</v>
      </c>
      <c r="K280" s="77">
        <f>SUM([31]EASTERNFL:VALENCIA!K280)</f>
        <v>0</v>
      </c>
      <c r="L280" s="77">
        <f>SUM([31]EASTERNFL:VALENCIA!L280)</f>
        <v>0</v>
      </c>
      <c r="M280" s="78">
        <f t="shared" si="17"/>
        <v>-5.91</v>
      </c>
      <c r="N280" s="77">
        <f>SUM([31]EASTERNFL:VALENCIA!N280)</f>
        <v>0</v>
      </c>
      <c r="O280" s="73">
        <f t="shared" si="15"/>
        <v>-5.91</v>
      </c>
      <c r="P280" s="217"/>
      <c r="Q280" s="91"/>
      <c r="R280" s="92"/>
    </row>
    <row r="281" spans="1:18">
      <c r="B281" s="115"/>
      <c r="C281" s="88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217"/>
      <c r="Q281" s="91"/>
      <c r="R281" s="92"/>
    </row>
    <row r="282" spans="1:18">
      <c r="B282" s="100" t="s">
        <v>762</v>
      </c>
      <c r="C282" s="88"/>
      <c r="D282" s="101">
        <f>SUM(D253:D280)</f>
        <v>1139824060.0500002</v>
      </c>
      <c r="E282" s="101">
        <f t="shared" ref="E282:N282" si="19">SUM(E253:E280)</f>
        <v>27366208.399999999</v>
      </c>
      <c r="F282" s="101">
        <f t="shared" si="19"/>
        <v>1135896.42</v>
      </c>
      <c r="G282" s="101">
        <f t="shared" si="19"/>
        <v>0</v>
      </c>
      <c r="H282" s="101">
        <f t="shared" si="19"/>
        <v>88996324.25</v>
      </c>
      <c r="I282" s="101">
        <f t="shared" si="19"/>
        <v>0</v>
      </c>
      <c r="J282" s="101">
        <f t="shared" si="19"/>
        <v>128226982.93000001</v>
      </c>
      <c r="K282" s="101">
        <f t="shared" si="19"/>
        <v>6895974.5499999998</v>
      </c>
      <c r="L282" s="101">
        <f>SUM(L253:L280)</f>
        <v>6875.01</v>
      </c>
      <c r="M282" s="101">
        <f>SUM(M253:M280)</f>
        <v>1392452321.6099997</v>
      </c>
      <c r="N282" s="101">
        <f t="shared" si="19"/>
        <v>-453735.1</v>
      </c>
      <c r="O282" s="101">
        <f t="shared" ref="O282:O337" si="20">SUM(M282:N282)</f>
        <v>1391998586.5099998</v>
      </c>
      <c r="P282" s="217"/>
      <c r="Q282" s="91"/>
      <c r="R282" s="92"/>
    </row>
    <row r="283" spans="1:18">
      <c r="B283" s="115"/>
      <c r="C283" s="88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3"/>
      <c r="P283" s="217"/>
      <c r="Q283" s="91"/>
      <c r="R283" s="92"/>
    </row>
    <row r="284" spans="1:18">
      <c r="B284" s="122" t="s">
        <v>763</v>
      </c>
      <c r="C284" s="105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73"/>
      <c r="P284" s="217"/>
      <c r="Q284" s="91"/>
      <c r="R284" s="92"/>
    </row>
    <row r="285" spans="1:18">
      <c r="B285" s="123"/>
      <c r="C285" s="7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73"/>
      <c r="P285" s="217"/>
      <c r="Q285" s="91"/>
      <c r="R285" s="92"/>
    </row>
    <row r="286" spans="1:18">
      <c r="A286" s="46" t="s">
        <v>764</v>
      </c>
      <c r="B286" s="81" t="s">
        <v>765</v>
      </c>
      <c r="C286" s="85" t="s">
        <v>766</v>
      </c>
      <c r="D286" s="77">
        <f>SUM([31]EASTERNFL:VALENCIA!D286)</f>
        <v>300837.86</v>
      </c>
      <c r="E286" s="77">
        <f>SUM([31]EASTERNFL:VALENCIA!E286)</f>
        <v>111028388.06000002</v>
      </c>
      <c r="F286" s="77">
        <f>SUM([31]EASTERNFL:VALENCIA!F286)</f>
        <v>0</v>
      </c>
      <c r="G286" s="77">
        <f>SUM([31]EASTERNFL:VALENCIA!G286)</f>
        <v>24585318.239999998</v>
      </c>
      <c r="H286" s="77">
        <f>SUM([31]EASTERNFL:VALENCIA!H286)</f>
        <v>115141570.85000001</v>
      </c>
      <c r="I286" s="77">
        <f>SUM([31]EASTERNFL:VALENCIA!I286)</f>
        <v>0</v>
      </c>
      <c r="J286" s="77">
        <f>SUM([31]EASTERNFL:VALENCIA!J286)</f>
        <v>409470.28</v>
      </c>
      <c r="K286" s="77">
        <f>SUM([31]EASTERNFL:VALENCIA!K286)</f>
        <v>0</v>
      </c>
      <c r="L286" s="77">
        <f>SUM([31]EASTERNFL:VALENCIA!L286)</f>
        <v>0</v>
      </c>
      <c r="M286" s="78">
        <f t="shared" ref="M286:M335" si="21">SUM(D286:L286)</f>
        <v>251465585.29000005</v>
      </c>
      <c r="N286" s="77">
        <f>SUM([31]EASTERNFL:VALENCIA!N286)</f>
        <v>-24585318.239999998</v>
      </c>
      <c r="O286" s="73">
        <f t="shared" si="20"/>
        <v>226880267.05000004</v>
      </c>
      <c r="P286" s="217"/>
      <c r="Q286" s="91"/>
      <c r="R286" s="92"/>
    </row>
    <row r="287" spans="1:18">
      <c r="A287" s="46" t="s">
        <v>767</v>
      </c>
      <c r="B287" s="81" t="s">
        <v>768</v>
      </c>
      <c r="C287" s="85" t="s">
        <v>769</v>
      </c>
      <c r="D287" s="77">
        <f>SUM([31]EASTERNFL:VALENCIA!D287)</f>
        <v>143956.16999999998</v>
      </c>
      <c r="E287" s="77">
        <f>SUM([31]EASTERNFL:VALENCIA!E287)</f>
        <v>31977683.23</v>
      </c>
      <c r="F287" s="77">
        <f>SUM([31]EASTERNFL:VALENCIA!F287)</f>
        <v>0</v>
      </c>
      <c r="G287" s="77">
        <f>SUM([31]EASTERNFL:VALENCIA!G287)</f>
        <v>0</v>
      </c>
      <c r="H287" s="77">
        <f>SUM([31]EASTERNFL:VALENCIA!H287)</f>
        <v>753386287.88999999</v>
      </c>
      <c r="I287" s="77">
        <f>SUM([31]EASTERNFL:VALENCIA!I287)</f>
        <v>0</v>
      </c>
      <c r="J287" s="77">
        <f>SUM([31]EASTERNFL:VALENCIA!J287)</f>
        <v>0</v>
      </c>
      <c r="K287" s="77">
        <f>SUM([31]EASTERNFL:VALENCIA!K287)</f>
        <v>0</v>
      </c>
      <c r="L287" s="77">
        <f>SUM([31]EASTERNFL:VALENCIA!L287)</f>
        <v>0</v>
      </c>
      <c r="M287" s="78">
        <f t="shared" si="21"/>
        <v>785507927.28999996</v>
      </c>
      <c r="N287" s="77">
        <f>SUM([31]EASTERNFL:VALENCIA!N287)</f>
        <v>0</v>
      </c>
      <c r="O287" s="73">
        <f t="shared" si="20"/>
        <v>785507927.28999996</v>
      </c>
      <c r="P287" s="217"/>
      <c r="Q287" s="91"/>
      <c r="R287" s="92"/>
    </row>
    <row r="288" spans="1:18">
      <c r="A288" s="46" t="s">
        <v>770</v>
      </c>
      <c r="B288" s="81" t="s">
        <v>771</v>
      </c>
      <c r="C288" s="85" t="s">
        <v>772</v>
      </c>
      <c r="D288" s="77">
        <f>SUM([31]EASTERNFL:VALENCIA!D288)</f>
        <v>0</v>
      </c>
      <c r="E288" s="77">
        <f>SUM([31]EASTERNFL:VALENCIA!E288)</f>
        <v>128380</v>
      </c>
      <c r="F288" s="77">
        <f>SUM([31]EASTERNFL:VALENCIA!F288)</f>
        <v>0</v>
      </c>
      <c r="G288" s="77">
        <f>SUM([31]EASTERNFL:VALENCIA!G288)</f>
        <v>0</v>
      </c>
      <c r="H288" s="77">
        <f>SUM([31]EASTERNFL:VALENCIA!H288)</f>
        <v>0</v>
      </c>
      <c r="I288" s="77">
        <f>SUM([31]EASTERNFL:VALENCIA!I288)</f>
        <v>0</v>
      </c>
      <c r="J288" s="77">
        <f>SUM([31]EASTERNFL:VALENCIA!J288)</f>
        <v>0</v>
      </c>
      <c r="K288" s="77">
        <f>SUM([31]EASTERNFL:VALENCIA!K288)</f>
        <v>0</v>
      </c>
      <c r="L288" s="77">
        <f>SUM([31]EASTERNFL:VALENCIA!L288)</f>
        <v>0</v>
      </c>
      <c r="M288" s="78">
        <f t="shared" si="21"/>
        <v>128380</v>
      </c>
      <c r="N288" s="77">
        <f>SUM([31]EASTERNFL:VALENCIA!N288)</f>
        <v>0</v>
      </c>
      <c r="O288" s="73">
        <f t="shared" si="20"/>
        <v>128380</v>
      </c>
      <c r="P288" s="217"/>
      <c r="Q288" s="91"/>
      <c r="R288" s="92"/>
    </row>
    <row r="289" spans="1:18">
      <c r="A289" s="46" t="s">
        <v>773</v>
      </c>
      <c r="B289" s="81" t="s">
        <v>774</v>
      </c>
      <c r="C289" s="85" t="s">
        <v>775</v>
      </c>
      <c r="D289" s="77">
        <f>SUM([31]EASTERNFL:VALENCIA!D289)</f>
        <v>7323326.4600000018</v>
      </c>
      <c r="E289" s="77">
        <f>SUM([31]EASTERNFL:VALENCIA!E289)</f>
        <v>149114</v>
      </c>
      <c r="F289" s="77">
        <f>SUM([31]EASTERNFL:VALENCIA!F289)</f>
        <v>0</v>
      </c>
      <c r="G289" s="77">
        <f>SUM([31]EASTERNFL:VALENCIA!G289)</f>
        <v>0</v>
      </c>
      <c r="H289" s="77">
        <f>SUM([31]EASTERNFL:VALENCIA!H289)</f>
        <v>145</v>
      </c>
      <c r="I289" s="77">
        <f>SUM([31]EASTERNFL:VALENCIA!I289)</f>
        <v>0</v>
      </c>
      <c r="J289" s="77">
        <f>SUM([31]EASTERNFL:VALENCIA!J289)</f>
        <v>0</v>
      </c>
      <c r="K289" s="77">
        <f>SUM([31]EASTERNFL:VALENCIA!K289)</f>
        <v>0</v>
      </c>
      <c r="L289" s="77">
        <f>SUM([31]EASTERNFL:VALENCIA!L289)</f>
        <v>0</v>
      </c>
      <c r="M289" s="78">
        <f t="shared" si="21"/>
        <v>7472585.4600000018</v>
      </c>
      <c r="N289" s="77">
        <f>SUM([31]EASTERNFL:VALENCIA!N289)</f>
        <v>-3344164.9099999997</v>
      </c>
      <c r="O289" s="73">
        <f t="shared" si="20"/>
        <v>4128420.5500000021</v>
      </c>
      <c r="P289" s="217"/>
      <c r="Q289" s="91"/>
      <c r="R289" s="92"/>
    </row>
    <row r="290" spans="1:18">
      <c r="A290" s="46" t="s">
        <v>776</v>
      </c>
      <c r="B290" s="81" t="s">
        <v>777</v>
      </c>
      <c r="C290" s="85" t="s">
        <v>778</v>
      </c>
      <c r="D290" s="77">
        <f>SUM([31]EASTERNFL:VALENCIA!D290)</f>
        <v>147700.63</v>
      </c>
      <c r="E290" s="77">
        <f>SUM([31]EASTERNFL:VALENCIA!E290)</f>
        <v>-12588.58</v>
      </c>
      <c r="F290" s="77">
        <f>SUM([31]EASTERNFL:VALENCIA!F290)</f>
        <v>0</v>
      </c>
      <c r="G290" s="77">
        <f>SUM([31]EASTERNFL:VALENCIA!G290)</f>
        <v>0</v>
      </c>
      <c r="H290" s="77">
        <f>SUM([31]EASTERNFL:VALENCIA!H290)</f>
        <v>-328116.98</v>
      </c>
      <c r="I290" s="77">
        <f>SUM([31]EASTERNFL:VALENCIA!I290)</f>
        <v>0</v>
      </c>
      <c r="J290" s="77">
        <f>SUM([31]EASTERNFL:VALENCIA!J290)</f>
        <v>0</v>
      </c>
      <c r="K290" s="77">
        <f>SUM([31]EASTERNFL:VALENCIA!K290)</f>
        <v>0</v>
      </c>
      <c r="L290" s="77">
        <f>SUM([31]EASTERNFL:VALENCIA!L290)</f>
        <v>0</v>
      </c>
      <c r="M290" s="78">
        <f t="shared" si="21"/>
        <v>-193004.92999999996</v>
      </c>
      <c r="N290" s="77">
        <f>SUM([31]EASTERNFL:VALENCIA!N290)</f>
        <v>0</v>
      </c>
      <c r="O290" s="73">
        <f t="shared" si="20"/>
        <v>-193004.92999999996</v>
      </c>
      <c r="P290" s="217"/>
      <c r="Q290" s="91"/>
      <c r="R290" s="92"/>
    </row>
    <row r="291" spans="1:18">
      <c r="A291" s="46" t="s">
        <v>779</v>
      </c>
      <c r="B291" s="81" t="s">
        <v>780</v>
      </c>
      <c r="C291" s="85" t="s">
        <v>781</v>
      </c>
      <c r="D291" s="77">
        <f>SUM([31]EASTERNFL:VALENCIA!D291)</f>
        <v>197370.13</v>
      </c>
      <c r="E291" s="77">
        <f>SUM([31]EASTERNFL:VALENCIA!E291)</f>
        <v>-16783.810000000001</v>
      </c>
      <c r="F291" s="77">
        <f>SUM([31]EASTERNFL:VALENCIA!F291)</f>
        <v>0</v>
      </c>
      <c r="G291" s="77">
        <f>SUM([31]EASTERNFL:VALENCIA!G291)</f>
        <v>0</v>
      </c>
      <c r="H291" s="77">
        <f>SUM([31]EASTERNFL:VALENCIA!H291)</f>
        <v>-1792746.79</v>
      </c>
      <c r="I291" s="77">
        <f>SUM([31]EASTERNFL:VALENCIA!I291)</f>
        <v>0</v>
      </c>
      <c r="J291" s="77">
        <f>SUM([31]EASTERNFL:VALENCIA!J291)</f>
        <v>0</v>
      </c>
      <c r="K291" s="77">
        <f>SUM([31]EASTERNFL:VALENCIA!K291)</f>
        <v>0</v>
      </c>
      <c r="L291" s="77">
        <f>SUM([31]EASTERNFL:VALENCIA!L291)</f>
        <v>0</v>
      </c>
      <c r="M291" s="78">
        <f t="shared" si="21"/>
        <v>-1612160.47</v>
      </c>
      <c r="N291" s="77">
        <f>SUM([31]EASTERNFL:VALENCIA!N291)</f>
        <v>-200911.69</v>
      </c>
      <c r="O291" s="73">
        <f t="shared" si="20"/>
        <v>-1813072.16</v>
      </c>
      <c r="P291" s="217"/>
      <c r="Q291" s="91"/>
      <c r="R291" s="92"/>
    </row>
    <row r="292" spans="1:18">
      <c r="A292" s="46" t="s">
        <v>782</v>
      </c>
      <c r="B292" s="81" t="s">
        <v>783</v>
      </c>
      <c r="C292" s="85" t="s">
        <v>784</v>
      </c>
      <c r="D292" s="77">
        <f>SUM([31]EASTERNFL:VALENCIA!D292)</f>
        <v>0</v>
      </c>
      <c r="E292" s="77">
        <f>SUM([31]EASTERNFL:VALENCIA!E292)</f>
        <v>0</v>
      </c>
      <c r="F292" s="77">
        <f>SUM([31]EASTERNFL:VALENCIA!F292)</f>
        <v>0</v>
      </c>
      <c r="G292" s="77">
        <f>SUM([31]EASTERNFL:VALENCIA!G292)</f>
        <v>0</v>
      </c>
      <c r="H292" s="77">
        <f>SUM([31]EASTERNFL:VALENCIA!H292)</f>
        <v>-8325</v>
      </c>
      <c r="I292" s="77">
        <f>SUM([31]EASTERNFL:VALENCIA!I292)</f>
        <v>0</v>
      </c>
      <c r="J292" s="77">
        <f>SUM([31]EASTERNFL:VALENCIA!J292)</f>
        <v>0</v>
      </c>
      <c r="K292" s="77">
        <f>SUM([31]EASTERNFL:VALENCIA!K292)</f>
        <v>0</v>
      </c>
      <c r="L292" s="77">
        <f>SUM([31]EASTERNFL:VALENCIA!L292)</f>
        <v>0</v>
      </c>
      <c r="M292" s="78">
        <f t="shared" si="21"/>
        <v>-8325</v>
      </c>
      <c r="N292" s="77">
        <f>SUM([31]EASTERNFL:VALENCIA!N292)</f>
        <v>0</v>
      </c>
      <c r="O292" s="73">
        <f t="shared" si="20"/>
        <v>-8325</v>
      </c>
      <c r="P292" s="217"/>
      <c r="Q292" s="91"/>
      <c r="R292" s="92"/>
    </row>
    <row r="293" spans="1:18">
      <c r="B293" s="115"/>
      <c r="C293" s="88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217"/>
      <c r="Q293" s="91"/>
      <c r="R293" s="92"/>
    </row>
    <row r="294" spans="1:18">
      <c r="B294" s="100" t="s">
        <v>785</v>
      </c>
      <c r="C294" s="88"/>
      <c r="D294" s="101">
        <f>SUM(D286:D292)</f>
        <v>8113191.2500000019</v>
      </c>
      <c r="E294" s="101">
        <f t="shared" ref="E294:N294" si="22">SUM(E286:E292)</f>
        <v>143254192.90000001</v>
      </c>
      <c r="F294" s="101">
        <f t="shared" si="22"/>
        <v>0</v>
      </c>
      <c r="G294" s="101">
        <f t="shared" si="22"/>
        <v>24585318.239999998</v>
      </c>
      <c r="H294" s="101">
        <f t="shared" si="22"/>
        <v>866398814.97000003</v>
      </c>
      <c r="I294" s="101">
        <f t="shared" si="22"/>
        <v>0</v>
      </c>
      <c r="J294" s="101">
        <f t="shared" si="22"/>
        <v>409470.28</v>
      </c>
      <c r="K294" s="101">
        <f t="shared" si="22"/>
        <v>0</v>
      </c>
      <c r="L294" s="101">
        <f>SUM(L286:L292)</f>
        <v>0</v>
      </c>
      <c r="M294" s="101">
        <f>SUM(M286:M292)</f>
        <v>1042760987.6400001</v>
      </c>
      <c r="N294" s="101">
        <f t="shared" si="22"/>
        <v>-28130394.84</v>
      </c>
      <c r="O294" s="101">
        <f t="shared" si="20"/>
        <v>1014630592.8000001</v>
      </c>
      <c r="P294" s="217"/>
      <c r="Q294" s="91"/>
      <c r="R294" s="92"/>
    </row>
    <row r="295" spans="1:18">
      <c r="B295" s="115"/>
      <c r="C295" s="88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3"/>
      <c r="P295" s="217"/>
      <c r="Q295" s="91"/>
      <c r="R295" s="92"/>
    </row>
    <row r="296" spans="1:18">
      <c r="B296" s="122" t="s">
        <v>786</v>
      </c>
      <c r="C296" s="105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73"/>
      <c r="P296" s="217"/>
      <c r="Q296" s="91"/>
      <c r="R296" s="92"/>
    </row>
    <row r="297" spans="1:18">
      <c r="B297" s="123"/>
      <c r="C297" s="7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73"/>
      <c r="P297" s="217"/>
      <c r="Q297" s="91"/>
      <c r="R297" s="92"/>
    </row>
    <row r="298" spans="1:18">
      <c r="A298" s="46" t="s">
        <v>787</v>
      </c>
      <c r="B298" s="81" t="s">
        <v>788</v>
      </c>
      <c r="C298" s="85" t="s">
        <v>789</v>
      </c>
      <c r="D298" s="77">
        <f>SUM([31]EASTERNFL:VALENCIA!D298)</f>
        <v>1057068.8400000001</v>
      </c>
      <c r="E298" s="77">
        <f>SUM([31]EASTERNFL:VALENCIA!E298)</f>
        <v>8473083.9900000002</v>
      </c>
      <c r="F298" s="77">
        <f>SUM([31]EASTERNFL:VALENCIA!F298)</f>
        <v>264114.5</v>
      </c>
      <c r="G298" s="77">
        <f>SUM([31]EASTERNFL:VALENCIA!G298)</f>
        <v>0</v>
      </c>
      <c r="H298" s="77">
        <f>SUM([31]EASTERNFL:VALENCIA!H298)</f>
        <v>5893773.1299999999</v>
      </c>
      <c r="I298" s="77">
        <f>SUM([31]EASTERNFL:VALENCIA!I298)</f>
        <v>0</v>
      </c>
      <c r="J298" s="77">
        <f>SUM([31]EASTERNFL:VALENCIA!J298)</f>
        <v>76658.209999999992</v>
      </c>
      <c r="K298" s="77">
        <f>SUM([31]EASTERNFL:VALENCIA!K298)</f>
        <v>0</v>
      </c>
      <c r="L298" s="77">
        <f>SUM([31]EASTERNFL:VALENCIA!L298)</f>
        <v>0</v>
      </c>
      <c r="M298" s="78">
        <f t="shared" si="21"/>
        <v>15764698.670000002</v>
      </c>
      <c r="N298" s="77">
        <f>SUM([31]EASTERNFL:VALENCIA!N298)</f>
        <v>311880</v>
      </c>
      <c r="O298" s="73">
        <f t="shared" si="20"/>
        <v>16076578.670000002</v>
      </c>
      <c r="P298" s="217"/>
      <c r="Q298" s="91"/>
      <c r="R298" s="92"/>
    </row>
    <row r="299" spans="1:18">
      <c r="A299" s="46" t="s">
        <v>790</v>
      </c>
      <c r="B299" s="81" t="s">
        <v>791</v>
      </c>
      <c r="C299" s="88" t="s">
        <v>792</v>
      </c>
      <c r="D299" s="77">
        <f>SUM([31]EASTERNFL:VALENCIA!D299)</f>
        <v>432384.24</v>
      </c>
      <c r="E299" s="77">
        <f>SUM([31]EASTERNFL:VALENCIA!E299)</f>
        <v>769007.22</v>
      </c>
      <c r="F299" s="77">
        <f>SUM([31]EASTERNFL:VALENCIA!F299)</f>
        <v>0</v>
      </c>
      <c r="G299" s="77">
        <f>SUM([31]EASTERNFL:VALENCIA!G299)</f>
        <v>0</v>
      </c>
      <c r="H299" s="77">
        <f>SUM([31]EASTERNFL:VALENCIA!H299)</f>
        <v>826288</v>
      </c>
      <c r="I299" s="77">
        <f>SUM([31]EASTERNFL:VALENCIA!I299)</f>
        <v>0</v>
      </c>
      <c r="J299" s="77">
        <f>SUM([31]EASTERNFL:VALENCIA!J299)</f>
        <v>0</v>
      </c>
      <c r="K299" s="77">
        <f>SUM([31]EASTERNFL:VALENCIA!K299)</f>
        <v>0</v>
      </c>
      <c r="L299" s="77">
        <f>SUM([31]EASTERNFL:VALENCIA!L299)</f>
        <v>716574.64</v>
      </c>
      <c r="M299" s="78">
        <f t="shared" si="21"/>
        <v>2744254.1</v>
      </c>
      <c r="N299" s="77">
        <f>SUM([31]EASTERNFL:VALENCIA!N299)</f>
        <v>0</v>
      </c>
      <c r="O299" s="73">
        <f t="shared" si="20"/>
        <v>2744254.1</v>
      </c>
      <c r="P299" s="217"/>
      <c r="Q299" s="91"/>
      <c r="R299" s="92"/>
    </row>
    <row r="300" spans="1:18">
      <c r="A300" s="46" t="s">
        <v>793</v>
      </c>
      <c r="B300" s="81" t="s">
        <v>794</v>
      </c>
      <c r="C300" s="88" t="s">
        <v>795</v>
      </c>
      <c r="D300" s="77">
        <f>SUM([31]EASTERNFL:VALENCIA!D300)</f>
        <v>2275160.4499999997</v>
      </c>
      <c r="E300" s="77">
        <f>SUM([31]EASTERNFL:VALENCIA!E300)</f>
        <v>20178640.030000001</v>
      </c>
      <c r="F300" s="77">
        <f>SUM([31]EASTERNFL:VALENCIA!F300)</f>
        <v>431771.88000000006</v>
      </c>
      <c r="G300" s="77">
        <f>SUM([31]EASTERNFL:VALENCIA!G300)</f>
        <v>338576.75</v>
      </c>
      <c r="H300" s="77">
        <f>SUM([31]EASTERNFL:VALENCIA!H300)</f>
        <v>12222760.279999997</v>
      </c>
      <c r="I300" s="77">
        <f>SUM([31]EASTERNFL:VALENCIA!I300)</f>
        <v>0</v>
      </c>
      <c r="J300" s="77">
        <f>SUM([31]EASTERNFL:VALENCIA!J300)</f>
        <v>2884263.9699999997</v>
      </c>
      <c r="K300" s="77">
        <f>SUM([31]EASTERNFL:VALENCIA!K300)</f>
        <v>0</v>
      </c>
      <c r="L300" s="77">
        <f>SUM([31]EASTERNFL:VALENCIA!L300)</f>
        <v>0</v>
      </c>
      <c r="M300" s="78">
        <f t="shared" si="21"/>
        <v>38331173.359999999</v>
      </c>
      <c r="N300" s="77">
        <f>SUM([31]EASTERNFL:VALENCIA!N300)</f>
        <v>0</v>
      </c>
      <c r="O300" s="73">
        <f t="shared" si="20"/>
        <v>38331173.359999999</v>
      </c>
      <c r="P300" s="217"/>
      <c r="Q300" s="91"/>
      <c r="R300" s="92"/>
    </row>
    <row r="301" spans="1:18">
      <c r="A301" s="46" t="s">
        <v>796</v>
      </c>
      <c r="B301" s="81" t="s">
        <v>797</v>
      </c>
      <c r="C301" s="88" t="s">
        <v>798</v>
      </c>
      <c r="D301" s="77">
        <f>SUM([31]EASTERNFL:VALENCIA!D301)</f>
        <v>774161.66999999993</v>
      </c>
      <c r="E301" s="77">
        <f>SUM([31]EASTERNFL:VALENCIA!E301)</f>
        <v>0</v>
      </c>
      <c r="F301" s="77">
        <f>SUM([31]EASTERNFL:VALENCIA!F301)</f>
        <v>0</v>
      </c>
      <c r="G301" s="77">
        <f>SUM([31]EASTERNFL:VALENCIA!G301)</f>
        <v>0</v>
      </c>
      <c r="H301" s="77">
        <f>SUM([31]EASTERNFL:VALENCIA!H301)</f>
        <v>0</v>
      </c>
      <c r="I301" s="77">
        <f>SUM([31]EASTERNFL:VALENCIA!I301)</f>
        <v>0</v>
      </c>
      <c r="J301" s="77">
        <f>SUM([31]EASTERNFL:VALENCIA!J301)</f>
        <v>0</v>
      </c>
      <c r="K301" s="77">
        <f>SUM([31]EASTERNFL:VALENCIA!K301)</f>
        <v>0</v>
      </c>
      <c r="L301" s="77">
        <f>SUM([31]EASTERNFL:VALENCIA!L301)</f>
        <v>0</v>
      </c>
      <c r="M301" s="78">
        <f t="shared" si="21"/>
        <v>774161.66999999993</v>
      </c>
      <c r="N301" s="77">
        <f>SUM([31]EASTERNFL:VALENCIA!N301)</f>
        <v>-197218.45</v>
      </c>
      <c r="O301" s="73">
        <f t="shared" si="20"/>
        <v>576943.22</v>
      </c>
      <c r="P301" s="217"/>
      <c r="Q301" s="91"/>
      <c r="R301" s="92"/>
    </row>
    <row r="302" spans="1:18">
      <c r="A302" s="46" t="s">
        <v>799</v>
      </c>
      <c r="B302" s="81" t="s">
        <v>800</v>
      </c>
      <c r="C302" s="85" t="s">
        <v>801</v>
      </c>
      <c r="D302" s="77">
        <f>SUM([31]EASTERNFL:VALENCIA!D302)</f>
        <v>0</v>
      </c>
      <c r="E302" s="77">
        <f>SUM([31]EASTERNFL:VALENCIA!E302)</f>
        <v>-47789.05</v>
      </c>
      <c r="F302" s="77">
        <f>SUM([31]EASTERNFL:VALENCIA!F302)</f>
        <v>0</v>
      </c>
      <c r="G302" s="77">
        <f>SUM([31]EASTERNFL:VALENCIA!G302)</f>
        <v>0</v>
      </c>
      <c r="H302" s="77">
        <f>SUM([31]EASTERNFL:VALENCIA!H302)</f>
        <v>0</v>
      </c>
      <c r="I302" s="77">
        <f>SUM([31]EASTERNFL:VALENCIA!I302)</f>
        <v>0</v>
      </c>
      <c r="J302" s="77">
        <f>SUM([31]EASTERNFL:VALENCIA!J302)</f>
        <v>0</v>
      </c>
      <c r="K302" s="77">
        <f>SUM([31]EASTERNFL:VALENCIA!K302)</f>
        <v>0</v>
      </c>
      <c r="L302" s="77">
        <f>SUM([31]EASTERNFL:VALENCIA!L302)</f>
        <v>0</v>
      </c>
      <c r="M302" s="78">
        <f t="shared" si="21"/>
        <v>-47789.05</v>
      </c>
      <c r="N302" s="77">
        <f>SUM([31]EASTERNFL:VALENCIA!N302)</f>
        <v>0</v>
      </c>
      <c r="O302" s="73">
        <f t="shared" si="20"/>
        <v>-47789.05</v>
      </c>
      <c r="P302" s="217"/>
      <c r="Q302" s="91"/>
      <c r="R302" s="92"/>
    </row>
    <row r="303" spans="1:18">
      <c r="A303" s="46" t="s">
        <v>802</v>
      </c>
      <c r="B303" s="81" t="s">
        <v>803</v>
      </c>
      <c r="C303" s="85" t="s">
        <v>804</v>
      </c>
      <c r="D303" s="77">
        <f>SUM([31]EASTERNFL:VALENCIA!D303)</f>
        <v>76781.990000000005</v>
      </c>
      <c r="E303" s="77">
        <f>SUM([31]EASTERNFL:VALENCIA!E303)</f>
        <v>0</v>
      </c>
      <c r="F303" s="77">
        <f>SUM([31]EASTERNFL:VALENCIA!F303)</f>
        <v>0</v>
      </c>
      <c r="G303" s="77">
        <f>SUM([31]EASTERNFL:VALENCIA!G303)</f>
        <v>0</v>
      </c>
      <c r="H303" s="77">
        <f>SUM([31]EASTERNFL:VALENCIA!H303)</f>
        <v>-35364.520000000004</v>
      </c>
      <c r="I303" s="77">
        <f>SUM([31]EASTERNFL:VALENCIA!I303)</f>
        <v>0</v>
      </c>
      <c r="J303" s="77">
        <f>SUM([31]EASTERNFL:VALENCIA!J303)</f>
        <v>0</v>
      </c>
      <c r="K303" s="77">
        <f>SUM([31]EASTERNFL:VALENCIA!K303)</f>
        <v>0</v>
      </c>
      <c r="L303" s="77">
        <f>SUM([31]EASTERNFL:VALENCIA!L303)</f>
        <v>0</v>
      </c>
      <c r="M303" s="78">
        <f t="shared" si="21"/>
        <v>41417.47</v>
      </c>
      <c r="N303" s="77">
        <f>SUM([31]EASTERNFL:VALENCIA!N303)</f>
        <v>-76781.990000000005</v>
      </c>
      <c r="O303" s="73">
        <f t="shared" si="20"/>
        <v>-35364.520000000004</v>
      </c>
      <c r="P303" s="217"/>
      <c r="Q303" s="91"/>
      <c r="R303" s="92"/>
    </row>
    <row r="304" spans="1:18">
      <c r="A304" s="46" t="s">
        <v>805</v>
      </c>
      <c r="B304" s="81" t="s">
        <v>806</v>
      </c>
      <c r="C304" s="85" t="s">
        <v>807</v>
      </c>
      <c r="D304" s="77">
        <f>SUM([31]EASTERNFL:VALENCIA!D304)</f>
        <v>0</v>
      </c>
      <c r="E304" s="77">
        <f>SUM([31]EASTERNFL:VALENCIA!E304)</f>
        <v>0</v>
      </c>
      <c r="F304" s="77">
        <f>SUM([31]EASTERNFL:VALENCIA!F304)</f>
        <v>0</v>
      </c>
      <c r="G304" s="77">
        <f>SUM([31]EASTERNFL:VALENCIA!G304)</f>
        <v>0</v>
      </c>
      <c r="H304" s="77">
        <f>SUM([31]EASTERNFL:VALENCIA!H304)</f>
        <v>0</v>
      </c>
      <c r="I304" s="77">
        <f>SUM([31]EASTERNFL:VALENCIA!I304)</f>
        <v>0</v>
      </c>
      <c r="J304" s="77">
        <f>SUM([31]EASTERNFL:VALENCIA!J304)</f>
        <v>765.36</v>
      </c>
      <c r="K304" s="77">
        <f>SUM([31]EASTERNFL:VALENCIA!K304)</f>
        <v>0</v>
      </c>
      <c r="L304" s="77">
        <f>SUM([31]EASTERNFL:VALENCIA!L304)</f>
        <v>0</v>
      </c>
      <c r="M304" s="78">
        <f t="shared" si="21"/>
        <v>765.36</v>
      </c>
      <c r="N304" s="77">
        <f>SUM([31]EASTERNFL:VALENCIA!N304)</f>
        <v>0</v>
      </c>
      <c r="O304" s="73">
        <f t="shared" si="20"/>
        <v>765.36</v>
      </c>
      <c r="P304" s="217"/>
      <c r="Q304" s="91"/>
      <c r="R304" s="92"/>
    </row>
    <row r="305" spans="1:18">
      <c r="B305" s="115"/>
      <c r="C305" s="88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217"/>
      <c r="Q305" s="91"/>
      <c r="R305" s="92"/>
    </row>
    <row r="306" spans="1:18">
      <c r="B306" s="100" t="s">
        <v>808</v>
      </c>
      <c r="C306" s="88"/>
      <c r="D306" s="101">
        <f>SUM(D298:D304)</f>
        <v>4615557.1899999995</v>
      </c>
      <c r="E306" s="101">
        <f t="shared" ref="E306:N306" si="23">SUM(E298:E304)</f>
        <v>29372942.190000001</v>
      </c>
      <c r="F306" s="101">
        <f t="shared" si="23"/>
        <v>695886.38000000012</v>
      </c>
      <c r="G306" s="101">
        <f t="shared" si="23"/>
        <v>338576.75</v>
      </c>
      <c r="H306" s="101">
        <f t="shared" si="23"/>
        <v>18907456.889999997</v>
      </c>
      <c r="I306" s="101">
        <f t="shared" si="23"/>
        <v>0</v>
      </c>
      <c r="J306" s="101">
        <f t="shared" si="23"/>
        <v>2961687.5399999996</v>
      </c>
      <c r="K306" s="101">
        <f t="shared" si="23"/>
        <v>0</v>
      </c>
      <c r="L306" s="101">
        <f>SUM(L298:L304)</f>
        <v>716574.64</v>
      </c>
      <c r="M306" s="101">
        <f>SUM(M298:M304)</f>
        <v>57608681.580000006</v>
      </c>
      <c r="N306" s="101">
        <f t="shared" si="23"/>
        <v>37879.559999999983</v>
      </c>
      <c r="O306" s="101">
        <f t="shared" si="20"/>
        <v>57646561.140000008</v>
      </c>
      <c r="P306" s="217"/>
      <c r="Q306" s="91"/>
      <c r="R306" s="92"/>
    </row>
    <row r="307" spans="1:18">
      <c r="B307" s="115"/>
      <c r="C307" s="88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3"/>
      <c r="P307" s="217"/>
      <c r="Q307" s="91"/>
      <c r="R307" s="92"/>
    </row>
    <row r="308" spans="1:18">
      <c r="B308" s="122" t="s">
        <v>809</v>
      </c>
      <c r="C308" s="105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73"/>
      <c r="P308" s="217"/>
      <c r="Q308" s="91"/>
      <c r="R308" s="92"/>
    </row>
    <row r="309" spans="1:18">
      <c r="B309" s="126"/>
      <c r="C309" s="7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73"/>
      <c r="P309" s="217"/>
      <c r="Q309" s="91"/>
      <c r="R309" s="92"/>
    </row>
    <row r="310" spans="1:18">
      <c r="A310" s="46" t="s">
        <v>810</v>
      </c>
      <c r="B310" s="81" t="s">
        <v>811</v>
      </c>
      <c r="C310" s="88" t="s">
        <v>812</v>
      </c>
      <c r="D310" s="77">
        <f>SUM([31]EASTERNFL:VALENCIA!D310)</f>
        <v>309.27</v>
      </c>
      <c r="E310" s="77">
        <f>SUM([31]EASTERNFL:VALENCIA!E310)</f>
        <v>0</v>
      </c>
      <c r="F310" s="77">
        <f>SUM([31]EASTERNFL:VALENCIA!F310)</f>
        <v>60890537.800000012</v>
      </c>
      <c r="G310" s="77">
        <f>SUM([31]EASTERNFL:VALENCIA!G310)</f>
        <v>0</v>
      </c>
      <c r="H310" s="77">
        <f>SUM([31]EASTERNFL:VALENCIA!H310)</f>
        <v>0</v>
      </c>
      <c r="I310" s="77">
        <f>SUM([31]EASTERNFL:VALENCIA!I310)</f>
        <v>0</v>
      </c>
      <c r="J310" s="77">
        <f>SUM([31]EASTERNFL:VALENCIA!J310)</f>
        <v>0</v>
      </c>
      <c r="K310" s="77">
        <f>SUM([31]EASTERNFL:VALENCIA!K310)</f>
        <v>0</v>
      </c>
      <c r="L310" s="77">
        <f>SUM([31]EASTERNFL:VALENCIA!L310)</f>
        <v>0</v>
      </c>
      <c r="M310" s="78">
        <f t="shared" si="21"/>
        <v>60890847.070000015</v>
      </c>
      <c r="N310" s="77">
        <f>SUM([31]EASTERNFL:VALENCIA!N310)</f>
        <v>-11682796.620000001</v>
      </c>
      <c r="O310" s="73">
        <f t="shared" si="20"/>
        <v>49208050.450000018</v>
      </c>
      <c r="P310" s="217"/>
      <c r="Q310" s="91"/>
      <c r="R310" s="92"/>
    </row>
    <row r="311" spans="1:18">
      <c r="A311" s="46" t="s">
        <v>813</v>
      </c>
      <c r="B311" s="81" t="s">
        <v>814</v>
      </c>
      <c r="C311" s="88" t="s">
        <v>815</v>
      </c>
      <c r="D311" s="77">
        <f>SUM([31]EASTERNFL:VALENCIA!D311)</f>
        <v>91261.42</v>
      </c>
      <c r="E311" s="77">
        <f>SUM([31]EASTERNFL:VALENCIA!E311)</f>
        <v>178044.15</v>
      </c>
      <c r="F311" s="77">
        <f>SUM([31]EASTERNFL:VALENCIA!F311)</f>
        <v>3922460.3599999994</v>
      </c>
      <c r="G311" s="77">
        <f>SUM([31]EASTERNFL:VALENCIA!G311)</f>
        <v>0</v>
      </c>
      <c r="H311" s="77">
        <f>SUM([31]EASTERNFL:VALENCIA!H311)</f>
        <v>0</v>
      </c>
      <c r="I311" s="77">
        <f>SUM([31]EASTERNFL:VALENCIA!I311)</f>
        <v>0</v>
      </c>
      <c r="J311" s="77">
        <f>SUM([31]EASTERNFL:VALENCIA!J311)</f>
        <v>0</v>
      </c>
      <c r="K311" s="77">
        <f>SUM([31]EASTERNFL:VALENCIA!K311)</f>
        <v>0</v>
      </c>
      <c r="L311" s="77">
        <f>SUM([31]EASTERNFL:VALENCIA!L311)</f>
        <v>0</v>
      </c>
      <c r="M311" s="78">
        <f t="shared" si="21"/>
        <v>4191765.9299999992</v>
      </c>
      <c r="N311" s="77">
        <f>SUM([31]EASTERNFL:VALENCIA!N311)</f>
        <v>0</v>
      </c>
      <c r="O311" s="73">
        <f t="shared" si="20"/>
        <v>4191765.9299999992</v>
      </c>
      <c r="P311" s="217"/>
      <c r="Q311" s="91"/>
      <c r="R311" s="92"/>
    </row>
    <row r="312" spans="1:18">
      <c r="B312" s="81" t="s">
        <v>816</v>
      </c>
      <c r="C312" s="88" t="s">
        <v>817</v>
      </c>
      <c r="D312" s="77">
        <f>SUM([31]EASTERNFL:VALENCIA!D312)</f>
        <v>0</v>
      </c>
      <c r="E312" s="77">
        <f>SUM([31]EASTERNFL:VALENCIA!E312)</f>
        <v>0</v>
      </c>
      <c r="F312" s="77">
        <f>SUM([31]EASTERNFL:VALENCIA!F312)</f>
        <v>0</v>
      </c>
      <c r="G312" s="77">
        <f>SUM([31]EASTERNFL:VALENCIA!G312)</f>
        <v>0</v>
      </c>
      <c r="H312" s="77">
        <f>SUM([31]EASTERNFL:VALENCIA!H312)</f>
        <v>0</v>
      </c>
      <c r="I312" s="77">
        <f>SUM([31]EASTERNFL:VALENCIA!I312)</f>
        <v>0</v>
      </c>
      <c r="J312" s="77">
        <f>SUM([31]EASTERNFL:VALENCIA!J312)</f>
        <v>0</v>
      </c>
      <c r="K312" s="77">
        <f>SUM([31]EASTERNFL:VALENCIA!K312)</f>
        <v>0</v>
      </c>
      <c r="L312" s="77">
        <f>SUM([31]EASTERNFL:VALENCIA!L312)</f>
        <v>0</v>
      </c>
      <c r="M312" s="78">
        <f t="shared" si="21"/>
        <v>0</v>
      </c>
      <c r="N312" s="77">
        <f>SUM([31]EASTERNFL:VALENCIA!N312)</f>
        <v>0</v>
      </c>
      <c r="O312" s="73">
        <f t="shared" si="20"/>
        <v>0</v>
      </c>
      <c r="P312" s="217"/>
      <c r="Q312" s="91"/>
      <c r="R312" s="92"/>
    </row>
    <row r="313" spans="1:18">
      <c r="A313" s="46" t="s">
        <v>818</v>
      </c>
      <c r="B313" s="81" t="s">
        <v>819</v>
      </c>
      <c r="C313" s="85" t="s">
        <v>820</v>
      </c>
      <c r="D313" s="77">
        <f>SUM([31]EASTERNFL:VALENCIA!D313)</f>
        <v>0</v>
      </c>
      <c r="E313" s="77">
        <f>SUM([31]EASTERNFL:VALENCIA!E313)</f>
        <v>0</v>
      </c>
      <c r="F313" s="77">
        <f>SUM([31]EASTERNFL:VALENCIA!F313)</f>
        <v>1780437.55</v>
      </c>
      <c r="G313" s="77">
        <f>SUM([31]EASTERNFL:VALENCIA!G313)</f>
        <v>0</v>
      </c>
      <c r="H313" s="77">
        <f>SUM([31]EASTERNFL:VALENCIA!H313)</f>
        <v>0</v>
      </c>
      <c r="I313" s="77">
        <f>SUM([31]EASTERNFL:VALENCIA!I313)</f>
        <v>0</v>
      </c>
      <c r="J313" s="77">
        <f>SUM([31]EASTERNFL:VALENCIA!J313)</f>
        <v>0</v>
      </c>
      <c r="K313" s="77">
        <f>SUM([31]EASTERNFL:VALENCIA!K313)</f>
        <v>0</v>
      </c>
      <c r="L313" s="77">
        <f>SUM([31]EASTERNFL:VALENCIA!L313)</f>
        <v>0</v>
      </c>
      <c r="M313" s="78">
        <f t="shared" si="21"/>
        <v>1780437.55</v>
      </c>
      <c r="N313" s="77">
        <f>SUM([31]EASTERNFL:VALENCIA!N313)</f>
        <v>0</v>
      </c>
      <c r="O313" s="73">
        <f t="shared" si="20"/>
        <v>1780437.55</v>
      </c>
      <c r="P313" s="217"/>
      <c r="Q313" s="91"/>
      <c r="R313" s="92"/>
    </row>
    <row r="314" spans="1:18">
      <c r="A314" s="46" t="s">
        <v>821</v>
      </c>
      <c r="B314" s="81" t="s">
        <v>822</v>
      </c>
      <c r="C314" s="88" t="s">
        <v>823</v>
      </c>
      <c r="D314" s="77">
        <f>SUM([31]EASTERNFL:VALENCIA!D314)</f>
        <v>18119.349999999999</v>
      </c>
      <c r="E314" s="77">
        <f>SUM([31]EASTERNFL:VALENCIA!E314)</f>
        <v>1201.03</v>
      </c>
      <c r="F314" s="77">
        <f>SUM([31]EASTERNFL:VALENCIA!F314)</f>
        <v>8476700.2899999991</v>
      </c>
      <c r="G314" s="77">
        <f>SUM([31]EASTERNFL:VALENCIA!G314)</f>
        <v>0</v>
      </c>
      <c r="H314" s="77">
        <f>SUM([31]EASTERNFL:VALENCIA!H314)</f>
        <v>0</v>
      </c>
      <c r="I314" s="77">
        <f>SUM([31]EASTERNFL:VALENCIA!I314)</f>
        <v>0</v>
      </c>
      <c r="J314" s="77">
        <f>SUM([31]EASTERNFL:VALENCIA!J314)</f>
        <v>0</v>
      </c>
      <c r="K314" s="77">
        <f>SUM([31]EASTERNFL:VALENCIA!K314)</f>
        <v>0</v>
      </c>
      <c r="L314" s="77">
        <f>SUM([31]EASTERNFL:VALENCIA!L314)</f>
        <v>0</v>
      </c>
      <c r="M314" s="78">
        <f t="shared" si="21"/>
        <v>8496020.6699999999</v>
      </c>
      <c r="N314" s="77">
        <f>SUM([31]EASTERNFL:VALENCIA!N314)</f>
        <v>0</v>
      </c>
      <c r="O314" s="73">
        <f t="shared" si="20"/>
        <v>8496020.6699999999</v>
      </c>
      <c r="P314" s="217"/>
      <c r="Q314" s="91"/>
      <c r="R314" s="92"/>
    </row>
    <row r="315" spans="1:18">
      <c r="A315" s="46" t="s">
        <v>824</v>
      </c>
      <c r="B315" s="81" t="s">
        <v>825</v>
      </c>
      <c r="C315" s="88" t="s">
        <v>826</v>
      </c>
      <c r="D315" s="77">
        <f>SUM([31]EASTERNFL:VALENCIA!D315)</f>
        <v>7965913.6599999992</v>
      </c>
      <c r="E315" s="77">
        <f>SUM([31]EASTERNFL:VALENCIA!E315)</f>
        <v>484280.61</v>
      </c>
      <c r="F315" s="77">
        <f>SUM([31]EASTERNFL:VALENCIA!F315)</f>
        <v>4017583.58</v>
      </c>
      <c r="G315" s="77">
        <f>SUM([31]EASTERNFL:VALENCIA!G315)</f>
        <v>0</v>
      </c>
      <c r="H315" s="77">
        <f>SUM([31]EASTERNFL:VALENCIA!H315)</f>
        <v>0</v>
      </c>
      <c r="I315" s="77">
        <f>SUM([31]EASTERNFL:VALENCIA!I315)</f>
        <v>0</v>
      </c>
      <c r="J315" s="77">
        <f>SUM([31]EASTERNFL:VALENCIA!J315)</f>
        <v>4050.01</v>
      </c>
      <c r="K315" s="77">
        <f>SUM([31]EASTERNFL:VALENCIA!K315)</f>
        <v>0</v>
      </c>
      <c r="L315" s="77">
        <f>SUM([31]EASTERNFL:VALENCIA!L315)</f>
        <v>0</v>
      </c>
      <c r="M315" s="78">
        <f t="shared" si="21"/>
        <v>12471827.859999999</v>
      </c>
      <c r="N315" s="77">
        <f>SUM([31]EASTERNFL:VALENCIA!N315)</f>
        <v>2600449.35</v>
      </c>
      <c r="O315" s="73">
        <f t="shared" si="20"/>
        <v>15072277.209999999</v>
      </c>
      <c r="P315" s="217"/>
      <c r="Q315" s="91"/>
      <c r="R315" s="92"/>
    </row>
    <row r="316" spans="1:18">
      <c r="A316" s="46" t="s">
        <v>827</v>
      </c>
      <c r="B316" s="81" t="s">
        <v>828</v>
      </c>
      <c r="C316" s="88" t="s">
        <v>829</v>
      </c>
      <c r="D316" s="77">
        <f>SUM([31]EASTERNFL:VALENCIA!D316)</f>
        <v>7108210.5</v>
      </c>
      <c r="E316" s="77">
        <f>SUM([31]EASTERNFL:VALENCIA!E316)</f>
        <v>1902796.54</v>
      </c>
      <c r="F316" s="77">
        <f>SUM([31]EASTERNFL:VALENCIA!F316)</f>
        <v>12866732.07</v>
      </c>
      <c r="G316" s="77">
        <f>SUM([31]EASTERNFL:VALENCIA!G316)</f>
        <v>12186</v>
      </c>
      <c r="H316" s="77">
        <f>SUM([31]EASTERNFL:VALENCIA!H316)</f>
        <v>0</v>
      </c>
      <c r="I316" s="77">
        <f>SUM([31]EASTERNFL:VALENCIA!I316)</f>
        <v>0</v>
      </c>
      <c r="J316" s="77">
        <f>SUM([31]EASTERNFL:VALENCIA!J316)</f>
        <v>0</v>
      </c>
      <c r="K316" s="77">
        <f>SUM([31]EASTERNFL:VALENCIA!K316)</f>
        <v>0</v>
      </c>
      <c r="L316" s="77">
        <f>SUM([31]EASTERNFL:VALENCIA!L316)</f>
        <v>0</v>
      </c>
      <c r="M316" s="78">
        <f t="shared" si="21"/>
        <v>21889925.109999999</v>
      </c>
      <c r="N316" s="77">
        <f>SUM([31]EASTERNFL:VALENCIA!N316)</f>
        <v>0</v>
      </c>
      <c r="O316" s="73">
        <f t="shared" si="20"/>
        <v>21889925.109999999</v>
      </c>
      <c r="P316" s="217"/>
      <c r="Q316" s="91"/>
      <c r="R316" s="92"/>
    </row>
    <row r="317" spans="1:18">
      <c r="A317" s="46" t="s">
        <v>830</v>
      </c>
      <c r="B317" s="81" t="s">
        <v>831</v>
      </c>
      <c r="C317" s="88" t="s">
        <v>832</v>
      </c>
      <c r="D317" s="77">
        <f>SUM([31]EASTERNFL:VALENCIA!D317)</f>
        <v>704.6</v>
      </c>
      <c r="E317" s="77">
        <f>SUM([31]EASTERNFL:VALENCIA!E317)</f>
        <v>0</v>
      </c>
      <c r="F317" s="77">
        <f>SUM([31]EASTERNFL:VALENCIA!F317)</f>
        <v>0</v>
      </c>
      <c r="G317" s="77">
        <f>SUM([31]EASTERNFL:VALENCIA!G317)</f>
        <v>0</v>
      </c>
      <c r="H317" s="77">
        <f>SUM([31]EASTERNFL:VALENCIA!H317)</f>
        <v>0</v>
      </c>
      <c r="I317" s="77">
        <f>SUM([31]EASTERNFL:VALENCIA!I317)</f>
        <v>0</v>
      </c>
      <c r="J317" s="77">
        <f>SUM([31]EASTERNFL:VALENCIA!J317)</f>
        <v>0</v>
      </c>
      <c r="K317" s="77">
        <f>SUM([31]EASTERNFL:VALENCIA!K317)</f>
        <v>0</v>
      </c>
      <c r="L317" s="77">
        <f>SUM([31]EASTERNFL:VALENCIA!L317)</f>
        <v>0</v>
      </c>
      <c r="M317" s="78">
        <f t="shared" si="21"/>
        <v>704.6</v>
      </c>
      <c r="N317" s="77">
        <f>SUM([31]EASTERNFL:VALENCIA!N317)</f>
        <v>0</v>
      </c>
      <c r="O317" s="73">
        <f t="shared" si="20"/>
        <v>704.6</v>
      </c>
      <c r="P317" s="217"/>
      <c r="Q317" s="91"/>
      <c r="R317" s="92"/>
    </row>
    <row r="318" spans="1:18">
      <c r="A318" s="46" t="s">
        <v>833</v>
      </c>
      <c r="B318" s="81" t="s">
        <v>834</v>
      </c>
      <c r="C318" s="88" t="s">
        <v>835</v>
      </c>
      <c r="D318" s="77">
        <f>SUM([31]EASTERNFL:VALENCIA!D318)</f>
        <v>721925.8</v>
      </c>
      <c r="E318" s="77">
        <f>SUM([31]EASTERNFL:VALENCIA!E318)</f>
        <v>248915.66</v>
      </c>
      <c r="F318" s="77">
        <f>SUM([31]EASTERNFL:VALENCIA!F318)</f>
        <v>617616.89</v>
      </c>
      <c r="G318" s="77">
        <f>SUM([31]EASTERNFL:VALENCIA!G318)</f>
        <v>0</v>
      </c>
      <c r="H318" s="77">
        <f>SUM([31]EASTERNFL:VALENCIA!H318)</f>
        <v>0</v>
      </c>
      <c r="I318" s="77">
        <f>SUM([31]EASTERNFL:VALENCIA!I318)</f>
        <v>0</v>
      </c>
      <c r="J318" s="77">
        <f>SUM([31]EASTERNFL:VALENCIA!J318)</f>
        <v>1400</v>
      </c>
      <c r="K318" s="77">
        <f>SUM([31]EASTERNFL:VALENCIA!K318)</f>
        <v>0</v>
      </c>
      <c r="L318" s="77">
        <f>SUM([31]EASTERNFL:VALENCIA!L318)</f>
        <v>0</v>
      </c>
      <c r="M318" s="78">
        <f t="shared" si="21"/>
        <v>1589858.35</v>
      </c>
      <c r="N318" s="77">
        <f>SUM([31]EASTERNFL:VALENCIA!N318)</f>
        <v>0</v>
      </c>
      <c r="O318" s="73">
        <f t="shared" si="20"/>
        <v>1589858.35</v>
      </c>
      <c r="P318" s="217"/>
      <c r="Q318" s="91"/>
      <c r="R318" s="92"/>
    </row>
    <row r="319" spans="1:18">
      <c r="A319" s="46" t="s">
        <v>836</v>
      </c>
      <c r="B319" s="81" t="s">
        <v>837</v>
      </c>
      <c r="C319" s="88" t="s">
        <v>838</v>
      </c>
      <c r="D319" s="77">
        <f>SUM([31]EASTERNFL:VALENCIA!D319)</f>
        <v>466759.14</v>
      </c>
      <c r="E319" s="77">
        <f>SUM([31]EASTERNFL:VALENCIA!E319)</f>
        <v>534.71</v>
      </c>
      <c r="F319" s="77">
        <f>SUM([31]EASTERNFL:VALENCIA!F319)</f>
        <v>1605051.77</v>
      </c>
      <c r="G319" s="77">
        <f>SUM([31]EASTERNFL:VALENCIA!G319)</f>
        <v>0</v>
      </c>
      <c r="H319" s="77">
        <f>SUM([31]EASTERNFL:VALENCIA!H319)</f>
        <v>0</v>
      </c>
      <c r="I319" s="77">
        <f>SUM([31]EASTERNFL:VALENCIA!I319)</f>
        <v>0</v>
      </c>
      <c r="J319" s="77">
        <f>SUM([31]EASTERNFL:VALENCIA!J319)</f>
        <v>0</v>
      </c>
      <c r="K319" s="77">
        <f>SUM([31]EASTERNFL:VALENCIA!K319)</f>
        <v>0</v>
      </c>
      <c r="L319" s="77">
        <f>SUM([31]EASTERNFL:VALENCIA!L319)</f>
        <v>0</v>
      </c>
      <c r="M319" s="78">
        <f t="shared" si="21"/>
        <v>2072345.62</v>
      </c>
      <c r="N319" s="77">
        <f>SUM([31]EASTERNFL:VALENCIA!N319)</f>
        <v>-2072345.62</v>
      </c>
      <c r="O319" s="73">
        <f t="shared" si="20"/>
        <v>0</v>
      </c>
      <c r="P319" s="217"/>
      <c r="Q319" s="91"/>
      <c r="R319" s="92"/>
    </row>
    <row r="320" spans="1:18">
      <c r="B320" s="81" t="s">
        <v>839</v>
      </c>
      <c r="C320" s="85" t="s">
        <v>840</v>
      </c>
      <c r="D320" s="77">
        <f>SUM([31]EASTERNFL:VALENCIA!D320)</f>
        <v>-92.2</v>
      </c>
      <c r="E320" s="77">
        <f>SUM([31]EASTERNFL:VALENCIA!E320)</f>
        <v>0</v>
      </c>
      <c r="F320" s="77">
        <f>SUM([31]EASTERNFL:VALENCIA!F320)</f>
        <v>34763.15</v>
      </c>
      <c r="G320" s="77">
        <f>SUM([31]EASTERNFL:VALENCIA!G320)</f>
        <v>0</v>
      </c>
      <c r="H320" s="77">
        <f>SUM([31]EASTERNFL:VALENCIA!H320)</f>
        <v>0</v>
      </c>
      <c r="I320" s="77">
        <f>SUM([31]EASTERNFL:VALENCIA!I320)</f>
        <v>0</v>
      </c>
      <c r="J320" s="77">
        <f>SUM([31]EASTERNFL:VALENCIA!J320)</f>
        <v>75499</v>
      </c>
      <c r="K320" s="77">
        <f>SUM([31]EASTERNFL:VALENCIA!K320)</f>
        <v>0</v>
      </c>
      <c r="L320" s="77">
        <f>SUM([31]EASTERNFL:VALENCIA!L320)</f>
        <v>0</v>
      </c>
      <c r="M320" s="78">
        <f t="shared" si="21"/>
        <v>110169.95000000001</v>
      </c>
      <c r="N320" s="77">
        <f>SUM([31]EASTERNFL:VALENCIA!N320)</f>
        <v>-110262.15000000001</v>
      </c>
      <c r="O320" s="73">
        <f t="shared" si="20"/>
        <v>-92.19999999999709</v>
      </c>
      <c r="P320" s="217"/>
      <c r="Q320" s="91"/>
      <c r="R320" s="92"/>
    </row>
    <row r="321" spans="1:18">
      <c r="B321" s="81" t="s">
        <v>841</v>
      </c>
      <c r="C321" s="85" t="s">
        <v>842</v>
      </c>
      <c r="D321" s="77">
        <f>SUM([31]EASTERNFL:VALENCIA!D321)</f>
        <v>0</v>
      </c>
      <c r="E321" s="77">
        <f>SUM([31]EASTERNFL:VALENCIA!E321)</f>
        <v>0</v>
      </c>
      <c r="F321" s="77">
        <f>SUM([31]EASTERNFL:VALENCIA!F321)</f>
        <v>25301.55</v>
      </c>
      <c r="G321" s="77">
        <f>SUM([31]EASTERNFL:VALENCIA!G321)</f>
        <v>0</v>
      </c>
      <c r="H321" s="77">
        <f>SUM([31]EASTERNFL:VALENCIA!H321)</f>
        <v>0</v>
      </c>
      <c r="I321" s="77">
        <f>SUM([31]EASTERNFL:VALENCIA!I321)</f>
        <v>0</v>
      </c>
      <c r="J321" s="77">
        <f>SUM([31]EASTERNFL:VALENCIA!J321)</f>
        <v>0</v>
      </c>
      <c r="K321" s="77">
        <f>SUM([31]EASTERNFL:VALENCIA!K321)</f>
        <v>0</v>
      </c>
      <c r="L321" s="77">
        <f>SUM([31]EASTERNFL:VALENCIA!L321)</f>
        <v>0</v>
      </c>
      <c r="M321" s="78">
        <f t="shared" si="21"/>
        <v>25301.55</v>
      </c>
      <c r="N321" s="77">
        <f>SUM([31]EASTERNFL:VALENCIA!N321)</f>
        <v>-25301.55</v>
      </c>
      <c r="O321" s="73">
        <f t="shared" si="20"/>
        <v>0</v>
      </c>
      <c r="P321" s="217"/>
      <c r="Q321" s="91"/>
      <c r="R321" s="92"/>
    </row>
    <row r="322" spans="1:18">
      <c r="B322" s="81" t="s">
        <v>843</v>
      </c>
      <c r="C322" s="85" t="s">
        <v>844</v>
      </c>
      <c r="D322" s="77">
        <f>SUM([31]EASTERNFL:VALENCIA!D322)</f>
        <v>61879.42</v>
      </c>
      <c r="E322" s="77">
        <f>SUM([31]EASTERNFL:VALENCIA!E322)</f>
        <v>0</v>
      </c>
      <c r="F322" s="77">
        <f>SUM([31]EASTERNFL:VALENCIA!F322)</f>
        <v>245835.61000000002</v>
      </c>
      <c r="G322" s="77">
        <f>SUM([31]EASTERNFL:VALENCIA!G322)</f>
        <v>0</v>
      </c>
      <c r="H322" s="77">
        <f>SUM([31]EASTERNFL:VALENCIA!H322)</f>
        <v>0</v>
      </c>
      <c r="I322" s="77">
        <f>SUM([31]EASTERNFL:VALENCIA!I322)</f>
        <v>0</v>
      </c>
      <c r="J322" s="77">
        <f>SUM([31]EASTERNFL:VALENCIA!J322)</f>
        <v>0</v>
      </c>
      <c r="K322" s="77">
        <f>SUM([31]EASTERNFL:VALENCIA!K322)</f>
        <v>0</v>
      </c>
      <c r="L322" s="77">
        <f>SUM([31]EASTERNFL:VALENCIA!L322)</f>
        <v>0</v>
      </c>
      <c r="M322" s="78">
        <f t="shared" si="21"/>
        <v>307715.03000000003</v>
      </c>
      <c r="N322" s="77">
        <f>SUM([31]EASTERNFL:VALENCIA!N322)</f>
        <v>-307715.03000000003</v>
      </c>
      <c r="O322" s="73">
        <f t="shared" si="20"/>
        <v>0</v>
      </c>
      <c r="P322" s="217"/>
      <c r="Q322" s="91"/>
      <c r="R322" s="92"/>
    </row>
    <row r="323" spans="1:18">
      <c r="B323" s="115"/>
      <c r="C323" s="88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217"/>
      <c r="Q323" s="91"/>
      <c r="R323" s="92"/>
    </row>
    <row r="324" spans="1:18">
      <c r="B324" s="100" t="s">
        <v>845</v>
      </c>
      <c r="C324" s="88"/>
      <c r="D324" s="101">
        <f>SUM(D310:D322)</f>
        <v>16434990.960000001</v>
      </c>
      <c r="E324" s="101">
        <f t="shared" ref="E324:N324" si="24">SUM(E310:E322)</f>
        <v>2815772.7</v>
      </c>
      <c r="F324" s="101">
        <f t="shared" si="24"/>
        <v>94483020.620000005</v>
      </c>
      <c r="G324" s="101">
        <f t="shared" si="24"/>
        <v>12186</v>
      </c>
      <c r="H324" s="101">
        <f t="shared" si="24"/>
        <v>0</v>
      </c>
      <c r="I324" s="101">
        <f t="shared" si="24"/>
        <v>0</v>
      </c>
      <c r="J324" s="101">
        <f t="shared" si="24"/>
        <v>80949.009999999995</v>
      </c>
      <c r="K324" s="101">
        <f t="shared" si="24"/>
        <v>0</v>
      </c>
      <c r="L324" s="101">
        <f>SUM(L310:L322)</f>
        <v>0</v>
      </c>
      <c r="M324" s="101">
        <f>SUM(M310:M322)</f>
        <v>113826919.29000001</v>
      </c>
      <c r="N324" s="101">
        <f t="shared" si="24"/>
        <v>-11597971.620000001</v>
      </c>
      <c r="O324" s="101">
        <f t="shared" si="20"/>
        <v>102228947.67</v>
      </c>
      <c r="P324" s="217"/>
      <c r="Q324" s="91"/>
      <c r="R324" s="92"/>
    </row>
    <row r="325" spans="1:18">
      <c r="B325" s="115"/>
      <c r="C325" s="88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3"/>
      <c r="P325" s="217"/>
      <c r="Q325" s="91"/>
      <c r="R325" s="92"/>
    </row>
    <row r="326" spans="1:18">
      <c r="A326" s="46" t="s">
        <v>846</v>
      </c>
      <c r="B326" s="81" t="s">
        <v>847</v>
      </c>
      <c r="C326" s="85" t="s">
        <v>848</v>
      </c>
      <c r="D326" s="77">
        <f>SUM([31]EASTERNFL:VALENCIA!D326)</f>
        <v>0</v>
      </c>
      <c r="E326" s="77">
        <f>SUM([31]EASTERNFL:VALENCIA!E326)</f>
        <v>30700</v>
      </c>
      <c r="F326" s="77">
        <f>SUM([31]EASTERNFL:VALENCIA!F326)</f>
        <v>0</v>
      </c>
      <c r="G326" s="77">
        <f>SUM([31]EASTERNFL:VALENCIA!G326)</f>
        <v>882857.9</v>
      </c>
      <c r="H326" s="77">
        <f>SUM([31]EASTERNFL:VALENCIA!H326)</f>
        <v>0</v>
      </c>
      <c r="I326" s="77">
        <f>SUM([31]EASTERNFL:VALENCIA!I326)</f>
        <v>0</v>
      </c>
      <c r="J326" s="77">
        <f>SUM([31]EASTERNFL:VALENCIA!J326)</f>
        <v>0</v>
      </c>
      <c r="K326" s="77">
        <f>SUM([31]EASTERNFL:VALENCIA!K326)</f>
        <v>0</v>
      </c>
      <c r="L326" s="77">
        <f>SUM([31]EASTERNFL:VALENCIA!L326)</f>
        <v>0</v>
      </c>
      <c r="M326" s="78">
        <f t="shared" si="21"/>
        <v>913557.9</v>
      </c>
      <c r="N326" s="77">
        <f>SUM([31]EASTERNFL:VALENCIA!N326)</f>
        <v>0</v>
      </c>
      <c r="O326" s="127">
        <f t="shared" si="20"/>
        <v>913557.9</v>
      </c>
      <c r="P326" s="217"/>
      <c r="Q326" s="91"/>
      <c r="R326" s="92"/>
    </row>
    <row r="327" spans="1:18">
      <c r="B327" s="115" t="s">
        <v>849</v>
      </c>
      <c r="C327" s="88" t="s">
        <v>849</v>
      </c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217"/>
      <c r="Q327" s="91"/>
      <c r="R327" s="92"/>
    </row>
    <row r="328" spans="1:18">
      <c r="B328" s="100" t="s">
        <v>850</v>
      </c>
      <c r="C328" s="88"/>
      <c r="D328" s="129">
        <f>D326</f>
        <v>0</v>
      </c>
      <c r="E328" s="129">
        <f t="shared" ref="E328:O328" si="25">E326</f>
        <v>30700</v>
      </c>
      <c r="F328" s="129">
        <f t="shared" si="25"/>
        <v>0</v>
      </c>
      <c r="G328" s="129">
        <f t="shared" si="25"/>
        <v>882857.9</v>
      </c>
      <c r="H328" s="129">
        <f t="shared" si="25"/>
        <v>0</v>
      </c>
      <c r="I328" s="129">
        <f t="shared" si="25"/>
        <v>0</v>
      </c>
      <c r="J328" s="129">
        <f t="shared" si="25"/>
        <v>0</v>
      </c>
      <c r="K328" s="129">
        <f t="shared" si="25"/>
        <v>0</v>
      </c>
      <c r="L328" s="129">
        <f t="shared" si="25"/>
        <v>0</v>
      </c>
      <c r="M328" s="129">
        <f t="shared" si="25"/>
        <v>913557.9</v>
      </c>
      <c r="N328" s="129">
        <f t="shared" si="25"/>
        <v>0</v>
      </c>
      <c r="O328" s="129">
        <f t="shared" si="25"/>
        <v>913557.9</v>
      </c>
      <c r="P328" s="217"/>
      <c r="Q328" s="91"/>
      <c r="R328" s="92"/>
    </row>
    <row r="329" spans="1:18">
      <c r="B329" s="115"/>
      <c r="C329" s="88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3"/>
      <c r="P329" s="217"/>
      <c r="Q329" s="91"/>
      <c r="R329" s="92"/>
    </row>
    <row r="330" spans="1:18">
      <c r="B330" s="122" t="s">
        <v>851</v>
      </c>
      <c r="C330" s="105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73"/>
      <c r="P330" s="217"/>
      <c r="Q330" s="91"/>
      <c r="R330" s="92"/>
    </row>
    <row r="331" spans="1:18">
      <c r="B331" s="126"/>
      <c r="C331" s="7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73"/>
      <c r="P331" s="217"/>
      <c r="Q331" s="91"/>
      <c r="R331" s="92"/>
    </row>
    <row r="332" spans="1:18">
      <c r="A332" s="46" t="s">
        <v>852</v>
      </c>
      <c r="B332" s="81" t="s">
        <v>853</v>
      </c>
      <c r="C332" s="88" t="s">
        <v>854</v>
      </c>
      <c r="D332" s="77">
        <f>SUM([31]EASTERNFL:VALENCIA!D332)</f>
        <v>5571494.9900000002</v>
      </c>
      <c r="E332" s="77">
        <f>SUM([31]EASTERNFL:VALENCIA!E332)</f>
        <v>513858.58999999997</v>
      </c>
      <c r="F332" s="77">
        <f>SUM([31]EASTERNFL:VALENCIA!F332)</f>
        <v>698772.02</v>
      </c>
      <c r="G332" s="77">
        <f>SUM([31]EASTERNFL:VALENCIA!G332)</f>
        <v>439540.02</v>
      </c>
      <c r="H332" s="77">
        <f>SUM([31]EASTERNFL:VALENCIA!H332)</f>
        <v>273670.60000000003</v>
      </c>
      <c r="I332" s="77">
        <f>SUM([31]EASTERNFL:VALENCIA!I332)</f>
        <v>0</v>
      </c>
      <c r="J332" s="77">
        <f>SUM([31]EASTERNFL:VALENCIA!J332)</f>
        <v>8017412.4700000016</v>
      </c>
      <c r="K332" s="77">
        <f>SUM([31]EASTERNFL:VALENCIA!K332)</f>
        <v>5608.1999999999989</v>
      </c>
      <c r="L332" s="77">
        <f>SUM([31]EASTERNFL:VALENCIA!L332)</f>
        <v>0</v>
      </c>
      <c r="M332" s="78">
        <f t="shared" si="21"/>
        <v>15520356.890000001</v>
      </c>
      <c r="N332" s="77">
        <f>SUM([31]EASTERNFL:VALENCIA!N332)</f>
        <v>98752.69</v>
      </c>
      <c r="O332" s="73">
        <f t="shared" si="20"/>
        <v>15619109.58</v>
      </c>
      <c r="P332" s="217"/>
      <c r="Q332" s="91"/>
      <c r="R332" s="92"/>
    </row>
    <row r="333" spans="1:18">
      <c r="A333" s="46" t="s">
        <v>855</v>
      </c>
      <c r="B333" s="81" t="s">
        <v>856</v>
      </c>
      <c r="C333" s="88" t="s">
        <v>857</v>
      </c>
      <c r="D333" s="77">
        <f>SUM([31]EASTERNFL:VALENCIA!D333)</f>
        <v>-2757764.17</v>
      </c>
      <c r="E333" s="77">
        <f>SUM([31]EASTERNFL:VALENCIA!E333)</f>
        <v>-100690.95</v>
      </c>
      <c r="F333" s="77">
        <f>SUM([31]EASTERNFL:VALENCIA!F333)</f>
        <v>-158046.25</v>
      </c>
      <c r="G333" s="77">
        <f>SUM([31]EASTERNFL:VALENCIA!G333)</f>
        <v>-312277.15000000002</v>
      </c>
      <c r="H333" s="77">
        <f>SUM([31]EASTERNFL:VALENCIA!H333)</f>
        <v>-96828.26</v>
      </c>
      <c r="I333" s="77">
        <f>SUM([31]EASTERNFL:VALENCIA!I333)</f>
        <v>0</v>
      </c>
      <c r="J333" s="77">
        <f>SUM([31]EASTERNFL:VALENCIA!J333)</f>
        <v>-2542261.6900000004</v>
      </c>
      <c r="K333" s="77">
        <f>SUM([31]EASTERNFL:VALENCIA!K333)</f>
        <v>1801.8799999999999</v>
      </c>
      <c r="L333" s="77">
        <f>SUM([31]EASTERNFL:VALENCIA!L333)</f>
        <v>0</v>
      </c>
      <c r="M333" s="78">
        <f t="shared" si="21"/>
        <v>-5966066.5900000008</v>
      </c>
      <c r="N333" s="77">
        <f>SUM([31]EASTERNFL:VALENCIA!N333)</f>
        <v>-33785.94</v>
      </c>
      <c r="O333" s="73">
        <f t="shared" si="20"/>
        <v>-5999852.5300000012</v>
      </c>
      <c r="P333" s="217"/>
      <c r="Q333" s="91"/>
      <c r="R333" s="92"/>
    </row>
    <row r="334" spans="1:18">
      <c r="A334" s="46" t="s">
        <v>858</v>
      </c>
      <c r="B334" s="81" t="s">
        <v>859</v>
      </c>
      <c r="C334" s="88" t="s">
        <v>860</v>
      </c>
      <c r="D334" s="77">
        <f>SUM([31]EASTERNFL:VALENCIA!D334)</f>
        <v>697893.2</v>
      </c>
      <c r="E334" s="77">
        <f>SUM([31]EASTERNFL:VALENCIA!E334)</f>
        <v>2660.24</v>
      </c>
      <c r="F334" s="77">
        <f>SUM([31]EASTERNFL:VALENCIA!F334)</f>
        <v>125167.96</v>
      </c>
      <c r="G334" s="77">
        <f>SUM([31]EASTERNFL:VALENCIA!G334)</f>
        <v>214187.24000000002</v>
      </c>
      <c r="H334" s="77">
        <f>SUM([31]EASTERNFL:VALENCIA!H334)</f>
        <v>142103.28</v>
      </c>
      <c r="I334" s="77">
        <f>SUM([31]EASTERNFL:VALENCIA!I334)</f>
        <v>0</v>
      </c>
      <c r="J334" s="77">
        <f>SUM([31]EASTERNFL:VALENCIA!J334)</f>
        <v>3683.63</v>
      </c>
      <c r="K334" s="77">
        <f>SUM([31]EASTERNFL:VALENCIA!K334)</f>
        <v>0</v>
      </c>
      <c r="L334" s="77">
        <f>SUM([31]EASTERNFL:VALENCIA!L334)</f>
        <v>0</v>
      </c>
      <c r="M334" s="78">
        <f t="shared" si="21"/>
        <v>1185695.5499999998</v>
      </c>
      <c r="N334" s="77">
        <f>SUM([31]EASTERNFL:VALENCIA!N334)</f>
        <v>369</v>
      </c>
      <c r="O334" s="73">
        <f t="shared" si="20"/>
        <v>1186064.5499999998</v>
      </c>
      <c r="P334" s="217"/>
      <c r="Q334" s="91"/>
      <c r="R334" s="92"/>
    </row>
    <row r="335" spans="1:18">
      <c r="A335" s="46" t="s">
        <v>861</v>
      </c>
      <c r="B335" s="81" t="s">
        <v>862</v>
      </c>
      <c r="C335" s="88" t="s">
        <v>863</v>
      </c>
      <c r="D335" s="77">
        <f>SUM([31]EASTERNFL:VALENCIA!D335)</f>
        <v>5824924.580000001</v>
      </c>
      <c r="E335" s="77">
        <f>SUM([31]EASTERNFL:VALENCIA!E335)</f>
        <v>944572.94000000018</v>
      </c>
      <c r="F335" s="77">
        <f>SUM([31]EASTERNFL:VALENCIA!F335)</f>
        <v>5989465.6900000004</v>
      </c>
      <c r="G335" s="77">
        <f>SUM([31]EASTERNFL:VALENCIA!G335)</f>
        <v>1143907.9600000002</v>
      </c>
      <c r="H335" s="77">
        <f>SUM([31]EASTERNFL:VALENCIA!H335)</f>
        <v>95747.24</v>
      </c>
      <c r="I335" s="77">
        <f>SUM([31]EASTERNFL:VALENCIA!I335)</f>
        <v>0</v>
      </c>
      <c r="J335" s="77">
        <f>SUM([31]EASTERNFL:VALENCIA!J335)</f>
        <v>10570681.620000001</v>
      </c>
      <c r="K335" s="77">
        <f>SUM([31]EASTERNFL:VALENCIA!K335)</f>
        <v>24000</v>
      </c>
      <c r="L335" s="77">
        <f>SUM([31]EASTERNFL:VALENCIA!L335)</f>
        <v>13523249.449999999</v>
      </c>
      <c r="M335" s="78">
        <f t="shared" si="21"/>
        <v>38116549.480000004</v>
      </c>
      <c r="N335" s="77">
        <f>SUM([31]EASTERNFL:VALENCIA!N335)</f>
        <v>2423.1799999999998</v>
      </c>
      <c r="O335" s="73">
        <f t="shared" si="20"/>
        <v>38118972.660000004</v>
      </c>
      <c r="P335" s="217"/>
      <c r="Q335" s="91"/>
      <c r="R335" s="92"/>
    </row>
    <row r="336" spans="1:18">
      <c r="B336" s="115"/>
      <c r="C336" s="88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217"/>
      <c r="Q336" s="91"/>
      <c r="R336" s="92"/>
    </row>
    <row r="337" spans="1:18">
      <c r="B337" s="100" t="s">
        <v>864</v>
      </c>
      <c r="C337" s="88"/>
      <c r="D337" s="101">
        <f>SUM(D332:D335)</f>
        <v>9336548.6000000015</v>
      </c>
      <c r="E337" s="101">
        <f t="shared" ref="E337:N337" si="26">SUM(E332:E335)</f>
        <v>1360400.82</v>
      </c>
      <c r="F337" s="101">
        <f t="shared" si="26"/>
        <v>6655359.4199999999</v>
      </c>
      <c r="G337" s="101">
        <f t="shared" si="26"/>
        <v>1485358.0700000003</v>
      </c>
      <c r="H337" s="101">
        <f t="shared" si="26"/>
        <v>414692.86</v>
      </c>
      <c r="I337" s="101">
        <f t="shared" si="26"/>
        <v>0</v>
      </c>
      <c r="J337" s="101">
        <f t="shared" si="26"/>
        <v>16049516.030000001</v>
      </c>
      <c r="K337" s="101">
        <f t="shared" si="26"/>
        <v>31410.079999999998</v>
      </c>
      <c r="L337" s="101">
        <f>SUM(L332:L335)</f>
        <v>13523249.449999999</v>
      </c>
      <c r="M337" s="101">
        <f>SUM(M332:M335)</f>
        <v>48856535.330000006</v>
      </c>
      <c r="N337" s="101">
        <f t="shared" si="26"/>
        <v>67758.929999999993</v>
      </c>
      <c r="O337" s="101">
        <f t="shared" si="20"/>
        <v>48924294.260000005</v>
      </c>
      <c r="P337" s="217"/>
      <c r="Q337" s="91"/>
      <c r="R337" s="92"/>
    </row>
    <row r="338" spans="1:18">
      <c r="B338" s="115"/>
      <c r="C338" s="88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3"/>
      <c r="P338" s="217"/>
      <c r="Q338" s="91"/>
      <c r="R338" s="92"/>
    </row>
    <row r="339" spans="1:18">
      <c r="B339" s="122" t="s">
        <v>865</v>
      </c>
      <c r="C339" s="105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73"/>
      <c r="P339" s="217"/>
      <c r="Q339" s="91"/>
      <c r="R339" s="92"/>
    </row>
    <row r="340" spans="1:18">
      <c r="B340" s="126"/>
      <c r="C340" s="7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73"/>
      <c r="P340" s="217"/>
      <c r="Q340" s="91"/>
      <c r="R340" s="92"/>
    </row>
    <row r="341" spans="1:18">
      <c r="A341" s="46" t="s">
        <v>866</v>
      </c>
      <c r="B341" s="115" t="s">
        <v>867</v>
      </c>
      <c r="C341" s="88" t="s">
        <v>868</v>
      </c>
      <c r="D341" s="77">
        <f>SUM([31]EASTERNFL:VALENCIA!D341)</f>
        <v>0</v>
      </c>
      <c r="E341" s="77">
        <f>SUM([31]EASTERNFL:VALENCIA!E341)</f>
        <v>957267.17999999993</v>
      </c>
      <c r="F341" s="77">
        <f>SUM([31]EASTERNFL:VALENCIA!F341)</f>
        <v>0</v>
      </c>
      <c r="G341" s="77">
        <f>SUM([31]EASTERNFL:VALENCIA!G341)</f>
        <v>0</v>
      </c>
      <c r="H341" s="77">
        <f>SUM([31]EASTERNFL:VALENCIA!H341)</f>
        <v>0</v>
      </c>
      <c r="I341" s="77">
        <f>SUM([31]EASTERNFL:VALENCIA!I341)</f>
        <v>0</v>
      </c>
      <c r="J341" s="77">
        <f>SUM([31]EASTERNFL:VALENCIA!J341)</f>
        <v>0</v>
      </c>
      <c r="K341" s="77">
        <f>SUM([31]EASTERNFL:VALENCIA!K341)</f>
        <v>2750450.1000000006</v>
      </c>
      <c r="L341" s="77">
        <f>SUM([31]EASTERNFL:VALENCIA!L341)</f>
        <v>0</v>
      </c>
      <c r="M341" s="78">
        <f t="shared" ref="M341:M368" si="27">SUM(D341:L341)</f>
        <v>3707717.2800000003</v>
      </c>
      <c r="N341" s="77">
        <f>SUM([31]EASTERNFL:VALENCIA!N341)</f>
        <v>-3707717.2800000007</v>
      </c>
      <c r="O341" s="78">
        <f t="shared" ref="O341:O368" si="28">SUM(M341:N341)</f>
        <v>0</v>
      </c>
      <c r="P341" s="217"/>
      <c r="Q341" s="91"/>
      <c r="R341" s="92"/>
    </row>
    <row r="342" spans="1:18">
      <c r="A342" s="46" t="s">
        <v>869</v>
      </c>
      <c r="B342" s="115" t="s">
        <v>870</v>
      </c>
      <c r="C342" s="88" t="s">
        <v>871</v>
      </c>
      <c r="D342" s="77">
        <f>SUM([31]EASTERNFL:VALENCIA!D342)</f>
        <v>174897</v>
      </c>
      <c r="E342" s="77">
        <f>SUM([31]EASTERNFL:VALENCIA!E342)</f>
        <v>0</v>
      </c>
      <c r="F342" s="77">
        <f>SUM([31]EASTERNFL:VALENCIA!F342)</f>
        <v>0</v>
      </c>
      <c r="G342" s="77">
        <f>SUM([31]EASTERNFL:VALENCIA!G342)</f>
        <v>0</v>
      </c>
      <c r="H342" s="77">
        <f>SUM([31]EASTERNFL:VALENCIA!H342)</f>
        <v>0</v>
      </c>
      <c r="I342" s="77">
        <f>SUM([31]EASTERNFL:VALENCIA!I342)</f>
        <v>0</v>
      </c>
      <c r="J342" s="77">
        <f>SUM([31]EASTERNFL:VALENCIA!J342)</f>
        <v>0</v>
      </c>
      <c r="K342" s="77">
        <f>SUM([31]EASTERNFL:VALENCIA!K342)</f>
        <v>0</v>
      </c>
      <c r="L342" s="77">
        <f>SUM([31]EASTERNFL:VALENCIA!L342)</f>
        <v>0</v>
      </c>
      <c r="M342" s="78">
        <f t="shared" si="27"/>
        <v>174897</v>
      </c>
      <c r="N342" s="77">
        <f>SUM([31]EASTERNFL:VALENCIA!N342)</f>
        <v>-174897</v>
      </c>
      <c r="O342" s="78">
        <f t="shared" si="28"/>
        <v>0</v>
      </c>
      <c r="P342" s="217"/>
      <c r="Q342" s="91"/>
      <c r="R342" s="92"/>
    </row>
    <row r="343" spans="1:18">
      <c r="A343" s="46" t="s">
        <v>872</v>
      </c>
      <c r="B343" s="115" t="s">
        <v>873</v>
      </c>
      <c r="C343" s="88" t="s">
        <v>874</v>
      </c>
      <c r="D343" s="77">
        <f>SUM([31]EASTERNFL:VALENCIA!D343)</f>
        <v>227778.02</v>
      </c>
      <c r="E343" s="77">
        <f>SUM([31]EASTERNFL:VALENCIA!E343)</f>
        <v>23035.71</v>
      </c>
      <c r="F343" s="77">
        <f>SUM([31]EASTERNFL:VALENCIA!F343)</f>
        <v>0</v>
      </c>
      <c r="G343" s="77">
        <f>SUM([31]EASTERNFL:VALENCIA!G343)</f>
        <v>0</v>
      </c>
      <c r="H343" s="77">
        <f>SUM([31]EASTERNFL:VALENCIA!H343)</f>
        <v>32500</v>
      </c>
      <c r="I343" s="77">
        <f>SUM([31]EASTERNFL:VALENCIA!I343)</f>
        <v>0</v>
      </c>
      <c r="J343" s="77">
        <f>SUM([31]EASTERNFL:VALENCIA!J343)</f>
        <v>0</v>
      </c>
      <c r="K343" s="77">
        <f>SUM([31]EASTERNFL:VALENCIA!K343)</f>
        <v>1472033.75</v>
      </c>
      <c r="L343" s="77">
        <f>SUM([31]EASTERNFL:VALENCIA!L343)</f>
        <v>0</v>
      </c>
      <c r="M343" s="78">
        <f t="shared" si="27"/>
        <v>1755347.48</v>
      </c>
      <c r="N343" s="77">
        <f>SUM([31]EASTERNFL:VALENCIA!N343)</f>
        <v>-1730347.48</v>
      </c>
      <c r="O343" s="78">
        <f t="shared" si="28"/>
        <v>25000</v>
      </c>
      <c r="P343" s="217"/>
      <c r="Q343" s="91"/>
      <c r="R343" s="92"/>
    </row>
    <row r="344" spans="1:18">
      <c r="B344" s="115" t="s">
        <v>875</v>
      </c>
      <c r="C344" s="88" t="s">
        <v>876</v>
      </c>
      <c r="D344" s="77">
        <f>SUM([31]EASTERNFL:VALENCIA!D344)</f>
        <v>0</v>
      </c>
      <c r="E344" s="77">
        <f>SUM([31]EASTERNFL:VALENCIA!E344)</f>
        <v>0</v>
      </c>
      <c r="F344" s="77">
        <f>SUM([31]EASTERNFL:VALENCIA!F344)</f>
        <v>0</v>
      </c>
      <c r="G344" s="77">
        <f>SUM([31]EASTERNFL:VALENCIA!G344)</f>
        <v>0</v>
      </c>
      <c r="H344" s="77">
        <f>SUM([31]EASTERNFL:VALENCIA!H344)</f>
        <v>0</v>
      </c>
      <c r="I344" s="77">
        <f>SUM([31]EASTERNFL:VALENCIA!I344)</f>
        <v>0</v>
      </c>
      <c r="J344" s="77">
        <f>SUM([31]EASTERNFL:VALENCIA!J344)</f>
        <v>0</v>
      </c>
      <c r="K344" s="77">
        <f>SUM([31]EASTERNFL:VALENCIA!K344)</f>
        <v>0</v>
      </c>
      <c r="L344" s="77">
        <f>SUM([31]EASTERNFL:VALENCIA!L344)</f>
        <v>0</v>
      </c>
      <c r="M344" s="78">
        <f t="shared" si="27"/>
        <v>0</v>
      </c>
      <c r="N344" s="77">
        <f>SUM([31]EASTERNFL:VALENCIA!N344)</f>
        <v>0</v>
      </c>
      <c r="O344" s="78">
        <f t="shared" si="28"/>
        <v>0</v>
      </c>
      <c r="P344" s="217"/>
      <c r="Q344" s="91"/>
      <c r="R344" s="92"/>
    </row>
    <row r="345" spans="1:18">
      <c r="A345" s="46" t="s">
        <v>877</v>
      </c>
      <c r="B345" s="115" t="s">
        <v>878</v>
      </c>
      <c r="C345" s="88" t="s">
        <v>879</v>
      </c>
      <c r="D345" s="77">
        <f>SUM([31]EASTERNFL:VALENCIA!D345)</f>
        <v>0</v>
      </c>
      <c r="E345" s="77">
        <f>SUM([31]EASTERNFL:VALENCIA!E345)</f>
        <v>37755</v>
      </c>
      <c r="F345" s="77">
        <f>SUM([31]EASTERNFL:VALENCIA!F345)</f>
        <v>0</v>
      </c>
      <c r="G345" s="77">
        <f>SUM([31]EASTERNFL:VALENCIA!G345)</f>
        <v>0</v>
      </c>
      <c r="H345" s="77">
        <f>SUM([31]EASTERNFL:VALENCIA!H345)</f>
        <v>0</v>
      </c>
      <c r="I345" s="77">
        <f>SUM([31]EASTERNFL:VALENCIA!I345)</f>
        <v>0</v>
      </c>
      <c r="J345" s="77">
        <f>SUM([31]EASTERNFL:VALENCIA!J345)</f>
        <v>0</v>
      </c>
      <c r="K345" s="77">
        <f>SUM([31]EASTERNFL:VALENCIA!K345)</f>
        <v>0</v>
      </c>
      <c r="L345" s="77">
        <f>SUM([31]EASTERNFL:VALENCIA!L345)</f>
        <v>0</v>
      </c>
      <c r="M345" s="78">
        <f t="shared" si="27"/>
        <v>37755</v>
      </c>
      <c r="N345" s="77">
        <f>SUM([31]EASTERNFL:VALENCIA!N345)</f>
        <v>-37755</v>
      </c>
      <c r="O345" s="78">
        <f t="shared" si="28"/>
        <v>0</v>
      </c>
      <c r="P345" s="217"/>
      <c r="Q345" s="91"/>
      <c r="R345" s="92"/>
    </row>
    <row r="346" spans="1:18">
      <c r="A346" s="46" t="s">
        <v>880</v>
      </c>
      <c r="B346" s="115" t="s">
        <v>881</v>
      </c>
      <c r="C346" s="88" t="s">
        <v>882</v>
      </c>
      <c r="D346" s="77">
        <f>SUM([31]EASTERNFL:VALENCIA!D346)</f>
        <v>0</v>
      </c>
      <c r="E346" s="77">
        <f>SUM([31]EASTERNFL:VALENCIA!E346)</f>
        <v>0</v>
      </c>
      <c r="F346" s="77">
        <f>SUM([31]EASTERNFL:VALENCIA!F346)</f>
        <v>0</v>
      </c>
      <c r="G346" s="77">
        <f>SUM([31]EASTERNFL:VALENCIA!G346)</f>
        <v>0</v>
      </c>
      <c r="H346" s="77">
        <f>SUM([31]EASTERNFL:VALENCIA!H346)</f>
        <v>0</v>
      </c>
      <c r="I346" s="77">
        <f>SUM([31]EASTERNFL:VALENCIA!I346)</f>
        <v>0</v>
      </c>
      <c r="J346" s="77">
        <f>SUM([31]EASTERNFL:VALENCIA!J346)</f>
        <v>0</v>
      </c>
      <c r="K346" s="77">
        <f>SUM([31]EASTERNFL:VALENCIA!K346)</f>
        <v>10656575.540000001</v>
      </c>
      <c r="L346" s="77">
        <f>SUM([31]EASTERNFL:VALENCIA!L346)</f>
        <v>0</v>
      </c>
      <c r="M346" s="78">
        <f t="shared" si="27"/>
        <v>10656575.540000001</v>
      </c>
      <c r="N346" s="77">
        <f>SUM([31]EASTERNFL:VALENCIA!N346)</f>
        <v>-10656575.540000001</v>
      </c>
      <c r="O346" s="78">
        <f t="shared" si="28"/>
        <v>0</v>
      </c>
      <c r="P346" s="217"/>
      <c r="Q346" s="91"/>
      <c r="R346" s="92"/>
    </row>
    <row r="347" spans="1:18">
      <c r="A347" s="46" t="s">
        <v>883</v>
      </c>
      <c r="B347" s="115" t="s">
        <v>884</v>
      </c>
      <c r="C347" s="88" t="s">
        <v>885</v>
      </c>
      <c r="D347" s="77">
        <f>SUM([31]EASTERNFL:VALENCIA!D347)</f>
        <v>0</v>
      </c>
      <c r="E347" s="77">
        <f>SUM([31]EASTERNFL:VALENCIA!E347)</f>
        <v>0</v>
      </c>
      <c r="F347" s="77">
        <f>SUM([31]EASTERNFL:VALENCIA!F347)</f>
        <v>0</v>
      </c>
      <c r="G347" s="77">
        <f>SUM([31]EASTERNFL:VALENCIA!G347)</f>
        <v>0</v>
      </c>
      <c r="H347" s="77">
        <f>SUM([31]EASTERNFL:VALENCIA!H347)</f>
        <v>0</v>
      </c>
      <c r="I347" s="77">
        <f>SUM([31]EASTERNFL:VALENCIA!I347)</f>
        <v>0</v>
      </c>
      <c r="J347" s="77">
        <f>SUM([31]EASTERNFL:VALENCIA!J347)</f>
        <v>0</v>
      </c>
      <c r="K347" s="77">
        <f>SUM([31]EASTERNFL:VALENCIA!K347)</f>
        <v>0</v>
      </c>
      <c r="L347" s="77">
        <f>SUM([31]EASTERNFL:VALENCIA!L347)</f>
        <v>0</v>
      </c>
      <c r="M347" s="78">
        <f t="shared" si="27"/>
        <v>0</v>
      </c>
      <c r="N347" s="77">
        <f>SUM([31]EASTERNFL:VALENCIA!N347)</f>
        <v>0</v>
      </c>
      <c r="O347" s="78">
        <f t="shared" si="28"/>
        <v>0</v>
      </c>
      <c r="P347" s="217"/>
      <c r="Q347" s="91"/>
      <c r="R347" s="92"/>
    </row>
    <row r="348" spans="1:18">
      <c r="A348" s="46" t="s">
        <v>886</v>
      </c>
      <c r="B348" s="115" t="s">
        <v>887</v>
      </c>
      <c r="C348" s="88" t="s">
        <v>888</v>
      </c>
      <c r="D348" s="77">
        <f>SUM([31]EASTERNFL:VALENCIA!D348)</f>
        <v>6983785.25</v>
      </c>
      <c r="E348" s="77">
        <f>SUM([31]EASTERNFL:VALENCIA!E348)</f>
        <v>1361525.47</v>
      </c>
      <c r="F348" s="77">
        <f>SUM([31]EASTERNFL:VALENCIA!F348)</f>
        <v>2313428.4300000002</v>
      </c>
      <c r="G348" s="77">
        <f>SUM([31]EASTERNFL:VALENCIA!G348)</f>
        <v>685173.64</v>
      </c>
      <c r="H348" s="77">
        <f>SUM([31]EASTERNFL:VALENCIA!H348)</f>
        <v>348400.67</v>
      </c>
      <c r="I348" s="77">
        <f>SUM([31]EASTERNFL:VALENCIA!I348)</f>
        <v>0</v>
      </c>
      <c r="J348" s="77">
        <f>SUM([31]EASTERNFL:VALENCIA!J348)</f>
        <v>57306587.879999995</v>
      </c>
      <c r="K348" s="77">
        <f>SUM([31]EASTERNFL:VALENCIA!K348)</f>
        <v>387873.57</v>
      </c>
      <c r="L348" s="77">
        <f>SUM([31]EASTERNFL:VALENCIA!L348)</f>
        <v>0</v>
      </c>
      <c r="M348" s="78">
        <f t="shared" si="27"/>
        <v>69386774.909999996</v>
      </c>
      <c r="N348" s="77">
        <f>SUM([31]EASTERNFL:VALENCIA!N348)</f>
        <v>-67946137.069999993</v>
      </c>
      <c r="O348" s="78">
        <f t="shared" si="28"/>
        <v>1440637.8400000036</v>
      </c>
      <c r="P348" s="217"/>
      <c r="Q348" s="91"/>
      <c r="R348" s="92"/>
    </row>
    <row r="349" spans="1:18">
      <c r="A349" s="46" t="s">
        <v>889</v>
      </c>
      <c r="B349" s="115" t="s">
        <v>890</v>
      </c>
      <c r="C349" s="88" t="s">
        <v>891</v>
      </c>
      <c r="D349" s="77">
        <f>SUM([31]EASTERNFL:VALENCIA!D349)</f>
        <v>397415.77999999997</v>
      </c>
      <c r="E349" s="77">
        <f>SUM([31]EASTERNFL:VALENCIA!E349)</f>
        <v>1495885.56</v>
      </c>
      <c r="F349" s="77">
        <f>SUM([31]EASTERNFL:VALENCIA!F349)</f>
        <v>366815.7</v>
      </c>
      <c r="G349" s="77">
        <f>SUM([31]EASTERNFL:VALENCIA!G349)</f>
        <v>0</v>
      </c>
      <c r="H349" s="77">
        <f>SUM([31]EASTERNFL:VALENCIA!H349)</f>
        <v>483159.48</v>
      </c>
      <c r="I349" s="77">
        <f>SUM([31]EASTERNFL:VALENCIA!I349)</f>
        <v>0</v>
      </c>
      <c r="J349" s="77">
        <f>SUM([31]EASTERNFL:VALENCIA!J349)</f>
        <v>2449361.6</v>
      </c>
      <c r="K349" s="77">
        <f>SUM([31]EASTERNFL:VALENCIA!K349)</f>
        <v>0</v>
      </c>
      <c r="L349" s="77">
        <f>SUM([31]EASTERNFL:VALENCIA!L349)</f>
        <v>0</v>
      </c>
      <c r="M349" s="78">
        <f t="shared" si="27"/>
        <v>5192638.12</v>
      </c>
      <c r="N349" s="77">
        <f>SUM([31]EASTERNFL:VALENCIA!N349)</f>
        <v>-5161086.82</v>
      </c>
      <c r="O349" s="78">
        <f t="shared" si="28"/>
        <v>31551.299999999814</v>
      </c>
      <c r="P349" s="217"/>
      <c r="Q349" s="91"/>
      <c r="R349" s="92"/>
    </row>
    <row r="350" spans="1:18">
      <c r="A350" s="46" t="s">
        <v>892</v>
      </c>
      <c r="B350" s="115" t="s">
        <v>893</v>
      </c>
      <c r="C350" s="88" t="s">
        <v>894</v>
      </c>
      <c r="D350" s="77">
        <f>SUM([31]EASTERNFL:VALENCIA!D350)</f>
        <v>15536175.559999999</v>
      </c>
      <c r="E350" s="77">
        <f>SUM([31]EASTERNFL:VALENCIA!E350)</f>
        <v>92534</v>
      </c>
      <c r="F350" s="77">
        <f>SUM([31]EASTERNFL:VALENCIA!F350)</f>
        <v>4076665.7199999997</v>
      </c>
      <c r="G350" s="77">
        <f>SUM([31]EASTERNFL:VALENCIA!G350)</f>
        <v>86871.77</v>
      </c>
      <c r="H350" s="77">
        <f>SUM([31]EASTERNFL:VALENCIA!H350)</f>
        <v>7074177.8599999985</v>
      </c>
      <c r="I350" s="77">
        <f>SUM([31]EASTERNFL:VALENCIA!I350)</f>
        <v>0</v>
      </c>
      <c r="J350" s="77">
        <f>SUM([31]EASTERNFL:VALENCIA!J350)</f>
        <v>7019295.7800000003</v>
      </c>
      <c r="K350" s="77">
        <f>SUM([31]EASTERNFL:VALENCIA!K350)</f>
        <v>5676.47</v>
      </c>
      <c r="L350" s="77">
        <f>SUM([31]EASTERNFL:VALENCIA!L350)</f>
        <v>0</v>
      </c>
      <c r="M350" s="78">
        <f t="shared" si="27"/>
        <v>33891397.159999996</v>
      </c>
      <c r="N350" s="77">
        <f>SUM([31]EASTERNFL:VALENCIA!N350)</f>
        <v>-33548352.079999994</v>
      </c>
      <c r="O350" s="78">
        <f t="shared" si="28"/>
        <v>343045.08000000194</v>
      </c>
      <c r="P350" s="217"/>
      <c r="Q350" s="91"/>
      <c r="R350" s="92"/>
    </row>
    <row r="351" spans="1:18">
      <c r="A351" s="46" t="s">
        <v>895</v>
      </c>
      <c r="B351" s="115" t="s">
        <v>896</v>
      </c>
      <c r="C351" s="88" t="s">
        <v>897</v>
      </c>
      <c r="D351" s="77">
        <f>SUM([31]EASTERNFL:VALENCIA!D351)</f>
        <v>0</v>
      </c>
      <c r="E351" s="77">
        <f>SUM([31]EASTERNFL:VALENCIA!E351)</f>
        <v>122492.68</v>
      </c>
      <c r="F351" s="77">
        <f>SUM([31]EASTERNFL:VALENCIA!F351)</f>
        <v>0</v>
      </c>
      <c r="G351" s="77">
        <f>SUM([31]EASTERNFL:VALENCIA!G351)</f>
        <v>50000</v>
      </c>
      <c r="H351" s="77">
        <f>SUM([31]EASTERNFL:VALENCIA!H351)</f>
        <v>626753.16000000015</v>
      </c>
      <c r="I351" s="77">
        <f>SUM([31]EASTERNFL:VALENCIA!I351)</f>
        <v>0</v>
      </c>
      <c r="J351" s="77">
        <f>SUM([31]EASTERNFL:VALENCIA!J351)</f>
        <v>0</v>
      </c>
      <c r="K351" s="77">
        <f>SUM([31]EASTERNFL:VALENCIA!K351)</f>
        <v>0</v>
      </c>
      <c r="L351" s="77">
        <f>SUM([31]EASTERNFL:VALENCIA!L351)</f>
        <v>0</v>
      </c>
      <c r="M351" s="78">
        <f t="shared" si="27"/>
        <v>799245.84000000008</v>
      </c>
      <c r="N351" s="77">
        <f>SUM([31]EASTERNFL:VALENCIA!N351)</f>
        <v>-676753.16000000015</v>
      </c>
      <c r="O351" s="78">
        <f t="shared" si="28"/>
        <v>122492.67999999993</v>
      </c>
      <c r="P351" s="217"/>
      <c r="Q351" s="91"/>
      <c r="R351" s="92"/>
    </row>
    <row r="352" spans="1:18">
      <c r="A352" s="46" t="s">
        <v>898</v>
      </c>
      <c r="B352" s="115" t="s">
        <v>899</v>
      </c>
      <c r="C352" s="88" t="s">
        <v>900</v>
      </c>
      <c r="D352" s="77">
        <f>SUM([31]EASTERNFL:VALENCIA!D352)</f>
        <v>0</v>
      </c>
      <c r="E352" s="77">
        <f>SUM([31]EASTERNFL:VALENCIA!E352)</f>
        <v>53228.26</v>
      </c>
      <c r="F352" s="77">
        <f>SUM([31]EASTERNFL:VALENCIA!F352)</f>
        <v>0</v>
      </c>
      <c r="G352" s="77">
        <f>SUM([31]EASTERNFL:VALENCIA!G352)</f>
        <v>0</v>
      </c>
      <c r="H352" s="77">
        <f>SUM([31]EASTERNFL:VALENCIA!H352)</f>
        <v>3958444.32</v>
      </c>
      <c r="I352" s="77">
        <f>SUM([31]EASTERNFL:VALENCIA!I352)</f>
        <v>0</v>
      </c>
      <c r="J352" s="77">
        <f>SUM([31]EASTERNFL:VALENCIA!J352)</f>
        <v>0</v>
      </c>
      <c r="K352" s="77">
        <f>SUM([31]EASTERNFL:VALENCIA!K352)</f>
        <v>0</v>
      </c>
      <c r="L352" s="77">
        <f>SUM([31]EASTERNFL:VALENCIA!L352)</f>
        <v>0</v>
      </c>
      <c r="M352" s="78">
        <f t="shared" si="27"/>
        <v>4011672.5799999996</v>
      </c>
      <c r="N352" s="77">
        <f>SUM([31]EASTERNFL:VALENCIA!N352)</f>
        <v>-644905.39</v>
      </c>
      <c r="O352" s="78">
        <f t="shared" si="28"/>
        <v>3366767.1899999995</v>
      </c>
      <c r="P352" s="217"/>
      <c r="Q352" s="91"/>
      <c r="R352" s="92"/>
    </row>
    <row r="353" spans="1:18">
      <c r="A353" s="46" t="s">
        <v>901</v>
      </c>
      <c r="B353" s="115" t="s">
        <v>902</v>
      </c>
      <c r="C353" s="88" t="s">
        <v>903</v>
      </c>
      <c r="D353" s="77">
        <f>SUM([31]EASTERNFL:VALENCIA!D353)</f>
        <v>436672</v>
      </c>
      <c r="E353" s="77">
        <f>SUM([31]EASTERNFL:VALENCIA!E353)</f>
        <v>0</v>
      </c>
      <c r="F353" s="77">
        <f>SUM([31]EASTERNFL:VALENCIA!F353)</f>
        <v>122344.61</v>
      </c>
      <c r="G353" s="77">
        <f>SUM([31]EASTERNFL:VALENCIA!G353)</f>
        <v>0</v>
      </c>
      <c r="H353" s="77">
        <f>SUM([31]EASTERNFL:VALENCIA!H353)</f>
        <v>0</v>
      </c>
      <c r="I353" s="77">
        <f>SUM([31]EASTERNFL:VALENCIA!I353)</f>
        <v>0</v>
      </c>
      <c r="J353" s="77">
        <f>SUM([31]EASTERNFL:VALENCIA!J353)</f>
        <v>27155918.449999999</v>
      </c>
      <c r="K353" s="77">
        <f>SUM([31]EASTERNFL:VALENCIA!K353)</f>
        <v>751894.48</v>
      </c>
      <c r="L353" s="77">
        <f>SUM([31]EASTERNFL:VALENCIA!L353)</f>
        <v>-840000</v>
      </c>
      <c r="M353" s="78">
        <f t="shared" si="27"/>
        <v>27626829.539999999</v>
      </c>
      <c r="N353" s="77">
        <f>SUM([31]EASTERNFL:VALENCIA!N353)</f>
        <v>9124064.5600000024</v>
      </c>
      <c r="O353" s="78">
        <f t="shared" si="28"/>
        <v>36750894.100000001</v>
      </c>
      <c r="P353" s="217"/>
      <c r="Q353" s="91"/>
      <c r="R353" s="92"/>
    </row>
    <row r="354" spans="1:18" ht="14.25" customHeight="1">
      <c r="B354" s="115" t="s">
        <v>904</v>
      </c>
      <c r="C354" s="88" t="s">
        <v>905</v>
      </c>
      <c r="D354" s="77">
        <f>SUM([31]EASTERNFL:VALENCIA!D354)</f>
        <v>0</v>
      </c>
      <c r="E354" s="77">
        <f>SUM([31]EASTERNFL:VALENCIA!E354)</f>
        <v>0</v>
      </c>
      <c r="F354" s="77">
        <f>SUM([31]EASTERNFL:VALENCIA!F354)</f>
        <v>0</v>
      </c>
      <c r="G354" s="77">
        <f>SUM([31]EASTERNFL:VALENCIA!G354)</f>
        <v>0</v>
      </c>
      <c r="H354" s="77">
        <f>SUM([31]EASTERNFL:VALENCIA!H354)</f>
        <v>0</v>
      </c>
      <c r="I354" s="77">
        <f>SUM([31]EASTERNFL:VALENCIA!I354)</f>
        <v>0</v>
      </c>
      <c r="J354" s="77">
        <f>SUM([31]EASTERNFL:VALENCIA!J354)</f>
        <v>0</v>
      </c>
      <c r="K354" s="77">
        <f>SUM([31]EASTERNFL:VALENCIA!K354)</f>
        <v>0</v>
      </c>
      <c r="L354" s="77">
        <f>SUM([31]EASTERNFL:VALENCIA!L354)</f>
        <v>0</v>
      </c>
      <c r="M354" s="78">
        <f t="shared" si="27"/>
        <v>0</v>
      </c>
      <c r="N354" s="77">
        <f>SUM([31]EASTERNFL:VALENCIA!N354)</f>
        <v>1471306.19</v>
      </c>
      <c r="O354" s="78">
        <f t="shared" si="28"/>
        <v>1471306.19</v>
      </c>
      <c r="P354" s="217"/>
      <c r="Q354" s="91"/>
      <c r="R354" s="92"/>
    </row>
    <row r="355" spans="1:18">
      <c r="A355" s="46" t="s">
        <v>906</v>
      </c>
      <c r="B355" s="81" t="s">
        <v>907</v>
      </c>
      <c r="C355" s="85" t="s">
        <v>908</v>
      </c>
      <c r="D355" s="77">
        <f>SUM([31]EASTERNFL:VALENCIA!D355)</f>
        <v>216060.87000000002</v>
      </c>
      <c r="E355" s="77">
        <f>SUM([31]EASTERNFL:VALENCIA!E355)</f>
        <v>0</v>
      </c>
      <c r="F355" s="77">
        <f>SUM([31]EASTERNFL:VALENCIA!F355)</f>
        <v>0</v>
      </c>
      <c r="G355" s="77">
        <f>SUM([31]EASTERNFL:VALENCIA!G355)</f>
        <v>0</v>
      </c>
      <c r="H355" s="77">
        <f>SUM([31]EASTERNFL:VALENCIA!H355)</f>
        <v>0</v>
      </c>
      <c r="I355" s="77">
        <f>SUM([31]EASTERNFL:VALENCIA!I355)</f>
        <v>0</v>
      </c>
      <c r="J355" s="77">
        <f>SUM([31]EASTERNFL:VALENCIA!J355)</f>
        <v>0</v>
      </c>
      <c r="K355" s="77">
        <f>SUM([31]EASTERNFL:VALENCIA!K355)</f>
        <v>4367798.8600000003</v>
      </c>
      <c r="L355" s="77">
        <f>SUM([31]EASTERNFL:VALENCIA!L355)</f>
        <v>624592.38000000012</v>
      </c>
      <c r="M355" s="78">
        <f t="shared" si="27"/>
        <v>5208452.1100000003</v>
      </c>
      <c r="N355" s="77">
        <f>SUM([31]EASTERNFL:VALENCIA!N355)</f>
        <v>-3030175.49</v>
      </c>
      <c r="O355" s="78">
        <f t="shared" si="28"/>
        <v>2178276.62</v>
      </c>
      <c r="P355" s="217"/>
      <c r="Q355" s="113"/>
      <c r="R355" s="114"/>
    </row>
    <row r="356" spans="1:18">
      <c r="A356" s="46" t="s">
        <v>909</v>
      </c>
      <c r="B356" s="81" t="s">
        <v>910</v>
      </c>
      <c r="C356" s="85" t="s">
        <v>911</v>
      </c>
      <c r="D356" s="77">
        <f>SUM([31]EASTERNFL:VALENCIA!D356)</f>
        <v>298240.40000000002</v>
      </c>
      <c r="E356" s="77">
        <f>SUM([31]EASTERNFL:VALENCIA!E356)</f>
        <v>0</v>
      </c>
      <c r="F356" s="77">
        <f>SUM([31]EASTERNFL:VALENCIA!F356)</f>
        <v>-9480.0400000000009</v>
      </c>
      <c r="G356" s="77">
        <f>SUM([31]EASTERNFL:VALENCIA!G356)</f>
        <v>0</v>
      </c>
      <c r="H356" s="77">
        <f>SUM([31]EASTERNFL:VALENCIA!H356)</f>
        <v>0</v>
      </c>
      <c r="I356" s="77">
        <f>SUM([31]EASTERNFL:VALENCIA!I356)</f>
        <v>0</v>
      </c>
      <c r="J356" s="77">
        <f>SUM([31]EASTERNFL:VALENCIA!J356)</f>
        <v>8812.42</v>
      </c>
      <c r="K356" s="77">
        <f>SUM([31]EASTERNFL:VALENCIA!K356)</f>
        <v>1762963.43</v>
      </c>
      <c r="L356" s="77">
        <f>SUM([31]EASTERNFL:VALENCIA!L356)</f>
        <v>-1803780.08</v>
      </c>
      <c r="M356" s="78">
        <f t="shared" si="27"/>
        <v>256756.12999999989</v>
      </c>
      <c r="N356" s="77">
        <f>SUM([31]EASTERNFL:VALENCIA!N356)</f>
        <v>0</v>
      </c>
      <c r="O356" s="78">
        <f t="shared" si="28"/>
        <v>256756.12999999989</v>
      </c>
      <c r="P356" s="217"/>
      <c r="Q356" s="113"/>
      <c r="R356" s="114"/>
    </row>
    <row r="357" spans="1:18">
      <c r="B357" s="81" t="s">
        <v>912</v>
      </c>
      <c r="C357" s="88" t="s">
        <v>913</v>
      </c>
      <c r="D357" s="77">
        <f>SUM([31]EASTERNFL:VALENCIA!D357)</f>
        <v>4903275.4000000004</v>
      </c>
      <c r="E357" s="77">
        <f>SUM([31]EASTERNFL:VALENCIA!E357)</f>
        <v>0</v>
      </c>
      <c r="F357" s="77">
        <f>SUM([31]EASTERNFL:VALENCIA!F357)</f>
        <v>10000</v>
      </c>
      <c r="G357" s="77">
        <f>SUM([31]EASTERNFL:VALENCIA!G357)</f>
        <v>0</v>
      </c>
      <c r="H357" s="77">
        <f>SUM([31]EASTERNFL:VALENCIA!H357)</f>
        <v>0</v>
      </c>
      <c r="I357" s="77">
        <f>SUM([31]EASTERNFL:VALENCIA!I357)</f>
        <v>0</v>
      </c>
      <c r="J357" s="77">
        <f>SUM([31]EASTERNFL:VALENCIA!J357)</f>
        <v>26955826.440000001</v>
      </c>
      <c r="K357" s="77">
        <f>SUM([31]EASTERNFL:VALENCIA!K357)</f>
        <v>2152.9299999999998</v>
      </c>
      <c r="L357" s="77">
        <f>SUM([31]EASTERNFL:VALENCIA!L357)</f>
        <v>0</v>
      </c>
      <c r="M357" s="78">
        <f t="shared" si="27"/>
        <v>31871254.770000003</v>
      </c>
      <c r="N357" s="77">
        <f>SUM([31]EASTERNFL:VALENCIA!N357)</f>
        <v>139087.06</v>
      </c>
      <c r="O357" s="78">
        <f t="shared" si="28"/>
        <v>32010341.830000002</v>
      </c>
      <c r="P357" s="217"/>
      <c r="Q357" s="91"/>
      <c r="R357" s="92"/>
    </row>
    <row r="358" spans="1:18">
      <c r="A358" s="46" t="s">
        <v>914</v>
      </c>
      <c r="B358" s="81" t="s">
        <v>915</v>
      </c>
      <c r="C358" s="88" t="s">
        <v>916</v>
      </c>
      <c r="D358" s="77">
        <f>SUM([31]EASTERNFL:VALENCIA!D358)</f>
        <v>719492.12000000011</v>
      </c>
      <c r="E358" s="77">
        <f>SUM([31]EASTERNFL:VALENCIA!E358)</f>
        <v>1014980.4400000001</v>
      </c>
      <c r="F358" s="77">
        <f>SUM([31]EASTERNFL:VALENCIA!F358)</f>
        <v>-108862.45000000001</v>
      </c>
      <c r="G358" s="77">
        <f>SUM([31]EASTERNFL:VALENCIA!G358)</f>
        <v>185522.27</v>
      </c>
      <c r="H358" s="77">
        <f>SUM([31]EASTERNFL:VALENCIA!H358)</f>
        <v>-427984.77</v>
      </c>
      <c r="I358" s="77">
        <f>SUM([31]EASTERNFL:VALENCIA!I358)</f>
        <v>0</v>
      </c>
      <c r="J358" s="77">
        <f>SUM([31]EASTERNFL:VALENCIA!J358)</f>
        <v>487095.1</v>
      </c>
      <c r="K358" s="77">
        <f>SUM([31]EASTERNFL:VALENCIA!K358)</f>
        <v>0.5</v>
      </c>
      <c r="L358" s="77">
        <f>SUM([31]EASTERNFL:VALENCIA!L358)</f>
        <v>28000</v>
      </c>
      <c r="M358" s="78">
        <f t="shared" si="27"/>
        <v>1898243.21</v>
      </c>
      <c r="N358" s="77">
        <f>SUM([31]EASTERNFL:VALENCIA!N358)</f>
        <v>1</v>
      </c>
      <c r="O358" s="78">
        <f t="shared" si="28"/>
        <v>1898244.21</v>
      </c>
      <c r="P358" s="217"/>
      <c r="Q358" s="91"/>
      <c r="R358" s="92"/>
    </row>
    <row r="359" spans="1:18">
      <c r="A359" s="46" t="s">
        <v>917</v>
      </c>
      <c r="B359" s="81" t="s">
        <v>918</v>
      </c>
      <c r="C359" s="85" t="s">
        <v>919</v>
      </c>
      <c r="D359" s="77">
        <f>SUM([31]EASTERNFL:VALENCIA!D359)</f>
        <v>0</v>
      </c>
      <c r="E359" s="77">
        <f>SUM([31]EASTERNFL:VALENCIA!E359)</f>
        <v>0</v>
      </c>
      <c r="F359" s="77">
        <f>SUM([31]EASTERNFL:VALENCIA!F359)</f>
        <v>0</v>
      </c>
      <c r="G359" s="77">
        <f>SUM([31]EASTERNFL:VALENCIA!G359)</f>
        <v>0</v>
      </c>
      <c r="H359" s="77">
        <f>SUM([31]EASTERNFL:VALENCIA!H359)</f>
        <v>0</v>
      </c>
      <c r="I359" s="77">
        <f>SUM([31]EASTERNFL:VALENCIA!I359)</f>
        <v>0</v>
      </c>
      <c r="J359" s="77">
        <f>SUM([31]EASTERNFL:VALENCIA!J359)</f>
        <v>0</v>
      </c>
      <c r="K359" s="77">
        <f>SUM([31]EASTERNFL:VALENCIA!K359)</f>
        <v>0</v>
      </c>
      <c r="L359" s="77">
        <f>SUM([31]EASTERNFL:VALENCIA!L359)</f>
        <v>0</v>
      </c>
      <c r="M359" s="78">
        <f t="shared" si="27"/>
        <v>0</v>
      </c>
      <c r="N359" s="77">
        <f>SUM([31]EASTERNFL:VALENCIA!N359)</f>
        <v>0</v>
      </c>
      <c r="O359" s="78">
        <f t="shared" si="28"/>
        <v>0</v>
      </c>
      <c r="P359" s="217"/>
      <c r="Q359" s="91"/>
      <c r="R359" s="92"/>
    </row>
    <row r="360" spans="1:18">
      <c r="A360" s="46" t="s">
        <v>920</v>
      </c>
      <c r="B360" s="81" t="s">
        <v>921</v>
      </c>
      <c r="C360" s="85" t="s">
        <v>922</v>
      </c>
      <c r="D360" s="77">
        <f>SUM([31]EASTERNFL:VALENCIA!D360)</f>
        <v>-80867.81</v>
      </c>
      <c r="E360" s="77">
        <f>SUM([31]EASTERNFL:VALENCIA!E360)</f>
        <v>140</v>
      </c>
      <c r="F360" s="77">
        <f>SUM([31]EASTERNFL:VALENCIA!F360)</f>
        <v>-126.83000000000001</v>
      </c>
      <c r="G360" s="77">
        <f>SUM([31]EASTERNFL:VALENCIA!G360)</f>
        <v>0</v>
      </c>
      <c r="H360" s="77">
        <f>SUM([31]EASTERNFL:VALENCIA!H360)</f>
        <v>0</v>
      </c>
      <c r="I360" s="77">
        <f>SUM([31]EASTERNFL:VALENCIA!I360)</f>
        <v>0</v>
      </c>
      <c r="J360" s="77">
        <f>SUM([31]EASTERNFL:VALENCIA!J360)</f>
        <v>0</v>
      </c>
      <c r="K360" s="77">
        <f>SUM([31]EASTERNFL:VALENCIA!K360)</f>
        <v>0</v>
      </c>
      <c r="L360" s="77">
        <f>SUM([31]EASTERNFL:VALENCIA!L360)</f>
        <v>0</v>
      </c>
      <c r="M360" s="78">
        <f t="shared" si="27"/>
        <v>-80854.64</v>
      </c>
      <c r="N360" s="77">
        <f>SUM([31]EASTERNFL:VALENCIA!N360)</f>
        <v>0</v>
      </c>
      <c r="O360" s="78">
        <f t="shared" si="28"/>
        <v>-80854.64</v>
      </c>
      <c r="P360" s="217"/>
      <c r="Q360" s="91"/>
      <c r="R360" s="92"/>
    </row>
    <row r="361" spans="1:18">
      <c r="B361" s="115"/>
      <c r="C361" s="88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217"/>
      <c r="Q361" s="91"/>
      <c r="R361" s="92"/>
    </row>
    <row r="362" spans="1:18">
      <c r="B362" s="100" t="s">
        <v>923</v>
      </c>
      <c r="C362" s="88"/>
      <c r="D362" s="101">
        <f>SUM(D341:D360)</f>
        <v>29812924.590000004</v>
      </c>
      <c r="E362" s="101">
        <f t="shared" ref="E362:N362" si="29">SUM(E341:E360)</f>
        <v>5158844.3</v>
      </c>
      <c r="F362" s="101">
        <f t="shared" si="29"/>
        <v>6770785.1399999997</v>
      </c>
      <c r="G362" s="101">
        <f t="shared" si="29"/>
        <v>1007567.68</v>
      </c>
      <c r="H362" s="101">
        <f t="shared" si="29"/>
        <v>12095450.719999999</v>
      </c>
      <c r="I362" s="101">
        <f t="shared" si="29"/>
        <v>0</v>
      </c>
      <c r="J362" s="101">
        <f t="shared" si="29"/>
        <v>121382897.66999999</v>
      </c>
      <c r="K362" s="101">
        <f t="shared" si="29"/>
        <v>22157419.630000003</v>
      </c>
      <c r="L362" s="101">
        <f>SUM(L341:L360)</f>
        <v>-1991187.7</v>
      </c>
      <c r="M362" s="101">
        <f>SUM(M341:M360)</f>
        <v>196394702.03000003</v>
      </c>
      <c r="N362" s="101">
        <f t="shared" si="29"/>
        <v>-116580243.49999999</v>
      </c>
      <c r="O362" s="101">
        <f t="shared" si="28"/>
        <v>79814458.530000046</v>
      </c>
      <c r="P362" s="217"/>
      <c r="Q362" s="91"/>
      <c r="R362" s="92"/>
    </row>
    <row r="363" spans="1:18">
      <c r="B363" s="115"/>
      <c r="C363" s="88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1"/>
      <c r="P363" s="220"/>
      <c r="Q363" s="91"/>
      <c r="R363" s="92"/>
    </row>
    <row r="364" spans="1:18" ht="12.75" thickBot="1">
      <c r="B364" s="132" t="s">
        <v>924</v>
      </c>
      <c r="C364" s="88"/>
      <c r="D364" s="133">
        <f>SUM(D232,D249,D282,D294,D306,D324,D328,D337,D362)</f>
        <v>2204767146.4300003</v>
      </c>
      <c r="E364" s="133">
        <f t="shared" ref="E364:O364" si="30">SUM(E232,E249,E282,E294,E306,E324,E328,E337,E362)</f>
        <v>292509377.15000004</v>
      </c>
      <c r="F364" s="133">
        <f t="shared" si="30"/>
        <v>113351738.37</v>
      </c>
      <c r="G364" s="133">
        <f t="shared" si="30"/>
        <v>28505242.429999996</v>
      </c>
      <c r="H364" s="133">
        <f t="shared" si="30"/>
        <v>1025622019.5400001</v>
      </c>
      <c r="I364" s="133">
        <f t="shared" si="30"/>
        <v>0</v>
      </c>
      <c r="J364" s="133">
        <f t="shared" si="30"/>
        <v>368421338.15999997</v>
      </c>
      <c r="K364" s="133">
        <f t="shared" si="30"/>
        <v>29084804.260000002</v>
      </c>
      <c r="L364" s="133">
        <f t="shared" si="30"/>
        <v>12255511.4</v>
      </c>
      <c r="M364" s="133">
        <f t="shared" si="30"/>
        <v>4074517177.7399998</v>
      </c>
      <c r="N364" s="133">
        <f t="shared" si="30"/>
        <v>-376356765.69</v>
      </c>
      <c r="O364" s="134">
        <f t="shared" si="30"/>
        <v>3698160412.0500002</v>
      </c>
      <c r="P364" s="220"/>
      <c r="Q364" s="91"/>
      <c r="R364" s="92"/>
    </row>
    <row r="365" spans="1:18" ht="12.75" thickTop="1">
      <c r="B365" s="115"/>
      <c r="C365" s="88"/>
      <c r="D365" s="106"/>
      <c r="E365" s="106"/>
      <c r="F365" s="106"/>
      <c r="G365" s="106"/>
      <c r="H365" s="106"/>
      <c r="I365" s="106"/>
      <c r="J365" s="106"/>
      <c r="K365" s="106"/>
      <c r="L365" s="106"/>
      <c r="M365" s="78"/>
      <c r="N365" s="106"/>
      <c r="O365" s="73"/>
      <c r="P365" s="217"/>
      <c r="Q365" s="91"/>
      <c r="R365" s="92"/>
    </row>
    <row r="366" spans="1:18">
      <c r="B366" s="122" t="s">
        <v>925</v>
      </c>
      <c r="C366" s="105"/>
      <c r="D366" s="106"/>
      <c r="E366" s="106"/>
      <c r="F366" s="106"/>
      <c r="G366" s="106"/>
      <c r="H366" s="106"/>
      <c r="I366" s="106"/>
      <c r="J366" s="106"/>
      <c r="K366" s="106"/>
      <c r="L366" s="106"/>
      <c r="M366" s="78"/>
      <c r="N366" s="106"/>
      <c r="O366" s="73"/>
      <c r="P366" s="217"/>
      <c r="Q366" s="91"/>
      <c r="R366" s="92"/>
    </row>
    <row r="367" spans="1:18">
      <c r="B367" s="126"/>
      <c r="C367" s="76"/>
      <c r="D367" s="106"/>
      <c r="E367" s="106"/>
      <c r="F367" s="106"/>
      <c r="G367" s="106"/>
      <c r="H367" s="106"/>
      <c r="I367" s="106"/>
      <c r="J367" s="106"/>
      <c r="K367" s="106"/>
      <c r="L367" s="106"/>
      <c r="M367" s="78"/>
      <c r="N367" s="106"/>
      <c r="O367" s="73"/>
      <c r="P367" s="217"/>
      <c r="Q367" s="91"/>
      <c r="R367" s="92"/>
    </row>
    <row r="368" spans="1:18">
      <c r="B368" s="81" t="s">
        <v>926</v>
      </c>
      <c r="C368" s="84" t="s">
        <v>927</v>
      </c>
      <c r="D368" s="77">
        <f>SUM([31]EASTERNFL:VALENCIA!D368)</f>
        <v>0</v>
      </c>
      <c r="E368" s="77">
        <f>SUM([31]EASTERNFL:VALENCIA!E368)</f>
        <v>0</v>
      </c>
      <c r="F368" s="77">
        <f>SUM([31]EASTERNFL:VALENCIA!F368)</f>
        <v>0</v>
      </c>
      <c r="G368" s="77">
        <f>SUM([31]EASTERNFL:VALENCIA!G368)</f>
        <v>0</v>
      </c>
      <c r="H368" s="77">
        <f>SUM([31]EASTERNFL:VALENCIA!H368)</f>
        <v>0</v>
      </c>
      <c r="I368" s="77">
        <f>SUM([31]EASTERNFL:VALENCIA!I368)</f>
        <v>0</v>
      </c>
      <c r="J368" s="77">
        <f>SUM([31]EASTERNFL:VALENCIA!J368)</f>
        <v>0</v>
      </c>
      <c r="K368" s="77">
        <f>SUM([31]EASTERNFL:VALENCIA!K368)</f>
        <v>0</v>
      </c>
      <c r="L368" s="77">
        <f>SUM([31]EASTERNFL:VALENCIA!L368)</f>
        <v>0</v>
      </c>
      <c r="M368" s="78">
        <f t="shared" si="27"/>
        <v>0</v>
      </c>
      <c r="N368" s="77">
        <f>SUM([31]EASTERNFL:VALENCIA!N368)</f>
        <v>0</v>
      </c>
      <c r="O368" s="73">
        <f t="shared" si="28"/>
        <v>0</v>
      </c>
      <c r="P368" s="217"/>
      <c r="Q368" s="91"/>
      <c r="R368" s="92"/>
    </row>
    <row r="369" spans="1:253">
      <c r="A369" s="46" t="s">
        <v>928</v>
      </c>
      <c r="B369" s="81" t="s">
        <v>929</v>
      </c>
      <c r="C369" s="88" t="s">
        <v>930</v>
      </c>
      <c r="D369" s="77">
        <f>SUM([31]EASTERNFL:VALENCIA!D369)</f>
        <v>38992615.449999996</v>
      </c>
      <c r="E369" s="77">
        <f>SUM([31]EASTERNFL:VALENCIA!E369)</f>
        <v>447703.54000000004</v>
      </c>
      <c r="F369" s="77">
        <f>SUM([31]EASTERNFL:VALENCIA!F369)</f>
        <v>1150260.49</v>
      </c>
      <c r="G369" s="77">
        <f>SUM([31]EASTERNFL:VALENCIA!G369)</f>
        <v>0</v>
      </c>
      <c r="H369" s="77">
        <f>SUM([31]EASTERNFL:VALENCIA!H369)</f>
        <v>0</v>
      </c>
      <c r="I369" s="77">
        <f>SUM([31]EASTERNFL:VALENCIA!I369)</f>
        <v>0</v>
      </c>
      <c r="J369" s="77">
        <f>SUM([31]EASTERNFL:VALENCIA!J369)</f>
        <v>55684.95</v>
      </c>
      <c r="K369" s="77">
        <f>SUM([31]EASTERNFL:VALENCIA!K369)</f>
        <v>0</v>
      </c>
      <c r="L369" s="77">
        <f>SUM([31]EASTERNFL:VALENCIA!L369)</f>
        <v>-130116.56</v>
      </c>
      <c r="M369" s="78">
        <f t="shared" ref="M369:M401" si="31">SUM(D369:L369)</f>
        <v>40516147.869999997</v>
      </c>
      <c r="N369" s="77">
        <f>SUM([31]EASTERNFL:VALENCIA!N369)</f>
        <v>0</v>
      </c>
      <c r="O369" s="73">
        <f t="shared" ref="O369:O415" si="32">SUM(M369:N369)</f>
        <v>40516147.869999997</v>
      </c>
      <c r="P369" s="217"/>
      <c r="Q369" s="91"/>
      <c r="R369" s="92"/>
    </row>
    <row r="370" spans="1:253">
      <c r="A370" s="46" t="s">
        <v>931</v>
      </c>
      <c r="B370" s="81" t="s">
        <v>932</v>
      </c>
      <c r="C370" s="88" t="s">
        <v>933</v>
      </c>
      <c r="D370" s="77">
        <f>SUM([31]EASTERNFL:VALENCIA!D370)</f>
        <v>40755586.530000001</v>
      </c>
      <c r="E370" s="77">
        <f>SUM([31]EASTERNFL:VALENCIA!E370)</f>
        <v>1408885.0200000003</v>
      </c>
      <c r="F370" s="77">
        <f>SUM([31]EASTERNFL:VALENCIA!F370)</f>
        <v>89870.450000000012</v>
      </c>
      <c r="G370" s="77">
        <f>SUM([31]EASTERNFL:VALENCIA!G370)</f>
        <v>0</v>
      </c>
      <c r="H370" s="77">
        <f>SUM([31]EASTERNFL:VALENCIA!H370)</f>
        <v>0</v>
      </c>
      <c r="I370" s="77">
        <f>SUM([31]EASTERNFL:VALENCIA!I370)</f>
        <v>0</v>
      </c>
      <c r="J370" s="77">
        <f>SUM([31]EASTERNFL:VALENCIA!J370)</f>
        <v>0</v>
      </c>
      <c r="K370" s="77">
        <f>SUM([31]EASTERNFL:VALENCIA!K370)</f>
        <v>0</v>
      </c>
      <c r="L370" s="77">
        <f>SUM([31]EASTERNFL:VALENCIA!L370)</f>
        <v>-103834.05</v>
      </c>
      <c r="M370" s="78">
        <f t="shared" si="31"/>
        <v>42150507.95000001</v>
      </c>
      <c r="N370" s="77">
        <f>SUM([31]EASTERNFL:VALENCIA!N370)</f>
        <v>0</v>
      </c>
      <c r="O370" s="73">
        <f t="shared" si="32"/>
        <v>42150507.95000001</v>
      </c>
      <c r="P370" s="217"/>
      <c r="Q370" s="91"/>
      <c r="R370" s="92"/>
    </row>
    <row r="371" spans="1:253">
      <c r="A371" s="46" t="s">
        <v>934</v>
      </c>
      <c r="B371" s="81" t="s">
        <v>935</v>
      </c>
      <c r="C371" s="85" t="s">
        <v>936</v>
      </c>
      <c r="D371" s="77">
        <f>SUM([31]EASTERNFL:VALENCIA!D371)</f>
        <v>49195761.719999999</v>
      </c>
      <c r="E371" s="77">
        <f>SUM([31]EASTERNFL:VALENCIA!E371)</f>
        <v>4119932.98</v>
      </c>
      <c r="F371" s="77">
        <f>SUM([31]EASTERNFL:VALENCIA!F371)</f>
        <v>526673.94999999995</v>
      </c>
      <c r="G371" s="77">
        <f>SUM([31]EASTERNFL:VALENCIA!G371)</f>
        <v>0</v>
      </c>
      <c r="H371" s="77">
        <f>SUM([31]EASTERNFL:VALENCIA!H371)</f>
        <v>0</v>
      </c>
      <c r="I371" s="77">
        <f>SUM([31]EASTERNFL:VALENCIA!I371)</f>
        <v>0</v>
      </c>
      <c r="J371" s="77">
        <f>SUM([31]EASTERNFL:VALENCIA!J371)</f>
        <v>1117564.79</v>
      </c>
      <c r="K371" s="77">
        <f>SUM([31]EASTERNFL:VALENCIA!K371)</f>
        <v>0</v>
      </c>
      <c r="L371" s="77">
        <f>SUM([31]EASTERNFL:VALENCIA!L371)</f>
        <v>-256533.5</v>
      </c>
      <c r="M371" s="78">
        <f t="shared" si="31"/>
        <v>54703399.939999998</v>
      </c>
      <c r="N371" s="77">
        <f>SUM([31]EASTERNFL:VALENCIA!N371)</f>
        <v>-33856.18</v>
      </c>
      <c r="O371" s="73">
        <f t="shared" si="32"/>
        <v>54669543.759999998</v>
      </c>
      <c r="P371" s="217"/>
      <c r="Q371" s="91"/>
      <c r="R371" s="92"/>
    </row>
    <row r="372" spans="1:253">
      <c r="A372" s="46" t="s">
        <v>937</v>
      </c>
      <c r="B372" s="81" t="s">
        <v>938</v>
      </c>
      <c r="C372" s="85" t="s">
        <v>939</v>
      </c>
      <c r="D372" s="77">
        <f>SUM([31]EASTERNFL:VALENCIA!D372)</f>
        <v>0</v>
      </c>
      <c r="E372" s="77">
        <f>SUM([31]EASTERNFL:VALENCIA!E372)</f>
        <v>0</v>
      </c>
      <c r="F372" s="77">
        <f>SUM([31]EASTERNFL:VALENCIA!F372)</f>
        <v>0</v>
      </c>
      <c r="G372" s="77">
        <f>SUM([31]EASTERNFL:VALENCIA!G372)</f>
        <v>0</v>
      </c>
      <c r="H372" s="77">
        <f>SUM([31]EASTERNFL:VALENCIA!H372)</f>
        <v>0</v>
      </c>
      <c r="I372" s="77">
        <f>SUM([31]EASTERNFL:VALENCIA!I372)</f>
        <v>0</v>
      </c>
      <c r="J372" s="77">
        <f>SUM([31]EASTERNFL:VALENCIA!J372)</f>
        <v>0</v>
      </c>
      <c r="K372" s="77">
        <f>SUM([31]EASTERNFL:VALENCIA!K372)</f>
        <v>0</v>
      </c>
      <c r="L372" s="77">
        <f>SUM([31]EASTERNFL:VALENCIA!L372)</f>
        <v>0</v>
      </c>
      <c r="M372" s="78">
        <f t="shared" si="31"/>
        <v>0</v>
      </c>
      <c r="N372" s="77">
        <f>SUM([31]EASTERNFL:VALENCIA!N372)</f>
        <v>0</v>
      </c>
      <c r="O372" s="73">
        <f t="shared" si="32"/>
        <v>0</v>
      </c>
      <c r="P372" s="217"/>
      <c r="Q372" s="91"/>
      <c r="R372" s="92"/>
    </row>
    <row r="373" spans="1:253">
      <c r="A373" s="46" t="s">
        <v>940</v>
      </c>
      <c r="B373" s="81" t="s">
        <v>941</v>
      </c>
      <c r="C373" s="85" t="s">
        <v>942</v>
      </c>
      <c r="D373" s="77">
        <f>SUM([31]EASTERNFL:VALENCIA!D373)</f>
        <v>578173.15</v>
      </c>
      <c r="E373" s="77">
        <f>SUM([31]EASTERNFL:VALENCIA!E373)</f>
        <v>155570</v>
      </c>
      <c r="F373" s="77">
        <f>SUM([31]EASTERNFL:VALENCIA!F373)</f>
        <v>10000</v>
      </c>
      <c r="G373" s="77">
        <f>SUM([31]EASTERNFL:VALENCIA!G373)</f>
        <v>0</v>
      </c>
      <c r="H373" s="77">
        <f>SUM([31]EASTERNFL:VALENCIA!H373)</f>
        <v>0</v>
      </c>
      <c r="I373" s="77">
        <f>SUM([31]EASTERNFL:VALENCIA!I373)</f>
        <v>0</v>
      </c>
      <c r="J373" s="77">
        <f>SUM([31]EASTERNFL:VALENCIA!J373)</f>
        <v>0</v>
      </c>
      <c r="K373" s="77">
        <f>SUM([31]EASTERNFL:VALENCIA!K373)</f>
        <v>0</v>
      </c>
      <c r="L373" s="77">
        <f>SUM([31]EASTERNFL:VALENCIA!L373)</f>
        <v>0</v>
      </c>
      <c r="M373" s="78">
        <f t="shared" si="31"/>
        <v>743743.15</v>
      </c>
      <c r="N373" s="77">
        <f>SUM([31]EASTERNFL:VALENCIA!N373)</f>
        <v>0</v>
      </c>
      <c r="O373" s="73">
        <f t="shared" si="32"/>
        <v>743743.15</v>
      </c>
      <c r="P373" s="217"/>
      <c r="Q373" s="91"/>
      <c r="R373" s="92"/>
    </row>
    <row r="374" spans="1:253">
      <c r="A374" s="46" t="s">
        <v>943</v>
      </c>
      <c r="B374" s="81" t="s">
        <v>944</v>
      </c>
      <c r="C374" s="85" t="s">
        <v>945</v>
      </c>
      <c r="D374" s="77">
        <f>SUM([31]EASTERNFL:VALENCIA!D374)</f>
        <v>411280734.04999995</v>
      </c>
      <c r="E374" s="77">
        <f>SUM([31]EASTERNFL:VALENCIA!E374)</f>
        <v>7331886.3800000008</v>
      </c>
      <c r="F374" s="77">
        <f>SUM([31]EASTERNFL:VALENCIA!F374)</f>
        <v>540</v>
      </c>
      <c r="G374" s="77">
        <f>SUM([31]EASTERNFL:VALENCIA!G374)</f>
        <v>0</v>
      </c>
      <c r="H374" s="77">
        <f>SUM([31]EASTERNFL:VALENCIA!H374)</f>
        <v>0</v>
      </c>
      <c r="I374" s="77">
        <f>SUM([31]EASTERNFL:VALENCIA!I374)</f>
        <v>0</v>
      </c>
      <c r="J374" s="77">
        <f>SUM([31]EASTERNFL:VALENCIA!J374)</f>
        <v>0</v>
      </c>
      <c r="K374" s="77">
        <f>SUM([31]EASTERNFL:VALENCIA!K374)</f>
        <v>0</v>
      </c>
      <c r="L374" s="77">
        <f>SUM([31]EASTERNFL:VALENCIA!L374)</f>
        <v>0</v>
      </c>
      <c r="M374" s="78">
        <f t="shared" si="31"/>
        <v>418613160.42999995</v>
      </c>
      <c r="N374" s="77">
        <f>SUM([31]EASTERNFL:VALENCIA!N374)</f>
        <v>0</v>
      </c>
      <c r="O374" s="73">
        <f t="shared" si="32"/>
        <v>418613160.42999995</v>
      </c>
      <c r="P374" s="217"/>
      <c r="Q374" s="91"/>
      <c r="R374" s="92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  <c r="EC374" s="124"/>
      <c r="ED374" s="124"/>
      <c r="EE374" s="124"/>
      <c r="EF374" s="124"/>
      <c r="EG374" s="124"/>
      <c r="EH374" s="124"/>
      <c r="EI374" s="124"/>
      <c r="EJ374" s="124"/>
      <c r="EK374" s="124"/>
      <c r="EL374" s="124"/>
      <c r="EM374" s="124"/>
      <c r="EN374" s="124"/>
      <c r="EO374" s="124"/>
      <c r="EP374" s="124"/>
      <c r="EQ374" s="124"/>
      <c r="ER374" s="124"/>
      <c r="ES374" s="124"/>
      <c r="ET374" s="124"/>
      <c r="EU374" s="124"/>
      <c r="EV374" s="124"/>
      <c r="EW374" s="124"/>
      <c r="EX374" s="124"/>
      <c r="EY374" s="124"/>
      <c r="EZ374" s="124"/>
      <c r="FA374" s="124"/>
      <c r="FB374" s="124"/>
      <c r="FC374" s="124"/>
      <c r="FD374" s="124"/>
      <c r="FE374" s="124"/>
      <c r="FF374" s="124"/>
      <c r="FG374" s="124"/>
      <c r="FH374" s="124"/>
      <c r="FI374" s="124"/>
      <c r="FJ374" s="124"/>
      <c r="FK374" s="124"/>
      <c r="FL374" s="124"/>
      <c r="FM374" s="124"/>
      <c r="FN374" s="124"/>
      <c r="FO374" s="124"/>
      <c r="FP374" s="124"/>
      <c r="FQ374" s="124"/>
      <c r="FR374" s="124"/>
      <c r="FS374" s="124"/>
      <c r="FT374" s="124"/>
      <c r="FU374" s="124"/>
      <c r="FV374" s="124"/>
      <c r="FW374" s="124"/>
      <c r="FX374" s="124"/>
      <c r="FY374" s="124"/>
      <c r="FZ374" s="124"/>
      <c r="GA374" s="124"/>
      <c r="GB374" s="124"/>
      <c r="GC374" s="124"/>
      <c r="GD374" s="124"/>
      <c r="GE374" s="124"/>
      <c r="GF374" s="124"/>
      <c r="GG374" s="124"/>
      <c r="GH374" s="124"/>
      <c r="GI374" s="124"/>
      <c r="GJ374" s="124"/>
      <c r="GK374" s="124"/>
      <c r="GL374" s="124"/>
      <c r="GM374" s="124"/>
      <c r="GN374" s="124"/>
      <c r="GO374" s="124"/>
      <c r="GP374" s="124"/>
      <c r="GQ374" s="124"/>
      <c r="GR374" s="124"/>
      <c r="GS374" s="124"/>
      <c r="GT374" s="124"/>
      <c r="GU374" s="124"/>
      <c r="GV374" s="124"/>
      <c r="GW374" s="124"/>
      <c r="GX374" s="124"/>
      <c r="GY374" s="124"/>
      <c r="GZ374" s="124"/>
      <c r="HA374" s="124"/>
      <c r="HB374" s="124"/>
      <c r="HC374" s="124"/>
      <c r="HD374" s="124"/>
      <c r="HE374" s="124"/>
      <c r="HF374" s="124"/>
      <c r="HG374" s="124"/>
      <c r="HH374" s="124"/>
      <c r="HI374" s="124"/>
      <c r="HJ374" s="124"/>
      <c r="HK374" s="124"/>
      <c r="HL374" s="124"/>
      <c r="HM374" s="124"/>
      <c r="HN374" s="124"/>
      <c r="HO374" s="124"/>
      <c r="HP374" s="124"/>
      <c r="HQ374" s="124"/>
      <c r="HR374" s="124"/>
      <c r="HS374" s="124"/>
      <c r="HT374" s="124"/>
      <c r="HU374" s="124"/>
      <c r="HV374" s="124"/>
      <c r="HW374" s="124"/>
      <c r="HX374" s="124"/>
      <c r="HY374" s="124"/>
      <c r="HZ374" s="124"/>
      <c r="IA374" s="124"/>
      <c r="IB374" s="124"/>
      <c r="IC374" s="124"/>
      <c r="ID374" s="124"/>
      <c r="IE374" s="124"/>
      <c r="IF374" s="124"/>
      <c r="IG374" s="124"/>
      <c r="IH374" s="124"/>
      <c r="II374" s="124"/>
      <c r="IJ374" s="124"/>
      <c r="IK374" s="124"/>
      <c r="IL374" s="124"/>
      <c r="IM374" s="124"/>
      <c r="IN374" s="124"/>
      <c r="IO374" s="124"/>
      <c r="IP374" s="124"/>
      <c r="IQ374" s="124"/>
      <c r="IR374" s="124"/>
      <c r="IS374" s="124"/>
    </row>
    <row r="375" spans="1:253">
      <c r="A375" s="46" t="s">
        <v>946</v>
      </c>
      <c r="B375" s="81" t="s">
        <v>947</v>
      </c>
      <c r="C375" s="85" t="s">
        <v>948</v>
      </c>
      <c r="D375" s="77">
        <f>SUM([31]EASTERNFL:VALENCIA!D375)</f>
        <v>62678536.980000027</v>
      </c>
      <c r="E375" s="77">
        <f>SUM([31]EASTERNFL:VALENCIA!E375)</f>
        <v>782309.44</v>
      </c>
      <c r="F375" s="77">
        <f>SUM([31]EASTERNFL:VALENCIA!F375)</f>
        <v>27145.4</v>
      </c>
      <c r="G375" s="77">
        <f>SUM([31]EASTERNFL:VALENCIA!G375)</f>
        <v>0</v>
      </c>
      <c r="H375" s="77">
        <f>SUM([31]EASTERNFL:VALENCIA!H375)</f>
        <v>0</v>
      </c>
      <c r="I375" s="77">
        <f>SUM([31]EASTERNFL:VALENCIA!I375)</f>
        <v>0</v>
      </c>
      <c r="J375" s="77">
        <f>SUM([31]EASTERNFL:VALENCIA!J375)</f>
        <v>0</v>
      </c>
      <c r="K375" s="77">
        <f>SUM([31]EASTERNFL:VALENCIA!K375)</f>
        <v>0</v>
      </c>
      <c r="L375" s="77">
        <f>SUM([31]EASTERNFL:VALENCIA!L375)</f>
        <v>0</v>
      </c>
      <c r="M375" s="78">
        <f t="shared" si="31"/>
        <v>63487991.820000023</v>
      </c>
      <c r="N375" s="77">
        <f>SUM([31]EASTERNFL:VALENCIA!N375)</f>
        <v>0</v>
      </c>
      <c r="O375" s="73">
        <f t="shared" si="32"/>
        <v>63487991.820000023</v>
      </c>
      <c r="P375" s="217"/>
      <c r="Q375" s="91"/>
      <c r="R375" s="92"/>
    </row>
    <row r="376" spans="1:253">
      <c r="A376" s="46" t="s">
        <v>949</v>
      </c>
      <c r="B376" s="81" t="s">
        <v>950</v>
      </c>
      <c r="C376" s="85" t="s">
        <v>951</v>
      </c>
      <c r="D376" s="77">
        <f>SUM([31]EASTERNFL:VALENCIA!D376)</f>
        <v>260940.24000000002</v>
      </c>
      <c r="E376" s="77">
        <f>SUM([31]EASTERNFL:VALENCIA!E376)</f>
        <v>686.66</v>
      </c>
      <c r="F376" s="77">
        <f>SUM([31]EASTERNFL:VALENCIA!F376)</f>
        <v>0</v>
      </c>
      <c r="G376" s="77">
        <f>SUM([31]EASTERNFL:VALENCIA!G376)</f>
        <v>0</v>
      </c>
      <c r="H376" s="77">
        <f>SUM([31]EASTERNFL:VALENCIA!H376)</f>
        <v>0</v>
      </c>
      <c r="I376" s="77">
        <f>SUM([31]EASTERNFL:VALENCIA!I376)</f>
        <v>0</v>
      </c>
      <c r="J376" s="77">
        <f>SUM([31]EASTERNFL:VALENCIA!J376)</f>
        <v>0</v>
      </c>
      <c r="K376" s="77">
        <f>SUM([31]EASTERNFL:VALENCIA!K376)</f>
        <v>0</v>
      </c>
      <c r="L376" s="77">
        <f>SUM([31]EASTERNFL:VALENCIA!L376)</f>
        <v>0</v>
      </c>
      <c r="M376" s="78">
        <f t="shared" si="31"/>
        <v>261626.90000000002</v>
      </c>
      <c r="N376" s="77">
        <f>SUM([31]EASTERNFL:VALENCIA!N376)</f>
        <v>0</v>
      </c>
      <c r="O376" s="73">
        <f t="shared" si="32"/>
        <v>261626.90000000002</v>
      </c>
      <c r="P376" s="217"/>
      <c r="Q376" s="91"/>
      <c r="R376" s="92"/>
    </row>
    <row r="377" spans="1:253">
      <c r="A377" s="46" t="s">
        <v>952</v>
      </c>
      <c r="B377" s="81" t="s">
        <v>953</v>
      </c>
      <c r="C377" s="85" t="s">
        <v>954</v>
      </c>
      <c r="D377" s="77">
        <f>SUM([31]EASTERNFL:VALENCIA!D377)</f>
        <v>10727415.610000001</v>
      </c>
      <c r="E377" s="77">
        <f>SUM([31]EASTERNFL:VALENCIA!E377)</f>
        <v>898048.72</v>
      </c>
      <c r="F377" s="77">
        <f>SUM([31]EASTERNFL:VALENCIA!F377)</f>
        <v>0</v>
      </c>
      <c r="G377" s="77">
        <f>SUM([31]EASTERNFL:VALENCIA!G377)</f>
        <v>0</v>
      </c>
      <c r="H377" s="77">
        <f>SUM([31]EASTERNFL:VALENCIA!H377)</f>
        <v>0</v>
      </c>
      <c r="I377" s="77">
        <f>SUM([31]EASTERNFL:VALENCIA!I377)</f>
        <v>0</v>
      </c>
      <c r="J377" s="77">
        <f>SUM([31]EASTERNFL:VALENCIA!J377)</f>
        <v>0</v>
      </c>
      <c r="K377" s="77">
        <f>SUM([31]EASTERNFL:VALENCIA!K377)</f>
        <v>0</v>
      </c>
      <c r="L377" s="77">
        <f>SUM([31]EASTERNFL:VALENCIA!L377)</f>
        <v>0</v>
      </c>
      <c r="M377" s="78">
        <f t="shared" si="31"/>
        <v>11625464.330000002</v>
      </c>
      <c r="N377" s="77">
        <f>SUM([31]EASTERNFL:VALENCIA!N377)</f>
        <v>0</v>
      </c>
      <c r="O377" s="73">
        <f t="shared" si="32"/>
        <v>11625464.330000002</v>
      </c>
      <c r="P377" s="217"/>
      <c r="Q377" s="91"/>
      <c r="R377" s="92"/>
    </row>
    <row r="378" spans="1:253">
      <c r="A378" s="46" t="s">
        <v>955</v>
      </c>
      <c r="B378" s="81" t="s">
        <v>956</v>
      </c>
      <c r="C378" s="85" t="s">
        <v>957</v>
      </c>
      <c r="D378" s="77">
        <f>SUM([31]EASTERNFL:VALENCIA!D378)</f>
        <v>117375.07999999999</v>
      </c>
      <c r="E378" s="77">
        <f>SUM([31]EASTERNFL:VALENCIA!E378)</f>
        <v>0</v>
      </c>
      <c r="F378" s="77">
        <f>SUM([31]EASTERNFL:VALENCIA!F378)</f>
        <v>0</v>
      </c>
      <c r="G378" s="77">
        <f>SUM([31]EASTERNFL:VALENCIA!G378)</f>
        <v>0</v>
      </c>
      <c r="H378" s="77">
        <f>SUM([31]EASTERNFL:VALENCIA!H378)</f>
        <v>0</v>
      </c>
      <c r="I378" s="77">
        <f>SUM([31]EASTERNFL:VALENCIA!I378)</f>
        <v>0</v>
      </c>
      <c r="J378" s="77">
        <f>SUM([31]EASTERNFL:VALENCIA!J378)</f>
        <v>0</v>
      </c>
      <c r="K378" s="77">
        <f>SUM([31]EASTERNFL:VALENCIA!K378)</f>
        <v>0</v>
      </c>
      <c r="L378" s="77">
        <f>SUM([31]EASTERNFL:VALENCIA!L378)</f>
        <v>0</v>
      </c>
      <c r="M378" s="78">
        <f t="shared" si="31"/>
        <v>117375.07999999999</v>
      </c>
      <c r="N378" s="77">
        <f>SUM([31]EASTERNFL:VALENCIA!N378)</f>
        <v>0</v>
      </c>
      <c r="O378" s="73">
        <f t="shared" si="32"/>
        <v>117375.07999999999</v>
      </c>
      <c r="P378" s="217"/>
      <c r="Q378" s="91"/>
      <c r="R378" s="92"/>
    </row>
    <row r="379" spans="1:253">
      <c r="A379" s="46" t="s">
        <v>958</v>
      </c>
      <c r="B379" s="81" t="s">
        <v>959</v>
      </c>
      <c r="C379" s="85" t="s">
        <v>960</v>
      </c>
      <c r="D379" s="77">
        <f>SUM([31]EASTERNFL:VALENCIA!D379)</f>
        <v>904890.7699999999</v>
      </c>
      <c r="E379" s="77">
        <f>SUM([31]EASTERNFL:VALENCIA!E379)</f>
        <v>53427.369999999995</v>
      </c>
      <c r="F379" s="77">
        <f>SUM([31]EASTERNFL:VALENCIA!F379)</f>
        <v>0</v>
      </c>
      <c r="G379" s="77">
        <f>SUM([31]EASTERNFL:VALENCIA!G379)</f>
        <v>0</v>
      </c>
      <c r="H379" s="77">
        <f>SUM([31]EASTERNFL:VALENCIA!H379)</f>
        <v>0</v>
      </c>
      <c r="I379" s="77">
        <f>SUM([31]EASTERNFL:VALENCIA!I379)</f>
        <v>0</v>
      </c>
      <c r="J379" s="77">
        <f>SUM([31]EASTERNFL:VALENCIA!J379)</f>
        <v>0</v>
      </c>
      <c r="K379" s="77">
        <f>SUM([31]EASTERNFL:VALENCIA!K379)</f>
        <v>0</v>
      </c>
      <c r="L379" s="77">
        <f>SUM([31]EASTERNFL:VALENCIA!L379)</f>
        <v>0</v>
      </c>
      <c r="M379" s="78">
        <f t="shared" si="31"/>
        <v>958318.1399999999</v>
      </c>
      <c r="N379" s="77">
        <f>SUM([31]EASTERNFL:VALENCIA!N379)</f>
        <v>0</v>
      </c>
      <c r="O379" s="73">
        <f t="shared" si="32"/>
        <v>958318.1399999999</v>
      </c>
      <c r="P379" s="217"/>
      <c r="Q379" s="91"/>
      <c r="R379" s="92"/>
    </row>
    <row r="380" spans="1:253">
      <c r="A380" s="46" t="s">
        <v>961</v>
      </c>
      <c r="B380" s="81" t="s">
        <v>962</v>
      </c>
      <c r="C380" s="85" t="s">
        <v>963</v>
      </c>
      <c r="D380" s="77">
        <f>SUM([31]EASTERNFL:VALENCIA!D380)</f>
        <v>197322504.11000004</v>
      </c>
      <c r="E380" s="77">
        <f>SUM([31]EASTERNFL:VALENCIA!E380)</f>
        <v>44538833.090000004</v>
      </c>
      <c r="F380" s="77">
        <f>SUM([31]EASTERNFL:VALENCIA!F380)</f>
        <v>2513678.4899999998</v>
      </c>
      <c r="G380" s="77">
        <f>SUM([31]EASTERNFL:VALENCIA!G380)</f>
        <v>0</v>
      </c>
      <c r="H380" s="77">
        <f>SUM([31]EASTERNFL:VALENCIA!H380)</f>
        <v>0</v>
      </c>
      <c r="I380" s="77">
        <f>SUM([31]EASTERNFL:VALENCIA!I380)</f>
        <v>0</v>
      </c>
      <c r="J380" s="77">
        <f>SUM([31]EASTERNFL:VALENCIA!J380)</f>
        <v>2618908.8100000005</v>
      </c>
      <c r="K380" s="77">
        <f>SUM([31]EASTERNFL:VALENCIA!K380)</f>
        <v>0</v>
      </c>
      <c r="L380" s="77">
        <f>SUM([31]EASTERNFL:VALENCIA!L380)</f>
        <v>-1689526.19</v>
      </c>
      <c r="M380" s="78">
        <f t="shared" si="31"/>
        <v>245304398.31000006</v>
      </c>
      <c r="N380" s="77">
        <f>SUM([31]EASTERNFL:VALENCIA!N380)</f>
        <v>0</v>
      </c>
      <c r="O380" s="73">
        <f t="shared" si="32"/>
        <v>245304398.31000006</v>
      </c>
      <c r="P380" s="217"/>
      <c r="Q380" s="91"/>
      <c r="R380" s="92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  <c r="EC380" s="124"/>
      <c r="ED380" s="124"/>
      <c r="EE380" s="124"/>
      <c r="EF380" s="124"/>
      <c r="EG380" s="124"/>
      <c r="EH380" s="124"/>
      <c r="EI380" s="124"/>
      <c r="EJ380" s="124"/>
      <c r="EK380" s="124"/>
      <c r="EL380" s="124"/>
      <c r="EM380" s="124"/>
      <c r="EN380" s="124"/>
      <c r="EO380" s="124"/>
      <c r="EP380" s="124"/>
      <c r="EQ380" s="124"/>
      <c r="ER380" s="124"/>
      <c r="ES380" s="124"/>
      <c r="ET380" s="124"/>
      <c r="EU380" s="124"/>
      <c r="EV380" s="124"/>
      <c r="EW380" s="124"/>
      <c r="EX380" s="124"/>
      <c r="EY380" s="124"/>
      <c r="EZ380" s="124"/>
      <c r="FA380" s="124"/>
      <c r="FB380" s="124"/>
      <c r="FC380" s="124"/>
      <c r="FD380" s="124"/>
      <c r="FE380" s="124"/>
      <c r="FF380" s="124"/>
      <c r="FG380" s="124"/>
      <c r="FH380" s="124"/>
      <c r="FI380" s="124"/>
      <c r="FJ380" s="124"/>
      <c r="FK380" s="124"/>
      <c r="FL380" s="124"/>
      <c r="FM380" s="124"/>
      <c r="FN380" s="124"/>
      <c r="FO380" s="124"/>
      <c r="FP380" s="124"/>
      <c r="FQ380" s="124"/>
      <c r="FR380" s="124"/>
      <c r="FS380" s="124"/>
      <c r="FT380" s="124"/>
      <c r="FU380" s="124"/>
      <c r="FV380" s="124"/>
      <c r="FW380" s="124"/>
      <c r="FX380" s="124"/>
      <c r="FY380" s="124"/>
      <c r="FZ380" s="124"/>
      <c r="GA380" s="124"/>
      <c r="GB380" s="124"/>
      <c r="GC380" s="124"/>
      <c r="GD380" s="124"/>
      <c r="GE380" s="124"/>
      <c r="GF380" s="124"/>
      <c r="GG380" s="124"/>
      <c r="GH380" s="124"/>
      <c r="GI380" s="124"/>
      <c r="GJ380" s="124"/>
      <c r="GK380" s="124"/>
      <c r="GL380" s="124"/>
      <c r="GM380" s="124"/>
      <c r="GN380" s="124"/>
      <c r="GO380" s="124"/>
      <c r="GP380" s="124"/>
      <c r="GQ380" s="124"/>
      <c r="GR380" s="124"/>
      <c r="GS380" s="124"/>
      <c r="GT380" s="124"/>
      <c r="GU380" s="124"/>
      <c r="GV380" s="124"/>
      <c r="GW380" s="124"/>
      <c r="GX380" s="124"/>
      <c r="GY380" s="124"/>
      <c r="GZ380" s="124"/>
      <c r="HA380" s="124"/>
      <c r="HB380" s="124"/>
      <c r="HC380" s="124"/>
      <c r="HD380" s="124"/>
      <c r="HE380" s="124"/>
      <c r="HF380" s="124"/>
      <c r="HG380" s="124"/>
      <c r="HH380" s="124"/>
      <c r="HI380" s="124"/>
      <c r="HJ380" s="124"/>
      <c r="HK380" s="124"/>
      <c r="HL380" s="124"/>
      <c r="HM380" s="124"/>
      <c r="HN380" s="124"/>
      <c r="HO380" s="124"/>
      <c r="HP380" s="124"/>
      <c r="HQ380" s="124"/>
      <c r="HR380" s="124"/>
      <c r="HS380" s="124"/>
      <c r="HT380" s="124"/>
      <c r="HU380" s="124"/>
      <c r="HV380" s="124"/>
      <c r="HW380" s="124"/>
      <c r="HX380" s="124"/>
      <c r="HY380" s="124"/>
      <c r="HZ380" s="124"/>
      <c r="IA380" s="124"/>
      <c r="IB380" s="124"/>
      <c r="IC380" s="124"/>
      <c r="ID380" s="124"/>
      <c r="IE380" s="124"/>
      <c r="IF380" s="124"/>
      <c r="IG380" s="124"/>
      <c r="IH380" s="124"/>
      <c r="II380" s="124"/>
      <c r="IJ380" s="124"/>
      <c r="IK380" s="124"/>
      <c r="IL380" s="124"/>
      <c r="IM380" s="124"/>
      <c r="IN380" s="124"/>
      <c r="IO380" s="124"/>
      <c r="IP380" s="124"/>
      <c r="IQ380" s="124"/>
      <c r="IR380" s="124"/>
      <c r="IS380" s="124"/>
    </row>
    <row r="381" spans="1:253">
      <c r="A381" s="46" t="s">
        <v>964</v>
      </c>
      <c r="B381" s="81" t="s">
        <v>965</v>
      </c>
      <c r="C381" s="85" t="s">
        <v>966</v>
      </c>
      <c r="D381" s="77">
        <f>SUM([31]EASTERNFL:VALENCIA!D381)</f>
        <v>2419500.0699999994</v>
      </c>
      <c r="E381" s="77">
        <f>SUM([31]EASTERNFL:VALENCIA!E381)</f>
        <v>776062.92000000016</v>
      </c>
      <c r="F381" s="77">
        <f>SUM([31]EASTERNFL:VALENCIA!F381)</f>
        <v>15239.18</v>
      </c>
      <c r="G381" s="77">
        <f>SUM([31]EASTERNFL:VALENCIA!G381)</f>
        <v>0</v>
      </c>
      <c r="H381" s="77">
        <f>SUM([31]EASTERNFL:VALENCIA!H381)</f>
        <v>0</v>
      </c>
      <c r="I381" s="77">
        <f>SUM([31]EASTERNFL:VALENCIA!I381)</f>
        <v>0</v>
      </c>
      <c r="J381" s="77">
        <f>SUM([31]EASTERNFL:VALENCIA!J381)</f>
        <v>1311.41</v>
      </c>
      <c r="K381" s="77">
        <f>SUM([31]EASTERNFL:VALENCIA!K381)</f>
        <v>0</v>
      </c>
      <c r="L381" s="77">
        <f>SUM([31]EASTERNFL:VALENCIA!L381)</f>
        <v>0</v>
      </c>
      <c r="M381" s="78">
        <f t="shared" si="31"/>
        <v>3212113.5799999996</v>
      </c>
      <c r="N381" s="77">
        <f>SUM([31]EASTERNFL:VALENCIA!N381)</f>
        <v>0</v>
      </c>
      <c r="O381" s="73">
        <f t="shared" si="32"/>
        <v>3212113.5799999996</v>
      </c>
      <c r="P381" s="217"/>
      <c r="Q381" s="91"/>
      <c r="R381" s="92"/>
    </row>
    <row r="382" spans="1:253">
      <c r="A382" s="46" t="s">
        <v>967</v>
      </c>
      <c r="B382" s="81" t="s">
        <v>968</v>
      </c>
      <c r="C382" s="85" t="s">
        <v>969</v>
      </c>
      <c r="D382" s="77">
        <f>SUM([31]EASTERNFL:VALENCIA!D382)</f>
        <v>-71162.399999999994</v>
      </c>
      <c r="E382" s="77">
        <f>SUM([31]EASTERNFL:VALENCIA!E382)</f>
        <v>0</v>
      </c>
      <c r="F382" s="77">
        <f>SUM([31]EASTERNFL:VALENCIA!F382)</f>
        <v>0</v>
      </c>
      <c r="G382" s="77">
        <f>SUM([31]EASTERNFL:VALENCIA!G382)</f>
        <v>0</v>
      </c>
      <c r="H382" s="77">
        <f>SUM([31]EASTERNFL:VALENCIA!H382)</f>
        <v>0</v>
      </c>
      <c r="I382" s="77">
        <f>SUM([31]EASTERNFL:VALENCIA!I382)</f>
        <v>0</v>
      </c>
      <c r="J382" s="77">
        <f>SUM([31]EASTERNFL:VALENCIA!J382)</f>
        <v>0</v>
      </c>
      <c r="K382" s="77">
        <f>SUM([31]EASTERNFL:VALENCIA!K382)</f>
        <v>0</v>
      </c>
      <c r="L382" s="77">
        <f>SUM([31]EASTERNFL:VALENCIA!L382)</f>
        <v>0</v>
      </c>
      <c r="M382" s="78">
        <f t="shared" si="31"/>
        <v>-71162.399999999994</v>
      </c>
      <c r="N382" s="77">
        <f>SUM([31]EASTERNFL:VALENCIA!N382)</f>
        <v>0</v>
      </c>
      <c r="O382" s="73">
        <f t="shared" si="32"/>
        <v>-71162.399999999994</v>
      </c>
      <c r="P382" s="217"/>
      <c r="Q382" s="91"/>
      <c r="R382" s="92"/>
    </row>
    <row r="383" spans="1:253">
      <c r="A383" s="46" t="s">
        <v>970</v>
      </c>
      <c r="B383" s="81" t="s">
        <v>971</v>
      </c>
      <c r="C383" s="85" t="s">
        <v>972</v>
      </c>
      <c r="D383" s="77">
        <f>SUM([31]EASTERNFL:VALENCIA!D383)</f>
        <v>19223039.370000001</v>
      </c>
      <c r="E383" s="77">
        <f>SUM([31]EASTERNFL:VALENCIA!E383)</f>
        <v>4762414.71</v>
      </c>
      <c r="F383" s="77">
        <f>SUM([31]EASTERNFL:VALENCIA!F383)</f>
        <v>298774.56</v>
      </c>
      <c r="G383" s="77">
        <f>SUM([31]EASTERNFL:VALENCIA!G383)</f>
        <v>0</v>
      </c>
      <c r="H383" s="77">
        <f>SUM([31]EASTERNFL:VALENCIA!H383)</f>
        <v>0</v>
      </c>
      <c r="I383" s="77">
        <f>SUM([31]EASTERNFL:VALENCIA!I383)</f>
        <v>0</v>
      </c>
      <c r="J383" s="77">
        <f>SUM([31]EASTERNFL:VALENCIA!J383)</f>
        <v>0</v>
      </c>
      <c r="K383" s="77">
        <f>SUM([31]EASTERNFL:VALENCIA!K383)</f>
        <v>0</v>
      </c>
      <c r="L383" s="77">
        <f>SUM([31]EASTERNFL:VALENCIA!L383)</f>
        <v>-114164.1</v>
      </c>
      <c r="M383" s="78">
        <f t="shared" si="31"/>
        <v>24170064.539999999</v>
      </c>
      <c r="N383" s="77">
        <f>SUM([31]EASTERNFL:VALENCIA!N383)</f>
        <v>0</v>
      </c>
      <c r="O383" s="73">
        <f t="shared" si="32"/>
        <v>24170064.539999999</v>
      </c>
      <c r="P383" s="217"/>
      <c r="Q383" s="91"/>
      <c r="R383" s="92"/>
      <c r="S383" s="124"/>
      <c r="T383" s="124"/>
      <c r="U383" s="124"/>
      <c r="V383" s="124"/>
    </row>
    <row r="384" spans="1:253">
      <c r="A384" s="46" t="s">
        <v>973</v>
      </c>
      <c r="B384" s="81" t="s">
        <v>974</v>
      </c>
      <c r="C384" s="88" t="s">
        <v>975</v>
      </c>
      <c r="D384" s="77">
        <f>SUM([31]EASTERNFL:VALENCIA!D384)</f>
        <v>2513664.4099999997</v>
      </c>
      <c r="E384" s="77">
        <f>SUM([31]EASTERNFL:VALENCIA!E384)</f>
        <v>654495.94999999995</v>
      </c>
      <c r="F384" s="77">
        <f>SUM([31]EASTERNFL:VALENCIA!F384)</f>
        <v>86196.49</v>
      </c>
      <c r="G384" s="77">
        <f>SUM([31]EASTERNFL:VALENCIA!G384)</f>
        <v>0</v>
      </c>
      <c r="H384" s="77">
        <f>SUM([31]EASTERNFL:VALENCIA!H384)</f>
        <v>0</v>
      </c>
      <c r="I384" s="77">
        <f>SUM([31]EASTERNFL:VALENCIA!I384)</f>
        <v>0</v>
      </c>
      <c r="J384" s="77">
        <f>SUM([31]EASTERNFL:VALENCIA!J384)</f>
        <v>0</v>
      </c>
      <c r="K384" s="77">
        <f>SUM([31]EASTERNFL:VALENCIA!K384)</f>
        <v>0</v>
      </c>
      <c r="L384" s="77">
        <f>SUM([31]EASTERNFL:VALENCIA!L384)</f>
        <v>0</v>
      </c>
      <c r="M384" s="78">
        <f t="shared" si="31"/>
        <v>3254356.8499999996</v>
      </c>
      <c r="N384" s="77">
        <f>SUM([31]EASTERNFL:VALENCIA!N384)</f>
        <v>0</v>
      </c>
      <c r="O384" s="73">
        <f t="shared" si="32"/>
        <v>3254356.8499999996</v>
      </c>
      <c r="P384" s="217"/>
      <c r="Q384" s="91"/>
      <c r="R384" s="92"/>
    </row>
    <row r="385" spans="1:253">
      <c r="A385" s="46" t="s">
        <v>976</v>
      </c>
      <c r="B385" s="81" t="s">
        <v>977</v>
      </c>
      <c r="C385" s="135" t="s">
        <v>978</v>
      </c>
      <c r="D385" s="77">
        <f>SUM([31]EASTERNFL:VALENCIA!D385)</f>
        <v>217294906.44999996</v>
      </c>
      <c r="E385" s="77">
        <f>SUM([31]EASTERNFL:VALENCIA!E385)</f>
        <v>15793266.450000005</v>
      </c>
      <c r="F385" s="77">
        <f>SUM([31]EASTERNFL:VALENCIA!F385)</f>
        <v>4566611.5200000005</v>
      </c>
      <c r="G385" s="77">
        <f>SUM([31]EASTERNFL:VALENCIA!G385)</f>
        <v>153311.19</v>
      </c>
      <c r="H385" s="77">
        <f>SUM([31]EASTERNFL:VALENCIA!H385)</f>
        <v>0</v>
      </c>
      <c r="I385" s="77">
        <f>SUM([31]EASTERNFL:VALENCIA!I385)</f>
        <v>0</v>
      </c>
      <c r="J385" s="77">
        <f>SUM([31]EASTERNFL:VALENCIA!J385)</f>
        <v>938620.21</v>
      </c>
      <c r="K385" s="77">
        <f>SUM([31]EASTERNFL:VALENCIA!K385)</f>
        <v>0</v>
      </c>
      <c r="L385" s="77">
        <f>SUM([31]EASTERNFL:VALENCIA!L385)</f>
        <v>-111500.96</v>
      </c>
      <c r="M385" s="78">
        <f t="shared" si="31"/>
        <v>238635214.85999998</v>
      </c>
      <c r="N385" s="77">
        <f>SUM([31]EASTERNFL:VALENCIA!N385)</f>
        <v>-127332.46</v>
      </c>
      <c r="O385" s="73">
        <f t="shared" si="32"/>
        <v>238507882.39999998</v>
      </c>
      <c r="P385" s="217"/>
      <c r="Q385" s="91"/>
      <c r="R385" s="92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  <c r="EC385" s="124"/>
      <c r="ED385" s="124"/>
      <c r="EE385" s="124"/>
      <c r="EF385" s="124"/>
      <c r="EG385" s="124"/>
      <c r="EH385" s="124"/>
      <c r="EI385" s="124"/>
      <c r="EJ385" s="124"/>
      <c r="EK385" s="124"/>
      <c r="EL385" s="124"/>
      <c r="EM385" s="124"/>
      <c r="EN385" s="124"/>
      <c r="EO385" s="124"/>
      <c r="EP385" s="124"/>
      <c r="EQ385" s="124"/>
      <c r="ER385" s="124"/>
      <c r="ES385" s="124"/>
      <c r="ET385" s="124"/>
      <c r="EU385" s="124"/>
      <c r="EV385" s="124"/>
      <c r="EW385" s="124"/>
      <c r="EX385" s="124"/>
      <c r="EY385" s="124"/>
      <c r="EZ385" s="124"/>
      <c r="FA385" s="124"/>
      <c r="FB385" s="124"/>
      <c r="FC385" s="124"/>
      <c r="FD385" s="124"/>
      <c r="FE385" s="124"/>
      <c r="FF385" s="124"/>
      <c r="FG385" s="124"/>
      <c r="FH385" s="124"/>
      <c r="FI385" s="124"/>
      <c r="FJ385" s="124"/>
      <c r="FK385" s="124"/>
      <c r="FL385" s="124"/>
      <c r="FM385" s="124"/>
      <c r="FN385" s="124"/>
      <c r="FO385" s="124"/>
      <c r="FP385" s="124"/>
      <c r="FQ385" s="124"/>
      <c r="FR385" s="124"/>
      <c r="FS385" s="124"/>
      <c r="FT385" s="124"/>
      <c r="FU385" s="124"/>
      <c r="FV385" s="124"/>
      <c r="FW385" s="124"/>
      <c r="FX385" s="124"/>
      <c r="FY385" s="124"/>
      <c r="FZ385" s="124"/>
      <c r="GA385" s="124"/>
      <c r="GB385" s="124"/>
      <c r="GC385" s="124"/>
      <c r="GD385" s="124"/>
      <c r="GE385" s="124"/>
      <c r="GF385" s="124"/>
      <c r="GG385" s="124"/>
      <c r="GH385" s="124"/>
      <c r="GI385" s="124"/>
      <c r="GJ385" s="124"/>
      <c r="GK385" s="124"/>
      <c r="GL385" s="124"/>
      <c r="GM385" s="124"/>
      <c r="GN385" s="124"/>
      <c r="GO385" s="124"/>
      <c r="GP385" s="124"/>
      <c r="GQ385" s="124"/>
      <c r="GR385" s="124"/>
      <c r="GS385" s="124"/>
      <c r="GT385" s="124"/>
      <c r="GU385" s="124"/>
      <c r="GV385" s="124"/>
      <c r="GW385" s="124"/>
      <c r="GX385" s="124"/>
      <c r="GY385" s="124"/>
      <c r="GZ385" s="124"/>
      <c r="HA385" s="124"/>
      <c r="HB385" s="124"/>
      <c r="HC385" s="124"/>
      <c r="HD385" s="124"/>
      <c r="HE385" s="124"/>
      <c r="HF385" s="124"/>
      <c r="HG385" s="124"/>
      <c r="HH385" s="124"/>
      <c r="HI385" s="124"/>
      <c r="HJ385" s="124"/>
      <c r="HK385" s="124"/>
      <c r="HL385" s="124"/>
      <c r="HM385" s="124"/>
      <c r="HN385" s="124"/>
      <c r="HO385" s="124"/>
      <c r="HP385" s="124"/>
      <c r="HQ385" s="124"/>
      <c r="HR385" s="124"/>
      <c r="HS385" s="124"/>
      <c r="HT385" s="124"/>
      <c r="HU385" s="124"/>
      <c r="HV385" s="124"/>
      <c r="HW385" s="124"/>
      <c r="HX385" s="124"/>
      <c r="HY385" s="124"/>
      <c r="HZ385" s="124"/>
      <c r="IA385" s="124"/>
      <c r="IB385" s="124"/>
      <c r="IC385" s="124"/>
      <c r="ID385" s="124"/>
      <c r="IE385" s="124"/>
      <c r="IF385" s="124"/>
      <c r="IG385" s="124"/>
      <c r="IH385" s="124"/>
      <c r="II385" s="124"/>
      <c r="IJ385" s="124"/>
      <c r="IK385" s="124"/>
      <c r="IL385" s="124"/>
      <c r="IM385" s="124"/>
      <c r="IN385" s="124"/>
      <c r="IO385" s="124"/>
      <c r="IP385" s="124"/>
      <c r="IQ385" s="124"/>
      <c r="IR385" s="124"/>
      <c r="IS385" s="124"/>
    </row>
    <row r="386" spans="1:253">
      <c r="A386" s="46" t="s">
        <v>979</v>
      </c>
      <c r="B386" s="81" t="s">
        <v>980</v>
      </c>
      <c r="C386" s="88" t="s">
        <v>981</v>
      </c>
      <c r="D386" s="77">
        <f>SUM([31]EASTERNFL:VALENCIA!D386)</f>
        <v>3508390.2899999996</v>
      </c>
      <c r="E386" s="77">
        <f>SUM([31]EASTERNFL:VALENCIA!E386)</f>
        <v>136311.9</v>
      </c>
      <c r="F386" s="77">
        <f>SUM([31]EASTERNFL:VALENCIA!F386)</f>
        <v>182321.6</v>
      </c>
      <c r="G386" s="77">
        <f>SUM([31]EASTERNFL:VALENCIA!G386)</f>
        <v>590.46</v>
      </c>
      <c r="H386" s="77">
        <f>SUM([31]EASTERNFL:VALENCIA!H386)</f>
        <v>0</v>
      </c>
      <c r="I386" s="77">
        <f>SUM([31]EASTERNFL:VALENCIA!I386)</f>
        <v>0</v>
      </c>
      <c r="J386" s="77">
        <f>SUM([31]EASTERNFL:VALENCIA!J386)</f>
        <v>27001.219999999998</v>
      </c>
      <c r="K386" s="77">
        <f>SUM([31]EASTERNFL:VALENCIA!K386)</f>
        <v>0</v>
      </c>
      <c r="L386" s="77">
        <f>SUM([31]EASTERNFL:VALENCIA!L386)</f>
        <v>-483.77</v>
      </c>
      <c r="M386" s="78">
        <f t="shared" si="31"/>
        <v>3854131.6999999997</v>
      </c>
      <c r="N386" s="77">
        <f>SUM([31]EASTERNFL:VALENCIA!N386)</f>
        <v>-1573.7</v>
      </c>
      <c r="O386" s="73">
        <f t="shared" si="32"/>
        <v>3852557.9999999995</v>
      </c>
      <c r="P386" s="217"/>
      <c r="Q386" s="91"/>
      <c r="R386" s="92"/>
    </row>
    <row r="387" spans="1:253">
      <c r="A387" s="46" t="s">
        <v>982</v>
      </c>
      <c r="B387" s="81" t="s">
        <v>983</v>
      </c>
      <c r="C387" s="88" t="s">
        <v>984</v>
      </c>
      <c r="D387" s="77">
        <f>SUM([31]EASTERNFL:VALENCIA!D387)</f>
        <v>25739640.399999995</v>
      </c>
      <c r="E387" s="77">
        <f>SUM([31]EASTERNFL:VALENCIA!E387)</f>
        <v>3881572.05</v>
      </c>
      <c r="F387" s="77">
        <f>SUM([31]EASTERNFL:VALENCIA!F387)</f>
        <v>694521.80999999982</v>
      </c>
      <c r="G387" s="77">
        <f>SUM([31]EASTERNFL:VALENCIA!G387)</f>
        <v>0</v>
      </c>
      <c r="H387" s="77">
        <f>SUM([31]EASTERNFL:VALENCIA!H387)</f>
        <v>0</v>
      </c>
      <c r="I387" s="77">
        <f>SUM([31]EASTERNFL:VALENCIA!I387)</f>
        <v>0</v>
      </c>
      <c r="J387" s="77">
        <f>SUM([31]EASTERNFL:VALENCIA!J387)</f>
        <v>26408.82</v>
      </c>
      <c r="K387" s="77">
        <f>SUM([31]EASTERNFL:VALENCIA!K387)</f>
        <v>0</v>
      </c>
      <c r="L387" s="77">
        <f>SUM([31]EASTERNFL:VALENCIA!L387)</f>
        <v>0</v>
      </c>
      <c r="M387" s="78">
        <f t="shared" si="31"/>
        <v>30342143.079999994</v>
      </c>
      <c r="N387" s="77">
        <f>SUM([31]EASTERNFL:VALENCIA!N387)</f>
        <v>-15232.85</v>
      </c>
      <c r="O387" s="73">
        <f t="shared" si="32"/>
        <v>30326910.229999993</v>
      </c>
      <c r="P387" s="217"/>
      <c r="Q387" s="91"/>
      <c r="R387" s="92"/>
    </row>
    <row r="388" spans="1:253">
      <c r="A388" s="46" t="s">
        <v>985</v>
      </c>
      <c r="B388" s="81" t="s">
        <v>986</v>
      </c>
      <c r="C388" s="85" t="s">
        <v>987</v>
      </c>
      <c r="D388" s="77">
        <f>SUM([31]EASTERNFL:VALENCIA!D388)</f>
        <v>127910.98999999999</v>
      </c>
      <c r="E388" s="77">
        <f>SUM([31]EASTERNFL:VALENCIA!E388)</f>
        <v>22366</v>
      </c>
      <c r="F388" s="77">
        <f>SUM([31]EASTERNFL:VALENCIA!F388)</f>
        <v>0</v>
      </c>
      <c r="G388" s="77">
        <f>SUM([31]EASTERNFL:VALENCIA!G388)</f>
        <v>0</v>
      </c>
      <c r="H388" s="77">
        <f>SUM([31]EASTERNFL:VALENCIA!H388)</f>
        <v>0</v>
      </c>
      <c r="I388" s="77">
        <f>SUM([31]EASTERNFL:VALENCIA!I388)</f>
        <v>0</v>
      </c>
      <c r="J388" s="77">
        <f>SUM([31]EASTERNFL:VALENCIA!J388)</f>
        <v>0</v>
      </c>
      <c r="K388" s="77">
        <f>SUM([31]EASTERNFL:VALENCIA!K388)</f>
        <v>0</v>
      </c>
      <c r="L388" s="77">
        <f>SUM([31]EASTERNFL:VALENCIA!L388)</f>
        <v>0</v>
      </c>
      <c r="M388" s="78">
        <f t="shared" si="31"/>
        <v>150276.99</v>
      </c>
      <c r="N388" s="77">
        <f>SUM([31]EASTERNFL:VALENCIA!N388)</f>
        <v>0</v>
      </c>
      <c r="O388" s="73">
        <f t="shared" si="32"/>
        <v>150276.99</v>
      </c>
      <c r="P388" s="217"/>
      <c r="Q388" s="91"/>
      <c r="R388" s="92"/>
    </row>
    <row r="389" spans="1:253">
      <c r="A389" s="46" t="s">
        <v>988</v>
      </c>
      <c r="B389" s="81" t="s">
        <v>989</v>
      </c>
      <c r="C389" s="88" t="s">
        <v>990</v>
      </c>
      <c r="D389" s="77">
        <f>SUM([31]EASTERNFL:VALENCIA!D389)</f>
        <v>174824558.37999997</v>
      </c>
      <c r="E389" s="77">
        <f>SUM([31]EASTERNFL:VALENCIA!E389)</f>
        <v>4685013.2899999991</v>
      </c>
      <c r="F389" s="77">
        <f>SUM([31]EASTERNFL:VALENCIA!F389)</f>
        <v>159551.60999999999</v>
      </c>
      <c r="G389" s="77">
        <f>SUM([31]EASTERNFL:VALENCIA!G389)</f>
        <v>0</v>
      </c>
      <c r="H389" s="77">
        <f>SUM([31]EASTERNFL:VALENCIA!H389)</f>
        <v>0</v>
      </c>
      <c r="I389" s="77">
        <f>SUM([31]EASTERNFL:VALENCIA!I389)</f>
        <v>0</v>
      </c>
      <c r="J389" s="77">
        <f>SUM([31]EASTERNFL:VALENCIA!J389)</f>
        <v>0</v>
      </c>
      <c r="K389" s="77">
        <f>SUM([31]EASTERNFL:VALENCIA!K389)</f>
        <v>0</v>
      </c>
      <c r="L389" s="77">
        <f>SUM([31]EASTERNFL:VALENCIA!L389)</f>
        <v>0</v>
      </c>
      <c r="M389" s="78">
        <f t="shared" si="31"/>
        <v>179669123.27999997</v>
      </c>
      <c r="N389" s="77">
        <f>SUM([31]EASTERNFL:VALENCIA!N389)</f>
        <v>0</v>
      </c>
      <c r="O389" s="73">
        <f t="shared" si="32"/>
        <v>179669123.27999997</v>
      </c>
      <c r="P389" s="217"/>
      <c r="Q389" s="91"/>
      <c r="R389" s="92"/>
      <c r="S389" s="124"/>
      <c r="T389" s="124"/>
      <c r="U389" s="124"/>
      <c r="V389" s="124"/>
    </row>
    <row r="390" spans="1:253">
      <c r="A390" s="46" t="s">
        <v>991</v>
      </c>
      <c r="B390" s="81" t="s">
        <v>992</v>
      </c>
      <c r="C390" s="88" t="s">
        <v>993</v>
      </c>
      <c r="D390" s="77">
        <f>SUM([31]EASTERNFL:VALENCIA!D390)</f>
        <v>4459941.3599999994</v>
      </c>
      <c r="E390" s="77">
        <f>SUM([31]EASTERNFL:VALENCIA!E390)</f>
        <v>247203.48</v>
      </c>
      <c r="F390" s="77">
        <f>SUM([31]EASTERNFL:VALENCIA!F390)</f>
        <v>108434.04</v>
      </c>
      <c r="G390" s="77">
        <f>SUM([31]EASTERNFL:VALENCIA!G390)</f>
        <v>0</v>
      </c>
      <c r="H390" s="77">
        <f>SUM([31]EASTERNFL:VALENCIA!H390)</f>
        <v>0</v>
      </c>
      <c r="I390" s="77">
        <f>SUM([31]EASTERNFL:VALENCIA!I390)</f>
        <v>0</v>
      </c>
      <c r="J390" s="77">
        <f>SUM([31]EASTERNFL:VALENCIA!J390)</f>
        <v>0</v>
      </c>
      <c r="K390" s="77">
        <f>SUM([31]EASTERNFL:VALENCIA!K390)</f>
        <v>0</v>
      </c>
      <c r="L390" s="77">
        <f>SUM([31]EASTERNFL:VALENCIA!L390)</f>
        <v>0</v>
      </c>
      <c r="M390" s="78">
        <f t="shared" si="31"/>
        <v>4815578.88</v>
      </c>
      <c r="N390" s="77">
        <f>SUM([31]EASTERNFL:VALENCIA!N390)</f>
        <v>0</v>
      </c>
      <c r="O390" s="73">
        <f t="shared" si="32"/>
        <v>4815578.88</v>
      </c>
      <c r="P390" s="217"/>
      <c r="Q390" s="91"/>
      <c r="R390" s="92"/>
    </row>
    <row r="391" spans="1:253">
      <c r="A391" s="46" t="s">
        <v>994</v>
      </c>
      <c r="B391" s="81" t="s">
        <v>995</v>
      </c>
      <c r="C391" s="88" t="s">
        <v>996</v>
      </c>
      <c r="D391" s="77">
        <f>SUM([31]EASTERNFL:VALENCIA!D391)</f>
        <v>9723047.209999999</v>
      </c>
      <c r="E391" s="77">
        <f>SUM([31]EASTERNFL:VALENCIA!E391)</f>
        <v>2788851.98</v>
      </c>
      <c r="F391" s="77">
        <f>SUM([31]EASTERNFL:VALENCIA!F391)</f>
        <v>565488.57000000007</v>
      </c>
      <c r="G391" s="77">
        <f>SUM([31]EASTERNFL:VALENCIA!G391)</f>
        <v>0</v>
      </c>
      <c r="H391" s="77">
        <f>SUM([31]EASTERNFL:VALENCIA!H391)</f>
        <v>0</v>
      </c>
      <c r="I391" s="77">
        <f>SUM([31]EASTERNFL:VALENCIA!I391)</f>
        <v>0</v>
      </c>
      <c r="J391" s="77">
        <f>SUM([31]EASTERNFL:VALENCIA!J391)</f>
        <v>0</v>
      </c>
      <c r="K391" s="77">
        <f>SUM([31]EASTERNFL:VALENCIA!K391)</f>
        <v>0</v>
      </c>
      <c r="L391" s="77">
        <f>SUM([31]EASTERNFL:VALENCIA!L391)</f>
        <v>0</v>
      </c>
      <c r="M391" s="78">
        <f t="shared" si="31"/>
        <v>13077387.76</v>
      </c>
      <c r="N391" s="77">
        <f>SUM([31]EASTERNFL:VALENCIA!N391)</f>
        <v>0</v>
      </c>
      <c r="O391" s="73">
        <f t="shared" si="32"/>
        <v>13077387.76</v>
      </c>
      <c r="P391" s="217"/>
      <c r="Q391" s="91"/>
      <c r="R391" s="92"/>
    </row>
    <row r="392" spans="1:253">
      <c r="A392" s="46" t="s">
        <v>997</v>
      </c>
      <c r="B392" s="81" t="s">
        <v>998</v>
      </c>
      <c r="C392" s="88" t="s">
        <v>999</v>
      </c>
      <c r="D392" s="77">
        <f>SUM([31]EASTERNFL:VALENCIA!D392)</f>
        <v>29075862.810000002</v>
      </c>
      <c r="E392" s="77">
        <f>SUM([31]EASTERNFL:VALENCIA!E392)</f>
        <v>7399084.7400000002</v>
      </c>
      <c r="F392" s="77">
        <f>SUM([31]EASTERNFL:VALENCIA!F392)</f>
        <v>1627476.33</v>
      </c>
      <c r="G392" s="77">
        <f>SUM([31]EASTERNFL:VALENCIA!G392)</f>
        <v>0</v>
      </c>
      <c r="H392" s="77">
        <f>SUM([31]EASTERNFL:VALENCIA!H392)</f>
        <v>0</v>
      </c>
      <c r="I392" s="77">
        <f>SUM([31]EASTERNFL:VALENCIA!I392)</f>
        <v>0</v>
      </c>
      <c r="J392" s="77">
        <f>SUM([31]EASTERNFL:VALENCIA!J392)</f>
        <v>157035.41</v>
      </c>
      <c r="K392" s="77">
        <f>SUM([31]EASTERNFL:VALENCIA!K392)</f>
        <v>0</v>
      </c>
      <c r="L392" s="77">
        <f>SUM([31]EASTERNFL:VALENCIA!L392)</f>
        <v>0</v>
      </c>
      <c r="M392" s="78">
        <f t="shared" si="31"/>
        <v>38259459.289999999</v>
      </c>
      <c r="N392" s="77">
        <f>SUM([31]EASTERNFL:VALENCIA!N392)</f>
        <v>-171.18</v>
      </c>
      <c r="O392" s="73">
        <f t="shared" si="32"/>
        <v>38259288.109999999</v>
      </c>
      <c r="P392" s="217"/>
      <c r="Q392" s="91"/>
      <c r="R392" s="92"/>
    </row>
    <row r="393" spans="1:253">
      <c r="A393" s="46" t="s">
        <v>1000</v>
      </c>
      <c r="B393" s="81" t="s">
        <v>1001</v>
      </c>
      <c r="C393" s="88" t="s">
        <v>1002</v>
      </c>
      <c r="D393" s="77">
        <f>SUM([31]EASTERNFL:VALENCIA!D393)</f>
        <v>1704131.1999999997</v>
      </c>
      <c r="E393" s="77">
        <f>SUM([31]EASTERNFL:VALENCIA!E393)</f>
        <v>811248.62</v>
      </c>
      <c r="F393" s="77">
        <f>SUM([31]EASTERNFL:VALENCIA!F393)</f>
        <v>0</v>
      </c>
      <c r="G393" s="77">
        <f>SUM([31]EASTERNFL:VALENCIA!G393)</f>
        <v>0</v>
      </c>
      <c r="H393" s="77">
        <f>SUM([31]EASTERNFL:VALENCIA!H393)</f>
        <v>0</v>
      </c>
      <c r="I393" s="77">
        <f>SUM([31]EASTERNFL:VALENCIA!I393)</f>
        <v>0</v>
      </c>
      <c r="J393" s="77">
        <f>SUM([31]EASTERNFL:VALENCIA!J393)</f>
        <v>0</v>
      </c>
      <c r="K393" s="77">
        <f>SUM([31]EASTERNFL:VALENCIA!K393)</f>
        <v>0</v>
      </c>
      <c r="L393" s="77">
        <f>SUM([31]EASTERNFL:VALENCIA!L393)</f>
        <v>0</v>
      </c>
      <c r="M393" s="78">
        <f t="shared" si="31"/>
        <v>2515379.8199999998</v>
      </c>
      <c r="N393" s="77">
        <f>SUM([31]EASTERNFL:VALENCIA!N393)</f>
        <v>0</v>
      </c>
      <c r="O393" s="73">
        <f t="shared" si="32"/>
        <v>2515379.8199999998</v>
      </c>
      <c r="P393" s="217"/>
      <c r="Q393" s="91"/>
      <c r="R393" s="92"/>
    </row>
    <row r="394" spans="1:253">
      <c r="A394" s="46" t="s">
        <v>1003</v>
      </c>
      <c r="B394" s="81" t="s">
        <v>1004</v>
      </c>
      <c r="C394" s="88" t="s">
        <v>1005</v>
      </c>
      <c r="D394" s="77">
        <f>SUM([31]EASTERNFL:VALENCIA!D394)</f>
        <v>137398.26</v>
      </c>
      <c r="E394" s="77">
        <f>SUM([31]EASTERNFL:VALENCIA!E394)</f>
        <v>10411717.779999997</v>
      </c>
      <c r="F394" s="77">
        <f>SUM([31]EASTERNFL:VALENCIA!F394)</f>
        <v>0</v>
      </c>
      <c r="G394" s="77">
        <f>SUM([31]EASTERNFL:VALENCIA!G394)</f>
        <v>0</v>
      </c>
      <c r="H394" s="77">
        <f>SUM([31]EASTERNFL:VALENCIA!H394)</f>
        <v>0</v>
      </c>
      <c r="I394" s="77">
        <f>SUM([31]EASTERNFL:VALENCIA!I394)</f>
        <v>0</v>
      </c>
      <c r="J394" s="77">
        <f>SUM([31]EASTERNFL:VALENCIA!J394)</f>
        <v>0</v>
      </c>
      <c r="K394" s="77">
        <f>SUM([31]EASTERNFL:VALENCIA!K394)</f>
        <v>0</v>
      </c>
      <c r="L394" s="77">
        <f>SUM([31]EASTERNFL:VALENCIA!L394)</f>
        <v>0</v>
      </c>
      <c r="M394" s="78">
        <f t="shared" si="31"/>
        <v>10549116.039999997</v>
      </c>
      <c r="N394" s="77">
        <f>SUM([31]EASTERNFL:VALENCIA!N394)</f>
        <v>0</v>
      </c>
      <c r="O394" s="73">
        <f t="shared" si="32"/>
        <v>10549116.039999997</v>
      </c>
      <c r="P394" s="217"/>
      <c r="Q394" s="91"/>
      <c r="R394" s="92"/>
      <c r="S394" s="124"/>
      <c r="T394" s="124"/>
      <c r="U394" s="124"/>
      <c r="V394" s="124"/>
    </row>
    <row r="395" spans="1:253">
      <c r="A395" s="46" t="s">
        <v>1006</v>
      </c>
      <c r="B395" s="81" t="s">
        <v>1007</v>
      </c>
      <c r="C395" s="88" t="s">
        <v>1008</v>
      </c>
      <c r="D395" s="77">
        <f>SUM([31]EASTERNFL:VALENCIA!D395)</f>
        <v>10988.25</v>
      </c>
      <c r="E395" s="77">
        <f>SUM([31]EASTERNFL:VALENCIA!E395)</f>
        <v>167259.55000000002</v>
      </c>
      <c r="F395" s="77">
        <f>SUM([31]EASTERNFL:VALENCIA!F395)</f>
        <v>0</v>
      </c>
      <c r="G395" s="77">
        <f>SUM([31]EASTERNFL:VALENCIA!G395)</f>
        <v>0</v>
      </c>
      <c r="H395" s="77">
        <f>SUM([31]EASTERNFL:VALENCIA!H395)</f>
        <v>14610.21</v>
      </c>
      <c r="I395" s="77">
        <f>SUM([31]EASTERNFL:VALENCIA!I395)</f>
        <v>0</v>
      </c>
      <c r="J395" s="77">
        <f>SUM([31]EASTERNFL:VALENCIA!J395)</f>
        <v>0</v>
      </c>
      <c r="K395" s="77">
        <f>SUM([31]EASTERNFL:VALENCIA!K395)</f>
        <v>0</v>
      </c>
      <c r="L395" s="77">
        <f>SUM([31]EASTERNFL:VALENCIA!L395)</f>
        <v>0</v>
      </c>
      <c r="M395" s="78">
        <f t="shared" si="31"/>
        <v>192858.01</v>
      </c>
      <c r="N395" s="77">
        <f>SUM([31]EASTERNFL:VALENCIA!N395)</f>
        <v>0</v>
      </c>
      <c r="O395" s="73">
        <f t="shared" si="32"/>
        <v>192858.01</v>
      </c>
      <c r="P395" s="217"/>
      <c r="Q395" s="91"/>
      <c r="R395" s="92"/>
    </row>
    <row r="396" spans="1:253">
      <c r="A396" s="46" t="s">
        <v>1009</v>
      </c>
      <c r="B396" s="81" t="s">
        <v>1010</v>
      </c>
      <c r="C396" s="88" t="s">
        <v>1011</v>
      </c>
      <c r="D396" s="77">
        <f>SUM([31]EASTERNFL:VALENCIA!D396)</f>
        <v>5025672.1000000006</v>
      </c>
      <c r="E396" s="77">
        <f>SUM([31]EASTERNFL:VALENCIA!E396)</f>
        <v>1448344.76</v>
      </c>
      <c r="F396" s="77">
        <f>SUM([31]EASTERNFL:VALENCIA!F396)</f>
        <v>253869.44</v>
      </c>
      <c r="G396" s="77">
        <f>SUM([31]EASTERNFL:VALENCIA!G396)</f>
        <v>0</v>
      </c>
      <c r="H396" s="77">
        <f>SUM([31]EASTERNFL:VALENCIA!H396)</f>
        <v>37806</v>
      </c>
      <c r="I396" s="77">
        <f>SUM([31]EASTERNFL:VALENCIA!I396)</f>
        <v>0</v>
      </c>
      <c r="J396" s="77">
        <f>SUM([31]EASTERNFL:VALENCIA!J396)</f>
        <v>2314.38</v>
      </c>
      <c r="K396" s="77">
        <f>SUM([31]EASTERNFL:VALENCIA!K396)</f>
        <v>0</v>
      </c>
      <c r="L396" s="77">
        <f>SUM([31]EASTERNFL:VALENCIA!L396)</f>
        <v>0</v>
      </c>
      <c r="M396" s="78">
        <f t="shared" si="31"/>
        <v>6768006.6800000006</v>
      </c>
      <c r="N396" s="77">
        <f>SUM([31]EASTERNFL:VALENCIA!N396)</f>
        <v>0</v>
      </c>
      <c r="O396" s="73">
        <f t="shared" si="32"/>
        <v>6768006.6800000006</v>
      </c>
      <c r="P396" s="217"/>
      <c r="Q396" s="91"/>
      <c r="R396" s="92"/>
    </row>
    <row r="397" spans="1:253">
      <c r="A397" s="46" t="s">
        <v>1012</v>
      </c>
      <c r="B397" s="81" t="s">
        <v>1013</v>
      </c>
      <c r="C397" s="88" t="s">
        <v>1014</v>
      </c>
      <c r="D397" s="77">
        <f>SUM([31]EASTERNFL:VALENCIA!D397)</f>
        <v>0</v>
      </c>
      <c r="E397" s="77">
        <f>SUM([31]EASTERNFL:VALENCIA!E397)</f>
        <v>10932.35</v>
      </c>
      <c r="F397" s="77">
        <f>SUM([31]EASTERNFL:VALENCIA!F397)</f>
        <v>0</v>
      </c>
      <c r="G397" s="77">
        <f>SUM([31]EASTERNFL:VALENCIA!G397)</f>
        <v>0</v>
      </c>
      <c r="H397" s="77">
        <f>SUM([31]EASTERNFL:VALENCIA!H397)</f>
        <v>0</v>
      </c>
      <c r="I397" s="77">
        <f>SUM([31]EASTERNFL:VALENCIA!I397)</f>
        <v>0</v>
      </c>
      <c r="J397" s="77">
        <f>SUM([31]EASTERNFL:VALENCIA!J397)</f>
        <v>0</v>
      </c>
      <c r="K397" s="77">
        <f>SUM([31]EASTERNFL:VALENCIA!K397)</f>
        <v>0</v>
      </c>
      <c r="L397" s="77">
        <f>SUM([31]EASTERNFL:VALENCIA!L397)</f>
        <v>0</v>
      </c>
      <c r="M397" s="78">
        <f t="shared" si="31"/>
        <v>10932.35</v>
      </c>
      <c r="N397" s="77">
        <f>SUM([31]EASTERNFL:VALENCIA!N397)</f>
        <v>0</v>
      </c>
      <c r="O397" s="73">
        <f t="shared" si="32"/>
        <v>10932.35</v>
      </c>
      <c r="P397" s="217"/>
      <c r="Q397" s="91"/>
      <c r="R397" s="92"/>
    </row>
    <row r="398" spans="1:253">
      <c r="A398" s="46" t="s">
        <v>1015</v>
      </c>
      <c r="B398" s="81" t="s">
        <v>1016</v>
      </c>
      <c r="C398" s="85" t="s">
        <v>1017</v>
      </c>
      <c r="D398" s="77">
        <f>SUM([31]EASTERNFL:VALENCIA!D398)</f>
        <v>205100.57</v>
      </c>
      <c r="E398" s="77">
        <f>SUM([31]EASTERNFL:VALENCIA!E398)</f>
        <v>13579.09</v>
      </c>
      <c r="F398" s="77">
        <f>SUM([31]EASTERNFL:VALENCIA!F398)</f>
        <v>4240</v>
      </c>
      <c r="G398" s="77">
        <f>SUM([31]EASTERNFL:VALENCIA!G398)</f>
        <v>0</v>
      </c>
      <c r="H398" s="77">
        <f>SUM([31]EASTERNFL:VALENCIA!H398)</f>
        <v>0</v>
      </c>
      <c r="I398" s="77">
        <f>SUM([31]EASTERNFL:VALENCIA!I398)</f>
        <v>0</v>
      </c>
      <c r="J398" s="77">
        <f>SUM([31]EASTERNFL:VALENCIA!J398)</f>
        <v>0</v>
      </c>
      <c r="K398" s="77">
        <f>SUM([31]EASTERNFL:VALENCIA!K398)</f>
        <v>0</v>
      </c>
      <c r="L398" s="77">
        <f>SUM([31]EASTERNFL:VALENCIA!L398)</f>
        <v>0</v>
      </c>
      <c r="M398" s="78">
        <f t="shared" si="31"/>
        <v>222919.66</v>
      </c>
      <c r="N398" s="77">
        <f>SUM([31]EASTERNFL:VALENCIA!N398)</f>
        <v>-207.47</v>
      </c>
      <c r="O398" s="73">
        <f t="shared" si="32"/>
        <v>222712.19</v>
      </c>
      <c r="P398" s="217"/>
      <c r="Q398" s="91"/>
      <c r="R398" s="92"/>
    </row>
    <row r="399" spans="1:253">
      <c r="A399" s="46" t="s">
        <v>1018</v>
      </c>
      <c r="B399" s="81" t="s">
        <v>1019</v>
      </c>
      <c r="C399" s="88" t="s">
        <v>1020</v>
      </c>
      <c r="D399" s="77">
        <f>SUM([31]EASTERNFL:VALENCIA!D399)</f>
        <v>81602639.679999977</v>
      </c>
      <c r="E399" s="77">
        <f>SUM([31]EASTERNFL:VALENCIA!E399)</f>
        <v>6697899.9300000006</v>
      </c>
      <c r="F399" s="77">
        <f>SUM([31]EASTERNFL:VALENCIA!F399)</f>
        <v>798746.29999999993</v>
      </c>
      <c r="G399" s="77">
        <f>SUM([31]EASTERNFL:VALENCIA!G399)</f>
        <v>11475.27</v>
      </c>
      <c r="H399" s="77">
        <f>SUM([31]EASTERNFL:VALENCIA!H399)</f>
        <v>0</v>
      </c>
      <c r="I399" s="77">
        <f>SUM([31]EASTERNFL:VALENCIA!I399)</f>
        <v>0</v>
      </c>
      <c r="J399" s="77">
        <f>SUM([31]EASTERNFL:VALENCIA!J399)</f>
        <v>349260.95</v>
      </c>
      <c r="K399" s="77">
        <f>SUM([31]EASTERNFL:VALENCIA!K399)</f>
        <v>0</v>
      </c>
      <c r="L399" s="77">
        <f>SUM([31]EASTERNFL:VALENCIA!L399)</f>
        <v>-171458.12</v>
      </c>
      <c r="M399" s="78">
        <f t="shared" si="31"/>
        <v>89288564.009999976</v>
      </c>
      <c r="N399" s="77">
        <f>SUM([31]EASTERNFL:VALENCIA!N399)</f>
        <v>0</v>
      </c>
      <c r="O399" s="73">
        <f t="shared" si="32"/>
        <v>89288564.009999976</v>
      </c>
      <c r="P399" s="217"/>
      <c r="Q399" s="91"/>
      <c r="R399" s="92"/>
    </row>
    <row r="400" spans="1:253">
      <c r="A400" s="46" t="s">
        <v>1021</v>
      </c>
      <c r="B400" s="81" t="s">
        <v>1022</v>
      </c>
      <c r="C400" s="88" t="s">
        <v>1023</v>
      </c>
      <c r="D400" s="77">
        <f>SUM([31]EASTERNFL:VALENCIA!D400)</f>
        <v>1172509.6399999999</v>
      </c>
      <c r="E400" s="77">
        <f>SUM([31]EASTERNFL:VALENCIA!E400)</f>
        <v>65140.41</v>
      </c>
      <c r="F400" s="77">
        <f>SUM([31]EASTERNFL:VALENCIA!F400)</f>
        <v>1957.98</v>
      </c>
      <c r="G400" s="77">
        <f>SUM([31]EASTERNFL:VALENCIA!G400)</f>
        <v>0</v>
      </c>
      <c r="H400" s="77">
        <f>SUM([31]EASTERNFL:VALENCIA!H400)</f>
        <v>0</v>
      </c>
      <c r="I400" s="77">
        <f>SUM([31]EASTERNFL:VALENCIA!I400)</f>
        <v>0</v>
      </c>
      <c r="J400" s="77">
        <f>SUM([31]EASTERNFL:VALENCIA!J400)</f>
        <v>11796.53</v>
      </c>
      <c r="K400" s="77">
        <f>SUM([31]EASTERNFL:VALENCIA!K400)</f>
        <v>0</v>
      </c>
      <c r="L400" s="77">
        <f>SUM([31]EASTERNFL:VALENCIA!L400)</f>
        <v>0</v>
      </c>
      <c r="M400" s="78">
        <f t="shared" si="31"/>
        <v>1251404.5599999998</v>
      </c>
      <c r="N400" s="77">
        <f>SUM([31]EASTERNFL:VALENCIA!N400)</f>
        <v>0</v>
      </c>
      <c r="O400" s="73">
        <f t="shared" si="32"/>
        <v>1251404.5599999998</v>
      </c>
      <c r="P400" s="217"/>
      <c r="Q400" s="91"/>
      <c r="R400" s="92"/>
    </row>
    <row r="401" spans="1:22">
      <c r="A401" s="46" t="s">
        <v>1024</v>
      </c>
      <c r="B401" s="81" t="s">
        <v>1025</v>
      </c>
      <c r="C401" s="88" t="s">
        <v>1026</v>
      </c>
      <c r="D401" s="77">
        <f>SUM([31]EASTERNFL:VALENCIA!D401)</f>
        <v>40469591.899999991</v>
      </c>
      <c r="E401" s="77">
        <f>SUM([31]EASTERNFL:VALENCIA!E401)</f>
        <v>6495657.0000000019</v>
      </c>
      <c r="F401" s="77">
        <f>SUM([31]EASTERNFL:VALENCIA!F401)</f>
        <v>834023.52000000014</v>
      </c>
      <c r="G401" s="77">
        <f>SUM([31]EASTERNFL:VALENCIA!G401)</f>
        <v>11295.26</v>
      </c>
      <c r="H401" s="77">
        <f>SUM([31]EASTERNFL:VALENCIA!H401)</f>
        <v>0</v>
      </c>
      <c r="I401" s="77">
        <f>SUM([31]EASTERNFL:VALENCIA!I401)</f>
        <v>0</v>
      </c>
      <c r="J401" s="77">
        <f>SUM([31]EASTERNFL:VALENCIA!J401)</f>
        <v>369951.27999999991</v>
      </c>
      <c r="K401" s="77">
        <f>SUM([31]EASTERNFL:VALENCIA!K401)</f>
        <v>0</v>
      </c>
      <c r="L401" s="77">
        <f>SUM([31]EASTERNFL:VALENCIA!L401)</f>
        <v>-199646.46</v>
      </c>
      <c r="M401" s="78">
        <f t="shared" si="31"/>
        <v>47980872.499999993</v>
      </c>
      <c r="N401" s="77">
        <f>SUM([31]EASTERNFL:VALENCIA!N401)</f>
        <v>0</v>
      </c>
      <c r="O401" s="73">
        <f t="shared" si="32"/>
        <v>47980872.499999993</v>
      </c>
      <c r="P401" s="217"/>
      <c r="Q401" s="91"/>
      <c r="R401" s="92"/>
    </row>
    <row r="402" spans="1:22">
      <c r="B402" s="81" t="s">
        <v>1027</v>
      </c>
      <c r="C402" s="88" t="s">
        <v>1028</v>
      </c>
      <c r="D402" s="77">
        <f>SUM([31]EASTERNFL:VALENCIA!D402)</f>
        <v>12694608.609999999</v>
      </c>
      <c r="E402" s="77">
        <f>SUM([31]EASTERNFL:VALENCIA!E402)</f>
        <v>-34717.71</v>
      </c>
      <c r="F402" s="77">
        <f>SUM([31]EASTERNFL:VALENCIA!F402)</f>
        <v>5036.0900000000038</v>
      </c>
      <c r="G402" s="77">
        <f>SUM([31]EASTERNFL:VALENCIA!G402)</f>
        <v>0</v>
      </c>
      <c r="H402" s="77">
        <f>SUM([31]EASTERNFL:VALENCIA!H402)</f>
        <v>0</v>
      </c>
      <c r="I402" s="77">
        <f>SUM([31]EASTERNFL:VALENCIA!I402)</f>
        <v>0</v>
      </c>
      <c r="J402" s="77">
        <f>SUM([31]EASTERNFL:VALENCIA!J402)</f>
        <v>0</v>
      </c>
      <c r="K402" s="77">
        <f>SUM([31]EASTERNFL:VALENCIA!K402)</f>
        <v>0</v>
      </c>
      <c r="L402" s="77">
        <f>SUM([31]EASTERNFL:VALENCIA!L402)</f>
        <v>0</v>
      </c>
      <c r="M402" s="78">
        <f t="shared" ref="M402:M415" si="33">SUM(D402:L402)</f>
        <v>12664926.989999998</v>
      </c>
      <c r="N402" s="77">
        <f>SUM([31]EASTERNFL:VALENCIA!N402)</f>
        <v>0</v>
      </c>
      <c r="O402" s="73">
        <f t="shared" si="32"/>
        <v>12664926.989999998</v>
      </c>
      <c r="P402" s="217"/>
      <c r="Q402" s="91"/>
      <c r="R402" s="92"/>
    </row>
    <row r="403" spans="1:22">
      <c r="A403" s="46" t="s">
        <v>1029</v>
      </c>
      <c r="B403" s="81" t="s">
        <v>1030</v>
      </c>
      <c r="C403" s="85" t="s">
        <v>1031</v>
      </c>
      <c r="D403" s="77">
        <f>SUM([31]EASTERNFL:VALENCIA!D403)</f>
        <v>7943362.0200000005</v>
      </c>
      <c r="E403" s="77">
        <f>SUM([31]EASTERNFL:VALENCIA!E403)</f>
        <v>200779.34000000005</v>
      </c>
      <c r="F403" s="77">
        <f>SUM([31]EASTERNFL:VALENCIA!F403)</f>
        <v>159986.03999999998</v>
      </c>
      <c r="G403" s="77">
        <f>SUM([31]EASTERNFL:VALENCIA!G403)</f>
        <v>0</v>
      </c>
      <c r="H403" s="77">
        <f>SUM([31]EASTERNFL:VALENCIA!H403)</f>
        <v>0</v>
      </c>
      <c r="I403" s="77">
        <f>SUM([31]EASTERNFL:VALENCIA!I403)</f>
        <v>0</v>
      </c>
      <c r="J403" s="77">
        <f>SUM([31]EASTERNFL:VALENCIA!J403)</f>
        <v>40926.99</v>
      </c>
      <c r="K403" s="77">
        <f>SUM([31]EASTERNFL:VALENCIA!K403)</f>
        <v>0</v>
      </c>
      <c r="L403" s="77">
        <f>SUM([31]EASTERNFL:VALENCIA!L403)</f>
        <v>0</v>
      </c>
      <c r="M403" s="78">
        <f t="shared" si="33"/>
        <v>8345054.3900000006</v>
      </c>
      <c r="N403" s="77">
        <f>SUM([31]EASTERNFL:VALENCIA!N403)</f>
        <v>0</v>
      </c>
      <c r="O403" s="73">
        <f t="shared" si="32"/>
        <v>8345054.3900000006</v>
      </c>
      <c r="P403" s="217"/>
      <c r="Q403" s="91"/>
      <c r="R403" s="92"/>
    </row>
    <row r="404" spans="1:22">
      <c r="A404" s="46" t="s">
        <v>1032</v>
      </c>
      <c r="B404" s="81" t="s">
        <v>1033</v>
      </c>
      <c r="C404" s="88" t="s">
        <v>1034</v>
      </c>
      <c r="D404" s="77">
        <f>SUM([31]EASTERNFL:VALENCIA!D404)</f>
        <v>1925380.87</v>
      </c>
      <c r="E404" s="77">
        <f>SUM([31]EASTERNFL:VALENCIA!E404)</f>
        <v>13215.720000000001</v>
      </c>
      <c r="F404" s="77">
        <f>SUM([31]EASTERNFL:VALENCIA!F404)</f>
        <v>-2606.6400000000003</v>
      </c>
      <c r="G404" s="77">
        <f>SUM([31]EASTERNFL:VALENCIA!G404)</f>
        <v>0</v>
      </c>
      <c r="H404" s="77">
        <f>SUM([31]EASTERNFL:VALENCIA!H404)</f>
        <v>0</v>
      </c>
      <c r="I404" s="77">
        <f>SUM([31]EASTERNFL:VALENCIA!I404)</f>
        <v>0</v>
      </c>
      <c r="J404" s="77">
        <f>SUM([31]EASTERNFL:VALENCIA!J404)</f>
        <v>0</v>
      </c>
      <c r="K404" s="77">
        <f>SUM([31]EASTERNFL:VALENCIA!K404)</f>
        <v>0</v>
      </c>
      <c r="L404" s="77">
        <f>SUM([31]EASTERNFL:VALENCIA!L404)</f>
        <v>0</v>
      </c>
      <c r="M404" s="78">
        <f t="shared" si="33"/>
        <v>1935989.9500000002</v>
      </c>
      <c r="N404" s="77">
        <f>SUM([31]EASTERNFL:VALENCIA!N404)</f>
        <v>0</v>
      </c>
      <c r="O404" s="73">
        <f t="shared" si="32"/>
        <v>1935989.9500000002</v>
      </c>
      <c r="P404" s="217"/>
      <c r="Q404" s="91"/>
      <c r="R404" s="92"/>
    </row>
    <row r="405" spans="1:22">
      <c r="A405" s="46" t="s">
        <v>1035</v>
      </c>
      <c r="B405" s="81" t="s">
        <v>1036</v>
      </c>
      <c r="C405" s="88" t="s">
        <v>1037</v>
      </c>
      <c r="D405" s="77">
        <f>SUM([31]EASTERNFL:VALENCIA!D405)</f>
        <v>2968676.08</v>
      </c>
      <c r="E405" s="77">
        <f>SUM([31]EASTERNFL:VALENCIA!E405)</f>
        <v>297711.86000000004</v>
      </c>
      <c r="F405" s="77">
        <f>SUM([31]EASTERNFL:VALENCIA!F405)</f>
        <v>9902.39</v>
      </c>
      <c r="G405" s="77">
        <f>SUM([31]EASTERNFL:VALENCIA!G405)</f>
        <v>0</v>
      </c>
      <c r="H405" s="77">
        <f>SUM([31]EASTERNFL:VALENCIA!H405)</f>
        <v>0</v>
      </c>
      <c r="I405" s="77">
        <f>SUM([31]EASTERNFL:VALENCIA!I405)</f>
        <v>0</v>
      </c>
      <c r="J405" s="77">
        <f>SUM([31]EASTERNFL:VALENCIA!J405)</f>
        <v>12131.66</v>
      </c>
      <c r="K405" s="77">
        <f>SUM([31]EASTERNFL:VALENCIA!K405)</f>
        <v>0</v>
      </c>
      <c r="L405" s="77">
        <f>SUM([31]EASTERNFL:VALENCIA!L405)</f>
        <v>0</v>
      </c>
      <c r="M405" s="78">
        <f t="shared" si="33"/>
        <v>3288421.99</v>
      </c>
      <c r="N405" s="77">
        <f>SUM([31]EASTERNFL:VALENCIA!N405)</f>
        <v>0</v>
      </c>
      <c r="O405" s="73">
        <f t="shared" si="32"/>
        <v>3288421.99</v>
      </c>
      <c r="P405" s="217"/>
      <c r="Q405" s="91"/>
      <c r="R405" s="92"/>
    </row>
    <row r="406" spans="1:22">
      <c r="A406" s="46" t="s">
        <v>1038</v>
      </c>
      <c r="B406" s="81" t="s">
        <v>1039</v>
      </c>
      <c r="C406" s="85" t="s">
        <v>1040</v>
      </c>
      <c r="D406" s="77">
        <f>SUM([31]EASTERNFL:VALENCIA!D406)</f>
        <v>3452572.18</v>
      </c>
      <c r="E406" s="77">
        <f>SUM([31]EASTERNFL:VALENCIA!E406)</f>
        <v>-4405.04</v>
      </c>
      <c r="F406" s="77">
        <f>SUM([31]EASTERNFL:VALENCIA!F406)</f>
        <v>1811.35</v>
      </c>
      <c r="G406" s="77">
        <f>SUM([31]EASTERNFL:VALENCIA!G406)</f>
        <v>0</v>
      </c>
      <c r="H406" s="77">
        <f>SUM([31]EASTERNFL:VALENCIA!H406)</f>
        <v>0</v>
      </c>
      <c r="I406" s="77">
        <f>SUM([31]EASTERNFL:VALENCIA!I406)</f>
        <v>0</v>
      </c>
      <c r="J406" s="77">
        <f>SUM([31]EASTERNFL:VALENCIA!J406)</f>
        <v>0</v>
      </c>
      <c r="K406" s="77">
        <f>SUM([31]EASTERNFL:VALENCIA!K406)</f>
        <v>0</v>
      </c>
      <c r="L406" s="77">
        <f>SUM([31]EASTERNFL:VALENCIA!L406)</f>
        <v>0</v>
      </c>
      <c r="M406" s="78">
        <f t="shared" si="33"/>
        <v>3449978.49</v>
      </c>
      <c r="N406" s="77">
        <f>SUM([31]EASTERNFL:VALENCIA!N406)</f>
        <v>0</v>
      </c>
      <c r="O406" s="73">
        <f t="shared" si="32"/>
        <v>3449978.49</v>
      </c>
      <c r="P406" s="217"/>
      <c r="Q406" s="91"/>
      <c r="R406" s="92"/>
    </row>
    <row r="407" spans="1:22">
      <c r="A407" s="46" t="s">
        <v>1041</v>
      </c>
      <c r="B407" s="81" t="s">
        <v>1042</v>
      </c>
      <c r="C407" s="85" t="s">
        <v>1043</v>
      </c>
      <c r="D407" s="77">
        <f>SUM([31]EASTERNFL:VALENCIA!D407)</f>
        <v>-169.61999999999989</v>
      </c>
      <c r="E407" s="77">
        <f>SUM([31]EASTERNFL:VALENCIA!E407)</f>
        <v>-165.76</v>
      </c>
      <c r="F407" s="77">
        <f>SUM([31]EASTERNFL:VALENCIA!F407)</f>
        <v>0</v>
      </c>
      <c r="G407" s="77">
        <f>SUM([31]EASTERNFL:VALENCIA!G407)</f>
        <v>0</v>
      </c>
      <c r="H407" s="77">
        <f>SUM([31]EASTERNFL:VALENCIA!H407)</f>
        <v>0</v>
      </c>
      <c r="I407" s="77">
        <f>SUM([31]EASTERNFL:VALENCIA!I407)</f>
        <v>0</v>
      </c>
      <c r="J407" s="77">
        <f>SUM([31]EASTERNFL:VALENCIA!J407)</f>
        <v>0</v>
      </c>
      <c r="K407" s="77">
        <f>SUM([31]EASTERNFL:VALENCIA!K407)</f>
        <v>0</v>
      </c>
      <c r="L407" s="77">
        <f>SUM([31]EASTERNFL:VALENCIA!L407)</f>
        <v>0</v>
      </c>
      <c r="M407" s="78">
        <f t="shared" si="33"/>
        <v>-335.37999999999988</v>
      </c>
      <c r="N407" s="77">
        <f>SUM([31]EASTERNFL:VALENCIA!N407)</f>
        <v>0</v>
      </c>
      <c r="O407" s="73">
        <f t="shared" si="32"/>
        <v>-335.37999999999988</v>
      </c>
      <c r="P407" s="217"/>
      <c r="Q407" s="91"/>
      <c r="R407" s="92"/>
    </row>
    <row r="408" spans="1:22" s="58" customFormat="1">
      <c r="A408" s="46" t="s">
        <v>1044</v>
      </c>
      <c r="B408" s="136" t="s">
        <v>1045</v>
      </c>
      <c r="C408" s="95" t="s">
        <v>1046</v>
      </c>
      <c r="D408" s="77">
        <f>SUM([31]EASTERNFL:VALENCIA!D408)</f>
        <v>16705254.219999999</v>
      </c>
      <c r="E408" s="77">
        <f>SUM([31]EASTERNFL:VALENCIA!E408)</f>
        <v>1438772.2100000002</v>
      </c>
      <c r="F408" s="77">
        <f>SUM([31]EASTERNFL:VALENCIA!F408)</f>
        <v>181292.56999999998</v>
      </c>
      <c r="G408" s="77">
        <f>SUM([31]EASTERNFL:VALENCIA!G408)</f>
        <v>0</v>
      </c>
      <c r="H408" s="77">
        <f>SUM([31]EASTERNFL:VALENCIA!H408)</f>
        <v>0</v>
      </c>
      <c r="I408" s="77">
        <f>SUM([31]EASTERNFL:VALENCIA!I408)</f>
        <v>0</v>
      </c>
      <c r="J408" s="77">
        <f>SUM([31]EASTERNFL:VALENCIA!J408)</f>
        <v>80970.31</v>
      </c>
      <c r="K408" s="77">
        <f>SUM([31]EASTERNFL:VALENCIA!K408)</f>
        <v>0</v>
      </c>
      <c r="L408" s="77">
        <f>SUM([31]EASTERNFL:VALENCIA!L408)</f>
        <v>0</v>
      </c>
      <c r="M408" s="78">
        <f t="shared" si="33"/>
        <v>18406289.309999999</v>
      </c>
      <c r="N408" s="77">
        <f>SUM([31]EASTERNFL:VALENCIA!N408)</f>
        <v>0</v>
      </c>
      <c r="O408" s="73">
        <f t="shared" si="32"/>
        <v>18406289.309999999</v>
      </c>
      <c r="P408" s="219"/>
      <c r="Q408" s="91"/>
      <c r="R408" s="92"/>
      <c r="S408" s="45"/>
      <c r="T408" s="45"/>
      <c r="U408" s="45"/>
      <c r="V408" s="45"/>
    </row>
    <row r="409" spans="1:22" s="58" customFormat="1">
      <c r="A409" s="46" t="s">
        <v>1047</v>
      </c>
      <c r="B409" s="81" t="s">
        <v>1048</v>
      </c>
      <c r="C409" s="85" t="s">
        <v>1049</v>
      </c>
      <c r="D409" s="77">
        <f>SUM([31]EASTERNFL:VALENCIA!D409)</f>
        <v>114313836.14999999</v>
      </c>
      <c r="E409" s="77">
        <f>SUM([31]EASTERNFL:VALENCIA!E409)</f>
        <v>9804068.459999999</v>
      </c>
      <c r="F409" s="77">
        <f>SUM([31]EASTERNFL:VALENCIA!F409)</f>
        <v>1225140.6399999999</v>
      </c>
      <c r="G409" s="77">
        <f>SUM([31]EASTERNFL:VALENCIA!G409)</f>
        <v>28570.23</v>
      </c>
      <c r="H409" s="77">
        <f>SUM([31]EASTERNFL:VALENCIA!H409)</f>
        <v>0</v>
      </c>
      <c r="I409" s="77">
        <f>SUM([31]EASTERNFL:VALENCIA!I409)</f>
        <v>0</v>
      </c>
      <c r="J409" s="77">
        <f>SUM([31]EASTERNFL:VALENCIA!J409)</f>
        <v>494859.69</v>
      </c>
      <c r="K409" s="77">
        <f>SUM([31]EASTERNFL:VALENCIA!K409)</f>
        <v>0</v>
      </c>
      <c r="L409" s="77">
        <f>SUM([31]EASTERNFL:VALENCIA!L409)</f>
        <v>-244120.38</v>
      </c>
      <c r="M409" s="78">
        <f t="shared" si="33"/>
        <v>125622354.78999999</v>
      </c>
      <c r="N409" s="77">
        <f>SUM([31]EASTERNFL:VALENCIA!N409)</f>
        <v>0</v>
      </c>
      <c r="O409" s="73">
        <f t="shared" si="32"/>
        <v>125622354.78999999</v>
      </c>
      <c r="P409" s="219"/>
      <c r="Q409" s="91"/>
      <c r="R409" s="92"/>
      <c r="S409" s="45"/>
      <c r="T409" s="45"/>
      <c r="U409" s="45"/>
      <c r="V409" s="45"/>
    </row>
    <row r="410" spans="1:22" s="58" customFormat="1">
      <c r="A410" s="46" t="s">
        <v>1050</v>
      </c>
      <c r="B410" s="81" t="s">
        <v>1051</v>
      </c>
      <c r="C410" s="85" t="s">
        <v>1052</v>
      </c>
      <c r="D410" s="77">
        <f>SUM([31]EASTERNFL:VALENCIA!D410)</f>
        <v>1989003.26</v>
      </c>
      <c r="E410" s="77">
        <f>SUM([31]EASTERNFL:VALENCIA!E410)</f>
        <v>177062.03999999998</v>
      </c>
      <c r="F410" s="77">
        <f>SUM([31]EASTERNFL:VALENCIA!F410)</f>
        <v>17231.05</v>
      </c>
      <c r="G410" s="77">
        <f>SUM([31]EASTERNFL:VALENCIA!G410)</f>
        <v>341.37</v>
      </c>
      <c r="H410" s="77">
        <f>SUM([31]EASTERNFL:VALENCIA!H410)</f>
        <v>0</v>
      </c>
      <c r="I410" s="77">
        <f>SUM([31]EASTERNFL:VALENCIA!I410)</f>
        <v>0</v>
      </c>
      <c r="J410" s="77">
        <f>SUM([31]EASTERNFL:VALENCIA!J410)</f>
        <v>8976.1099999999988</v>
      </c>
      <c r="K410" s="77">
        <f>SUM([31]EASTERNFL:VALENCIA!K410)</f>
        <v>0</v>
      </c>
      <c r="L410" s="77">
        <f>SUM([31]EASTERNFL:VALENCIA!L410)</f>
        <v>-4928.13</v>
      </c>
      <c r="M410" s="78">
        <f t="shared" si="33"/>
        <v>2187685.6999999997</v>
      </c>
      <c r="N410" s="77">
        <f>SUM([31]EASTERNFL:VALENCIA!N410)</f>
        <v>0</v>
      </c>
      <c r="O410" s="73">
        <f t="shared" si="32"/>
        <v>2187685.6999999997</v>
      </c>
      <c r="P410" s="219"/>
      <c r="Q410" s="91"/>
      <c r="R410" s="92"/>
      <c r="S410" s="45"/>
      <c r="T410" s="45"/>
      <c r="U410" s="45"/>
      <c r="V410" s="45"/>
    </row>
    <row r="411" spans="1:22" s="58" customFormat="1">
      <c r="A411" s="46" t="s">
        <v>1053</v>
      </c>
      <c r="B411" s="81" t="s">
        <v>1054</v>
      </c>
      <c r="C411" s="85" t="s">
        <v>1055</v>
      </c>
      <c r="D411" s="77">
        <f>SUM([31]EASTERNFL:VALENCIA!D411)</f>
        <v>2394421.5699999998</v>
      </c>
      <c r="E411" s="77">
        <f>SUM([31]EASTERNFL:VALENCIA!E411)</f>
        <v>170590.37000000002</v>
      </c>
      <c r="F411" s="77">
        <f>SUM([31]EASTERNFL:VALENCIA!F411)</f>
        <v>26179.65</v>
      </c>
      <c r="G411" s="77">
        <f>SUM([31]EASTERNFL:VALENCIA!G411)</f>
        <v>417.89</v>
      </c>
      <c r="H411" s="77">
        <f>SUM([31]EASTERNFL:VALENCIA!H411)</f>
        <v>0</v>
      </c>
      <c r="I411" s="77">
        <f>SUM([31]EASTERNFL:VALENCIA!I411)</f>
        <v>0</v>
      </c>
      <c r="J411" s="77">
        <f>SUM([31]EASTERNFL:VALENCIA!J411)</f>
        <v>10766.979999999998</v>
      </c>
      <c r="K411" s="77">
        <f>SUM([31]EASTERNFL:VALENCIA!K411)</f>
        <v>0</v>
      </c>
      <c r="L411" s="77">
        <f>SUM([31]EASTERNFL:VALENCIA!L411)</f>
        <v>-4971.45</v>
      </c>
      <c r="M411" s="78">
        <f t="shared" si="33"/>
        <v>2597405.0099999998</v>
      </c>
      <c r="N411" s="77">
        <f>SUM([31]EASTERNFL:VALENCIA!N411)</f>
        <v>0</v>
      </c>
      <c r="O411" s="73">
        <f t="shared" si="32"/>
        <v>2597405.0099999998</v>
      </c>
      <c r="P411" s="219"/>
      <c r="Q411" s="91"/>
      <c r="R411" s="92"/>
      <c r="S411" s="45"/>
      <c r="T411" s="45"/>
      <c r="U411" s="45"/>
      <c r="V411" s="45"/>
    </row>
    <row r="412" spans="1:22" s="58" customFormat="1">
      <c r="A412" s="46" t="s">
        <v>1056</v>
      </c>
      <c r="B412" s="81" t="s">
        <v>1057</v>
      </c>
      <c r="C412" s="85" t="s">
        <v>1058</v>
      </c>
      <c r="D412" s="77">
        <f>SUM([31]EASTERNFL:VALENCIA!D412)</f>
        <v>639364.02999999991</v>
      </c>
      <c r="E412" s="77">
        <f>SUM([31]EASTERNFL:VALENCIA!E412)</f>
        <v>82783.67</v>
      </c>
      <c r="F412" s="77">
        <f>SUM([31]EASTERNFL:VALENCIA!F412)</f>
        <v>5059.91</v>
      </c>
      <c r="G412" s="77">
        <f>SUM([31]EASTERNFL:VALENCIA!G412)</f>
        <v>0</v>
      </c>
      <c r="H412" s="77">
        <f>SUM([31]EASTERNFL:VALENCIA!H412)</f>
        <v>0</v>
      </c>
      <c r="I412" s="77">
        <f>SUM([31]EASTERNFL:VALENCIA!I412)</f>
        <v>0</v>
      </c>
      <c r="J412" s="77">
        <f>SUM([31]EASTERNFL:VALENCIA!J412)</f>
        <v>4840.82</v>
      </c>
      <c r="K412" s="77">
        <f>SUM([31]EASTERNFL:VALENCIA!K412)</f>
        <v>0</v>
      </c>
      <c r="L412" s="77">
        <f>SUM([31]EASTERNFL:VALENCIA!L412)</f>
        <v>0</v>
      </c>
      <c r="M412" s="78">
        <f t="shared" si="33"/>
        <v>732048.42999999993</v>
      </c>
      <c r="N412" s="77">
        <f>SUM([31]EASTERNFL:VALENCIA!N412)</f>
        <v>0</v>
      </c>
      <c r="O412" s="73">
        <f t="shared" si="32"/>
        <v>732048.42999999993</v>
      </c>
      <c r="P412" s="219"/>
      <c r="Q412" s="91"/>
      <c r="R412" s="92"/>
      <c r="S412" s="45"/>
      <c r="T412" s="45"/>
      <c r="U412" s="45"/>
      <c r="V412" s="45"/>
    </row>
    <row r="413" spans="1:22" s="58" customFormat="1">
      <c r="A413" s="46" t="s">
        <v>1059</v>
      </c>
      <c r="B413" s="81" t="s">
        <v>1060</v>
      </c>
      <c r="C413" s="85" t="s">
        <v>1061</v>
      </c>
      <c r="D413" s="77">
        <f>SUM([31]EASTERNFL:VALENCIA!D413)</f>
        <v>18676.61</v>
      </c>
      <c r="E413" s="77">
        <f>SUM([31]EASTERNFL:VALENCIA!E413)</f>
        <v>790.15000000000009</v>
      </c>
      <c r="F413" s="77">
        <f>SUM([31]EASTERNFL:VALENCIA!F413)</f>
        <v>129.91</v>
      </c>
      <c r="G413" s="77">
        <f>SUM([31]EASTERNFL:VALENCIA!G413)</f>
        <v>0</v>
      </c>
      <c r="H413" s="77">
        <f>SUM([31]EASTERNFL:VALENCIA!H413)</f>
        <v>0</v>
      </c>
      <c r="I413" s="77">
        <f>SUM([31]EASTERNFL:VALENCIA!I413)</f>
        <v>0</v>
      </c>
      <c r="J413" s="77">
        <f>SUM([31]EASTERNFL:VALENCIA!J413)</f>
        <v>0</v>
      </c>
      <c r="K413" s="77">
        <f>SUM([31]EASTERNFL:VALENCIA!K413)</f>
        <v>0</v>
      </c>
      <c r="L413" s="77">
        <f>SUM([31]EASTERNFL:VALENCIA!L413)</f>
        <v>0</v>
      </c>
      <c r="M413" s="78">
        <f t="shared" si="33"/>
        <v>19596.670000000002</v>
      </c>
      <c r="N413" s="77">
        <f>SUM([31]EASTERNFL:VALENCIA!N413)</f>
        <v>0</v>
      </c>
      <c r="O413" s="73">
        <f t="shared" si="32"/>
        <v>19596.670000000002</v>
      </c>
      <c r="P413" s="219"/>
      <c r="Q413" s="91"/>
      <c r="R413" s="92"/>
      <c r="S413" s="45"/>
      <c r="T413" s="45"/>
      <c r="U413" s="45"/>
      <c r="V413" s="45"/>
    </row>
    <row r="414" spans="1:22">
      <c r="A414" s="46" t="s">
        <v>1062</v>
      </c>
      <c r="B414" s="81" t="s">
        <v>1063</v>
      </c>
      <c r="C414" s="85" t="s">
        <v>1064</v>
      </c>
      <c r="D414" s="77">
        <f>SUM([31]EASTERNFL:VALENCIA!D414)</f>
        <v>3706429.0799999996</v>
      </c>
      <c r="E414" s="77">
        <f>SUM([31]EASTERNFL:VALENCIA!E414)</f>
        <v>9406.9599999999991</v>
      </c>
      <c r="F414" s="77">
        <f>SUM([31]EASTERNFL:VALENCIA!F414)</f>
        <v>1435.46</v>
      </c>
      <c r="G414" s="77">
        <f>SUM([31]EASTERNFL:VALENCIA!G414)</f>
        <v>0</v>
      </c>
      <c r="H414" s="77">
        <f>SUM([31]EASTERNFL:VALENCIA!H414)</f>
        <v>0</v>
      </c>
      <c r="I414" s="77">
        <f>SUM([31]EASTERNFL:VALENCIA!I414)</f>
        <v>0</v>
      </c>
      <c r="J414" s="77">
        <f>SUM([31]EASTERNFL:VALENCIA!J414)</f>
        <v>603</v>
      </c>
      <c r="K414" s="77">
        <f>SUM([31]EASTERNFL:VALENCIA!K414)</f>
        <v>0</v>
      </c>
      <c r="L414" s="77">
        <f>SUM([31]EASTERNFL:VALENCIA!L414)</f>
        <v>0</v>
      </c>
      <c r="M414" s="78">
        <f t="shared" si="33"/>
        <v>3717874.4999999995</v>
      </c>
      <c r="N414" s="77">
        <f>SUM([31]EASTERNFL:VALENCIA!N414)</f>
        <v>-127667.61000000002</v>
      </c>
      <c r="O414" s="73">
        <f t="shared" si="32"/>
        <v>3590206.8899999997</v>
      </c>
      <c r="P414" s="217"/>
      <c r="Q414" s="91"/>
      <c r="R414" s="92"/>
    </row>
    <row r="415" spans="1:22">
      <c r="A415" s="46" t="s">
        <v>1065</v>
      </c>
      <c r="B415" s="81" t="s">
        <v>1066</v>
      </c>
      <c r="C415" s="85" t="s">
        <v>1067</v>
      </c>
      <c r="D415" s="77">
        <f>SUM([31]EASTERNFL:VALENCIA!D415)</f>
        <v>0</v>
      </c>
      <c r="E415" s="77">
        <f>SUM([31]EASTERNFL:VALENCIA!E415)</f>
        <v>0</v>
      </c>
      <c r="F415" s="77">
        <f>SUM([31]EASTERNFL:VALENCIA!F415)</f>
        <v>0</v>
      </c>
      <c r="G415" s="77">
        <f>SUM([31]EASTERNFL:VALENCIA!G415)</f>
        <v>0</v>
      </c>
      <c r="H415" s="77">
        <f>SUM([31]EASTERNFL:VALENCIA!H415)</f>
        <v>0</v>
      </c>
      <c r="I415" s="77">
        <f>SUM([31]EASTERNFL:VALENCIA!I415)</f>
        <v>0</v>
      </c>
      <c r="J415" s="77">
        <f>SUM([31]EASTERNFL:VALENCIA!J415)</f>
        <v>0</v>
      </c>
      <c r="K415" s="77">
        <f>SUM([31]EASTERNFL:VALENCIA!K415)</f>
        <v>0</v>
      </c>
      <c r="L415" s="77">
        <f>SUM([31]EASTERNFL:VALENCIA!L415)</f>
        <v>0</v>
      </c>
      <c r="M415" s="78">
        <f t="shared" si="33"/>
        <v>0</v>
      </c>
      <c r="N415" s="77">
        <f>SUM([31]EASTERNFL:VALENCIA!N415)</f>
        <v>0</v>
      </c>
      <c r="O415" s="73">
        <f t="shared" si="32"/>
        <v>0</v>
      </c>
      <c r="P415" s="217"/>
      <c r="Q415" s="91"/>
      <c r="R415" s="92"/>
    </row>
    <row r="416" spans="1:22">
      <c r="B416" s="115"/>
      <c r="C416" s="88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217"/>
      <c r="Q416" s="91"/>
      <c r="R416" s="92"/>
    </row>
    <row r="417" spans="1:22">
      <c r="B417" s="100" t="s">
        <v>1068</v>
      </c>
      <c r="C417" s="88"/>
      <c r="D417" s="101">
        <f t="shared" ref="D417:N417" si="34">SUM(D368:D415)</f>
        <v>1600733279.6899996</v>
      </c>
      <c r="E417" s="101">
        <f t="shared" si="34"/>
        <v>139161598.43000004</v>
      </c>
      <c r="F417" s="101">
        <f t="shared" si="34"/>
        <v>16146220.15</v>
      </c>
      <c r="G417" s="101">
        <f t="shared" si="34"/>
        <v>206001.67</v>
      </c>
      <c r="H417" s="101">
        <f t="shared" si="34"/>
        <v>52416.21</v>
      </c>
      <c r="I417" s="101">
        <f t="shared" si="34"/>
        <v>0</v>
      </c>
      <c r="J417" s="101">
        <f t="shared" si="34"/>
        <v>6329934.3200000031</v>
      </c>
      <c r="K417" s="101">
        <f t="shared" si="34"/>
        <v>0</v>
      </c>
      <c r="L417" s="101">
        <f t="shared" si="34"/>
        <v>-3031283.67</v>
      </c>
      <c r="M417" s="101">
        <f t="shared" si="34"/>
        <v>1759598166.8000002</v>
      </c>
      <c r="N417" s="101">
        <f t="shared" si="34"/>
        <v>-306041.45000000007</v>
      </c>
      <c r="O417" s="101">
        <f t="shared" ref="O417:O480" si="35">SUM(M417:N417)</f>
        <v>1759292125.3500001</v>
      </c>
      <c r="P417" s="217"/>
      <c r="Q417" s="91"/>
      <c r="R417" s="92"/>
      <c r="S417" s="58"/>
      <c r="T417" s="58"/>
      <c r="U417" s="58"/>
      <c r="V417" s="58"/>
    </row>
    <row r="418" spans="1:22">
      <c r="B418" s="115"/>
      <c r="C418" s="88"/>
      <c r="D418" s="102"/>
      <c r="E418" s="102"/>
      <c r="F418" s="102"/>
      <c r="G418" s="102"/>
      <c r="H418" s="102"/>
      <c r="I418" s="102"/>
      <c r="J418" s="102"/>
      <c r="K418" s="102"/>
      <c r="L418" s="102"/>
      <c r="M418" s="130"/>
      <c r="N418" s="102"/>
      <c r="O418" s="137"/>
      <c r="P418" s="217"/>
      <c r="Q418" s="91"/>
      <c r="R418" s="92"/>
      <c r="S418" s="58"/>
      <c r="T418" s="58"/>
      <c r="U418" s="58"/>
      <c r="V418" s="58"/>
    </row>
    <row r="419" spans="1:22">
      <c r="B419" s="122" t="s">
        <v>1069</v>
      </c>
      <c r="C419" s="105"/>
      <c r="D419" s="106"/>
      <c r="E419" s="106"/>
      <c r="F419" s="106"/>
      <c r="G419" s="106"/>
      <c r="H419" s="106"/>
      <c r="I419" s="106"/>
      <c r="J419" s="106"/>
      <c r="K419" s="106"/>
      <c r="L419" s="106"/>
      <c r="M419" s="78"/>
      <c r="N419" s="106"/>
      <c r="O419" s="138"/>
      <c r="P419" s="217"/>
      <c r="Q419" s="91"/>
      <c r="R419" s="92"/>
      <c r="S419" s="58"/>
      <c r="T419" s="58"/>
      <c r="U419" s="58"/>
      <c r="V419" s="58"/>
    </row>
    <row r="420" spans="1:22">
      <c r="B420" s="126"/>
      <c r="C420" s="76"/>
      <c r="D420" s="106"/>
      <c r="E420" s="106"/>
      <c r="F420" s="106"/>
      <c r="G420" s="106"/>
      <c r="H420" s="106"/>
      <c r="I420" s="106"/>
      <c r="J420" s="106"/>
      <c r="K420" s="106"/>
      <c r="L420" s="106"/>
      <c r="M420" s="78"/>
      <c r="N420" s="106"/>
      <c r="O420" s="138"/>
      <c r="P420" s="217"/>
      <c r="Q420" s="91"/>
      <c r="R420" s="92"/>
      <c r="S420" s="58"/>
      <c r="T420" s="58"/>
      <c r="U420" s="58"/>
      <c r="V420" s="58"/>
    </row>
    <row r="421" spans="1:22">
      <c r="B421" s="81" t="s">
        <v>1070</v>
      </c>
      <c r="C421" s="84" t="s">
        <v>1071</v>
      </c>
      <c r="D421" s="77">
        <f>SUM([31]EASTERNFL:VALENCIA!D421)</f>
        <v>0</v>
      </c>
      <c r="E421" s="77">
        <f>SUM([31]EASTERNFL:VALENCIA!E421)</f>
        <v>0</v>
      </c>
      <c r="F421" s="77">
        <f>SUM([31]EASTERNFL:VALENCIA!F421)</f>
        <v>0</v>
      </c>
      <c r="G421" s="77">
        <f>SUM([31]EASTERNFL:VALENCIA!G421)</f>
        <v>0</v>
      </c>
      <c r="H421" s="77">
        <f>SUM([31]EASTERNFL:VALENCIA!H421)</f>
        <v>0</v>
      </c>
      <c r="I421" s="77">
        <f>SUM([31]EASTERNFL:VALENCIA!I421)</f>
        <v>0</v>
      </c>
      <c r="J421" s="77">
        <f>SUM([31]EASTERNFL:VALENCIA!J421)</f>
        <v>0</v>
      </c>
      <c r="K421" s="77">
        <f>SUM([31]EASTERNFL:VALENCIA!K421)</f>
        <v>0</v>
      </c>
      <c r="L421" s="77">
        <f>SUM([31]EASTERNFL:VALENCIA!L421)</f>
        <v>0</v>
      </c>
      <c r="M421" s="78">
        <f t="shared" ref="M421:M483" si="36">SUM(D421:L421)</f>
        <v>0</v>
      </c>
      <c r="N421" s="77">
        <f>SUM([31]EASTERNFL:VALENCIA!N421)</f>
        <v>0</v>
      </c>
      <c r="O421" s="138">
        <f t="shared" si="35"/>
        <v>0</v>
      </c>
      <c r="P421" s="217"/>
      <c r="Q421" s="91"/>
      <c r="R421" s="92"/>
      <c r="S421" s="58"/>
      <c r="T421" s="58"/>
      <c r="U421" s="58"/>
      <c r="V421" s="58"/>
    </row>
    <row r="422" spans="1:22">
      <c r="A422" s="46" t="s">
        <v>1072</v>
      </c>
      <c r="B422" s="81" t="s">
        <v>1073</v>
      </c>
      <c r="C422" s="88" t="s">
        <v>1074</v>
      </c>
      <c r="D422" s="77">
        <f>SUM([31]EASTERNFL:VALENCIA!D422)</f>
        <v>13079505.110000001</v>
      </c>
      <c r="E422" s="77">
        <f>SUM([31]EASTERNFL:VALENCIA!E422)</f>
        <v>11897426.339999998</v>
      </c>
      <c r="F422" s="77">
        <f>SUM([31]EASTERNFL:VALENCIA!F422)</f>
        <v>535338.54</v>
      </c>
      <c r="G422" s="77">
        <f>SUM([31]EASTERNFL:VALENCIA!G422)</f>
        <v>0</v>
      </c>
      <c r="H422" s="77">
        <f>SUM([31]EASTERNFL:VALENCIA!H422)</f>
        <v>746.4</v>
      </c>
      <c r="I422" s="77">
        <f>SUM([31]EASTERNFL:VALENCIA!I422)</f>
        <v>0</v>
      </c>
      <c r="J422" s="77">
        <f>SUM([31]EASTERNFL:VALENCIA!J422)</f>
        <v>25414.05</v>
      </c>
      <c r="K422" s="77">
        <f>SUM([31]EASTERNFL:VALENCIA!K422)</f>
        <v>0</v>
      </c>
      <c r="L422" s="77">
        <f>SUM([31]EASTERNFL:VALENCIA!L422)</f>
        <v>-447.04</v>
      </c>
      <c r="M422" s="78">
        <f t="shared" si="36"/>
        <v>25537983.399999999</v>
      </c>
      <c r="N422" s="77">
        <f>SUM([31]EASTERNFL:VALENCIA!N422)</f>
        <v>-18906.240000000002</v>
      </c>
      <c r="O422" s="138">
        <f t="shared" si="35"/>
        <v>25519077.16</v>
      </c>
      <c r="P422" s="217"/>
      <c r="Q422" s="91"/>
      <c r="R422" s="92"/>
      <c r="S422" s="58"/>
      <c r="T422" s="58"/>
      <c r="U422" s="58"/>
      <c r="V422" s="58"/>
    </row>
    <row r="423" spans="1:22">
      <c r="A423" s="46" t="s">
        <v>1075</v>
      </c>
      <c r="B423" s="81" t="s">
        <v>1076</v>
      </c>
      <c r="C423" s="88" t="s">
        <v>1077</v>
      </c>
      <c r="D423" s="77">
        <f>SUM([31]EASTERNFL:VALENCIA!D423)</f>
        <v>3244759.9600000004</v>
      </c>
      <c r="E423" s="77">
        <f>SUM([31]EASTERNFL:VALENCIA!E423)</f>
        <v>218725.96000000002</v>
      </c>
      <c r="F423" s="77">
        <f>SUM([31]EASTERNFL:VALENCIA!F423)</f>
        <v>747680.0199999999</v>
      </c>
      <c r="G423" s="77">
        <f>SUM([31]EASTERNFL:VALENCIA!G423)</f>
        <v>0</v>
      </c>
      <c r="H423" s="77">
        <f>SUM([31]EASTERNFL:VALENCIA!H423)</f>
        <v>0</v>
      </c>
      <c r="I423" s="77">
        <f>SUM([31]EASTERNFL:VALENCIA!I423)</f>
        <v>0</v>
      </c>
      <c r="J423" s="77">
        <f>SUM([31]EASTERNFL:VALENCIA!J423)</f>
        <v>32116.899999999998</v>
      </c>
      <c r="K423" s="77">
        <f>SUM([31]EASTERNFL:VALENCIA!K423)</f>
        <v>0</v>
      </c>
      <c r="L423" s="77">
        <f>SUM([31]EASTERNFL:VALENCIA!L423)</f>
        <v>0</v>
      </c>
      <c r="M423" s="78">
        <f t="shared" si="36"/>
        <v>4243282.8400000008</v>
      </c>
      <c r="N423" s="77">
        <f>SUM([31]EASTERNFL:VALENCIA!N423)</f>
        <v>-10088.85</v>
      </c>
      <c r="O423" s="138">
        <f t="shared" si="35"/>
        <v>4233193.9900000012</v>
      </c>
      <c r="P423" s="217"/>
      <c r="Q423" s="91"/>
      <c r="R423" s="92"/>
    </row>
    <row r="424" spans="1:22">
      <c r="A424" s="46" t="s">
        <v>1078</v>
      </c>
      <c r="B424" s="81" t="s">
        <v>1079</v>
      </c>
      <c r="C424" s="88" t="s">
        <v>1080</v>
      </c>
      <c r="D424" s="77">
        <f>SUM([31]EASTERNFL:VALENCIA!D424)</f>
        <v>10582592.769999998</v>
      </c>
      <c r="E424" s="77">
        <f>SUM([31]EASTERNFL:VALENCIA!E424)</f>
        <v>122664.65999999997</v>
      </c>
      <c r="F424" s="77">
        <f>SUM([31]EASTERNFL:VALENCIA!F424)</f>
        <v>69466.63</v>
      </c>
      <c r="G424" s="77">
        <f>SUM([31]EASTERNFL:VALENCIA!G424)</f>
        <v>33.619999999999997</v>
      </c>
      <c r="H424" s="77">
        <f>SUM([31]EASTERNFL:VALENCIA!H424)</f>
        <v>0</v>
      </c>
      <c r="I424" s="77">
        <f>SUM([31]EASTERNFL:VALENCIA!I424)</f>
        <v>0</v>
      </c>
      <c r="J424" s="77">
        <f>SUM([31]EASTERNFL:VALENCIA!J424)</f>
        <v>157111.44999999998</v>
      </c>
      <c r="K424" s="77">
        <f>SUM([31]EASTERNFL:VALENCIA!K424)</f>
        <v>0</v>
      </c>
      <c r="L424" s="77">
        <f>SUM([31]EASTERNFL:VALENCIA!L424)</f>
        <v>0</v>
      </c>
      <c r="M424" s="78">
        <f t="shared" si="36"/>
        <v>10931869.129999997</v>
      </c>
      <c r="N424" s="77">
        <f>SUM([31]EASTERNFL:VALENCIA!N424)</f>
        <v>185732.06</v>
      </c>
      <c r="O424" s="138">
        <f t="shared" si="35"/>
        <v>11117601.189999998</v>
      </c>
      <c r="P424" s="217"/>
      <c r="Q424" s="91"/>
      <c r="R424" s="92"/>
    </row>
    <row r="425" spans="1:22">
      <c r="A425" s="46" t="s">
        <v>1081</v>
      </c>
      <c r="B425" s="81" t="s">
        <v>1082</v>
      </c>
      <c r="C425" s="88" t="s">
        <v>1083</v>
      </c>
      <c r="D425" s="77">
        <f>SUM([31]EASTERNFL:VALENCIA!D425)</f>
        <v>6119429.8499999996</v>
      </c>
      <c r="E425" s="77">
        <f>SUM([31]EASTERNFL:VALENCIA!E425)</f>
        <v>1503595.7800000003</v>
      </c>
      <c r="F425" s="77">
        <f>SUM([31]EASTERNFL:VALENCIA!F425)</f>
        <v>427380.23000000016</v>
      </c>
      <c r="G425" s="77">
        <f>SUM([31]EASTERNFL:VALENCIA!G425)</f>
        <v>0</v>
      </c>
      <c r="H425" s="77">
        <f>SUM([31]EASTERNFL:VALENCIA!H425)</f>
        <v>0</v>
      </c>
      <c r="I425" s="77">
        <f>SUM([31]EASTERNFL:VALENCIA!I425)</f>
        <v>0</v>
      </c>
      <c r="J425" s="77">
        <f>SUM([31]EASTERNFL:VALENCIA!J425)</f>
        <v>37506.759999999995</v>
      </c>
      <c r="K425" s="77">
        <f>SUM([31]EASTERNFL:VALENCIA!K425)</f>
        <v>0</v>
      </c>
      <c r="L425" s="77">
        <f>SUM([31]EASTERNFL:VALENCIA!L425)</f>
        <v>0</v>
      </c>
      <c r="M425" s="78">
        <f t="shared" si="36"/>
        <v>8087912.6200000001</v>
      </c>
      <c r="N425" s="77">
        <f>SUM([31]EASTERNFL:VALENCIA!N425)</f>
        <v>-536750.16</v>
      </c>
      <c r="O425" s="138">
        <f t="shared" si="35"/>
        <v>7551162.46</v>
      </c>
      <c r="P425" s="217"/>
      <c r="Q425" s="91"/>
      <c r="R425" s="92"/>
    </row>
    <row r="426" spans="1:22">
      <c r="A426" s="46" t="s">
        <v>1084</v>
      </c>
      <c r="B426" s="81" t="s">
        <v>1085</v>
      </c>
      <c r="C426" s="88" t="s">
        <v>1086</v>
      </c>
      <c r="D426" s="77">
        <f>SUM([31]EASTERNFL:VALENCIA!D426)</f>
        <v>43255732.879999995</v>
      </c>
      <c r="E426" s="77">
        <f>SUM([31]EASTERNFL:VALENCIA!E426)</f>
        <v>1500846.3199999998</v>
      </c>
      <c r="F426" s="77">
        <f>SUM([31]EASTERNFL:VALENCIA!F426)</f>
        <v>1093911.6599999999</v>
      </c>
      <c r="G426" s="77">
        <f>SUM([31]EASTERNFL:VALENCIA!G426)</f>
        <v>32125</v>
      </c>
      <c r="H426" s="77">
        <f>SUM([31]EASTERNFL:VALENCIA!H426)</f>
        <v>0</v>
      </c>
      <c r="I426" s="77">
        <f>SUM([31]EASTERNFL:VALENCIA!I426)</f>
        <v>0</v>
      </c>
      <c r="J426" s="77">
        <f>SUM([31]EASTERNFL:VALENCIA!J426)</f>
        <v>7057646.9400000004</v>
      </c>
      <c r="K426" s="77">
        <f>SUM([31]EASTERNFL:VALENCIA!K426)</f>
        <v>0</v>
      </c>
      <c r="L426" s="77">
        <f>SUM([31]EASTERNFL:VALENCIA!L426)</f>
        <v>0</v>
      </c>
      <c r="M426" s="78">
        <f t="shared" si="36"/>
        <v>52940262.79999999</v>
      </c>
      <c r="N426" s="77">
        <f>SUM([31]EASTERNFL:VALENCIA!N426)</f>
        <v>65345.079999999994</v>
      </c>
      <c r="O426" s="138">
        <f t="shared" si="35"/>
        <v>53005607.879999988</v>
      </c>
      <c r="P426" s="217"/>
      <c r="Q426" s="91"/>
      <c r="R426" s="92"/>
    </row>
    <row r="427" spans="1:22">
      <c r="A427" s="46" t="s">
        <v>1087</v>
      </c>
      <c r="B427" s="81" t="s">
        <v>1088</v>
      </c>
      <c r="C427" s="88" t="s">
        <v>1089</v>
      </c>
      <c r="D427" s="77">
        <f>SUM([31]EASTERNFL:VALENCIA!D427)</f>
        <v>13926152.199999999</v>
      </c>
      <c r="E427" s="77">
        <f>SUM([31]EASTERNFL:VALENCIA!E427)</f>
        <v>3515625.24</v>
      </c>
      <c r="F427" s="77">
        <f>SUM([31]EASTERNFL:VALENCIA!F427)</f>
        <v>2783585.1</v>
      </c>
      <c r="G427" s="77">
        <f>SUM([31]EASTERNFL:VALENCIA!G427)</f>
        <v>0</v>
      </c>
      <c r="H427" s="77">
        <f>SUM([31]EASTERNFL:VALENCIA!H427)</f>
        <v>0</v>
      </c>
      <c r="I427" s="77">
        <f>SUM([31]EASTERNFL:VALENCIA!I427)</f>
        <v>0</v>
      </c>
      <c r="J427" s="77">
        <f>SUM([31]EASTERNFL:VALENCIA!J427)</f>
        <v>606201.71</v>
      </c>
      <c r="K427" s="77">
        <f>SUM([31]EASTERNFL:VALENCIA!K427)</f>
        <v>0</v>
      </c>
      <c r="L427" s="77">
        <f>SUM([31]EASTERNFL:VALENCIA!L427)</f>
        <v>-111173.37</v>
      </c>
      <c r="M427" s="78">
        <f t="shared" si="36"/>
        <v>20720390.879999999</v>
      </c>
      <c r="N427" s="77">
        <f>SUM([31]EASTERNFL:VALENCIA!N427)</f>
        <v>-676652.53</v>
      </c>
      <c r="O427" s="138">
        <f t="shared" si="35"/>
        <v>20043738.349999998</v>
      </c>
      <c r="P427" s="217"/>
      <c r="Q427" s="91"/>
      <c r="R427" s="92"/>
    </row>
    <row r="428" spans="1:22">
      <c r="A428" s="46" t="s">
        <v>1090</v>
      </c>
      <c r="B428" s="136" t="s">
        <v>1091</v>
      </c>
      <c r="C428" s="95" t="s">
        <v>1092</v>
      </c>
      <c r="D428" s="77">
        <f>SUM([31]EASTERNFL:VALENCIA!D428)</f>
        <v>466650.45</v>
      </c>
      <c r="E428" s="77">
        <f>SUM([31]EASTERNFL:VALENCIA!E428)</f>
        <v>0</v>
      </c>
      <c r="F428" s="77">
        <f>SUM([31]EASTERNFL:VALENCIA!F428)</f>
        <v>22709.94</v>
      </c>
      <c r="G428" s="77">
        <f>SUM([31]EASTERNFL:VALENCIA!G428)</f>
        <v>0</v>
      </c>
      <c r="H428" s="77">
        <f>SUM([31]EASTERNFL:VALENCIA!H428)</f>
        <v>0</v>
      </c>
      <c r="I428" s="77">
        <f>SUM([31]EASTERNFL:VALENCIA!I428)</f>
        <v>0</v>
      </c>
      <c r="J428" s="77">
        <f>SUM([31]EASTERNFL:VALENCIA!J428)</f>
        <v>0</v>
      </c>
      <c r="K428" s="77">
        <f>SUM([31]EASTERNFL:VALENCIA!K428)</f>
        <v>0</v>
      </c>
      <c r="L428" s="77">
        <f>SUM([31]EASTERNFL:VALENCIA!L428)</f>
        <v>0</v>
      </c>
      <c r="M428" s="78">
        <f t="shared" si="36"/>
        <v>489360.39</v>
      </c>
      <c r="N428" s="77">
        <f>SUM([31]EASTERNFL:VALENCIA!N428)</f>
        <v>126113.26</v>
      </c>
      <c r="O428" s="138">
        <f t="shared" si="35"/>
        <v>615473.65</v>
      </c>
      <c r="P428" s="217"/>
      <c r="Q428" s="91"/>
      <c r="R428" s="92"/>
    </row>
    <row r="429" spans="1:22">
      <c r="A429" s="46" t="s">
        <v>1093</v>
      </c>
      <c r="B429" s="81" t="s">
        <v>1094</v>
      </c>
      <c r="C429" s="88" t="s">
        <v>1095</v>
      </c>
      <c r="D429" s="77">
        <f>SUM([31]EASTERNFL:VALENCIA!D429)</f>
        <v>11451963.999999998</v>
      </c>
      <c r="E429" s="77">
        <f>SUM([31]EASTERNFL:VALENCIA!E429)</f>
        <v>21301.71</v>
      </c>
      <c r="F429" s="77">
        <f>SUM([31]EASTERNFL:VALENCIA!F429)</f>
        <v>5217.45</v>
      </c>
      <c r="G429" s="77">
        <f>SUM([31]EASTERNFL:VALENCIA!G429)</f>
        <v>0</v>
      </c>
      <c r="H429" s="77">
        <f>SUM([31]EASTERNFL:VALENCIA!H429)</f>
        <v>0</v>
      </c>
      <c r="I429" s="77">
        <f>SUM([31]EASTERNFL:VALENCIA!I429)</f>
        <v>0</v>
      </c>
      <c r="J429" s="77">
        <f>SUM([31]EASTERNFL:VALENCIA!J429)</f>
        <v>0</v>
      </c>
      <c r="K429" s="77">
        <f>SUM([31]EASTERNFL:VALENCIA!K429)</f>
        <v>0</v>
      </c>
      <c r="L429" s="77">
        <f>SUM([31]EASTERNFL:VALENCIA!L429)</f>
        <v>0</v>
      </c>
      <c r="M429" s="78">
        <f t="shared" si="36"/>
        <v>11478483.159999998</v>
      </c>
      <c r="N429" s="77">
        <f>SUM([31]EASTERNFL:VALENCIA!N429)</f>
        <v>0</v>
      </c>
      <c r="O429" s="138">
        <f t="shared" si="35"/>
        <v>11478483.159999998</v>
      </c>
      <c r="P429" s="217"/>
      <c r="Q429" s="91"/>
      <c r="R429" s="92"/>
    </row>
    <row r="430" spans="1:22">
      <c r="A430" s="46" t="s">
        <v>1096</v>
      </c>
      <c r="B430" s="81" t="s">
        <v>1097</v>
      </c>
      <c r="C430" s="88" t="s">
        <v>1098</v>
      </c>
      <c r="D430" s="77">
        <f>SUM([31]EASTERNFL:VALENCIA!D430)</f>
        <v>3855120.87</v>
      </c>
      <c r="E430" s="77">
        <f>SUM([31]EASTERNFL:VALENCIA!E430)</f>
        <v>153375.44</v>
      </c>
      <c r="F430" s="77">
        <f>SUM([31]EASTERNFL:VALENCIA!F430)</f>
        <v>4628.6499999999996</v>
      </c>
      <c r="G430" s="77">
        <f>SUM([31]EASTERNFL:VALENCIA!G430)</f>
        <v>0</v>
      </c>
      <c r="H430" s="77">
        <f>SUM([31]EASTERNFL:VALENCIA!H430)</f>
        <v>0</v>
      </c>
      <c r="I430" s="77">
        <f>SUM([31]EASTERNFL:VALENCIA!I430)</f>
        <v>0</v>
      </c>
      <c r="J430" s="77">
        <f>SUM([31]EASTERNFL:VALENCIA!J430)</f>
        <v>2949.85</v>
      </c>
      <c r="K430" s="77">
        <f>SUM([31]EASTERNFL:VALENCIA!K430)</f>
        <v>0</v>
      </c>
      <c r="L430" s="77">
        <f>SUM([31]EASTERNFL:VALENCIA!L430)</f>
        <v>0</v>
      </c>
      <c r="M430" s="78">
        <f t="shared" si="36"/>
        <v>4016074.81</v>
      </c>
      <c r="N430" s="77">
        <f>SUM([31]EASTERNFL:VALENCIA!N430)</f>
        <v>0</v>
      </c>
      <c r="O430" s="138">
        <f t="shared" si="35"/>
        <v>4016074.81</v>
      </c>
      <c r="P430" s="217"/>
      <c r="Q430" s="91"/>
      <c r="R430" s="92"/>
    </row>
    <row r="431" spans="1:22">
      <c r="A431" s="46" t="s">
        <v>1099</v>
      </c>
      <c r="B431" s="81" t="s">
        <v>1100</v>
      </c>
      <c r="C431" s="88" t="s">
        <v>1101</v>
      </c>
      <c r="D431" s="77">
        <f>SUM([31]EASTERNFL:VALENCIA!D431)</f>
        <v>1200400.7</v>
      </c>
      <c r="E431" s="77">
        <f>SUM([31]EASTERNFL:VALENCIA!E431)</f>
        <v>746730.78</v>
      </c>
      <c r="F431" s="77">
        <f>SUM([31]EASTERNFL:VALENCIA!F431)</f>
        <v>19180.099999999999</v>
      </c>
      <c r="G431" s="77">
        <f>SUM([31]EASTERNFL:VALENCIA!G431)</f>
        <v>0</v>
      </c>
      <c r="H431" s="77">
        <f>SUM([31]EASTERNFL:VALENCIA!H431)</f>
        <v>0</v>
      </c>
      <c r="I431" s="77">
        <f>SUM([31]EASTERNFL:VALENCIA!I431)</f>
        <v>0</v>
      </c>
      <c r="J431" s="77">
        <f>SUM([31]EASTERNFL:VALENCIA!J431)</f>
        <v>0</v>
      </c>
      <c r="K431" s="77">
        <f>SUM([31]EASTERNFL:VALENCIA!K431)</f>
        <v>0</v>
      </c>
      <c r="L431" s="77">
        <f>SUM([31]EASTERNFL:VALENCIA!L431)</f>
        <v>0</v>
      </c>
      <c r="M431" s="78">
        <f t="shared" si="36"/>
        <v>1966311.58</v>
      </c>
      <c r="N431" s="77">
        <f>SUM([31]EASTERNFL:VALENCIA!N431)</f>
        <v>0</v>
      </c>
      <c r="O431" s="138">
        <f t="shared" si="35"/>
        <v>1966311.58</v>
      </c>
      <c r="P431" s="217"/>
      <c r="Q431" s="91"/>
      <c r="R431" s="92"/>
    </row>
    <row r="432" spans="1:22">
      <c r="A432" s="46" t="s">
        <v>1102</v>
      </c>
      <c r="B432" s="81" t="s">
        <v>1103</v>
      </c>
      <c r="C432" s="88" t="s">
        <v>1104</v>
      </c>
      <c r="D432" s="77">
        <f>SUM([31]EASTERNFL:VALENCIA!D432)</f>
        <v>66428.58</v>
      </c>
      <c r="E432" s="77">
        <f>SUM([31]EASTERNFL:VALENCIA!E432)</f>
        <v>0</v>
      </c>
      <c r="F432" s="77">
        <f>SUM([31]EASTERNFL:VALENCIA!F432)</f>
        <v>1216.8</v>
      </c>
      <c r="G432" s="77">
        <f>SUM([31]EASTERNFL:VALENCIA!G432)</f>
        <v>0</v>
      </c>
      <c r="H432" s="77">
        <f>SUM([31]EASTERNFL:VALENCIA!H432)</f>
        <v>0</v>
      </c>
      <c r="I432" s="77">
        <f>SUM([31]EASTERNFL:VALENCIA!I432)</f>
        <v>0</v>
      </c>
      <c r="J432" s="77">
        <f>SUM([31]EASTERNFL:VALENCIA!J432)</f>
        <v>0</v>
      </c>
      <c r="K432" s="77">
        <f>SUM([31]EASTERNFL:VALENCIA!K432)</f>
        <v>0</v>
      </c>
      <c r="L432" s="77">
        <f>SUM([31]EASTERNFL:VALENCIA!L432)</f>
        <v>0</v>
      </c>
      <c r="M432" s="78">
        <f t="shared" si="36"/>
        <v>67645.38</v>
      </c>
      <c r="N432" s="77">
        <f>SUM([31]EASTERNFL:VALENCIA!N432)</f>
        <v>0</v>
      </c>
      <c r="O432" s="138">
        <f t="shared" si="35"/>
        <v>67645.38</v>
      </c>
      <c r="P432" s="217"/>
      <c r="Q432" s="91"/>
      <c r="R432" s="92"/>
    </row>
    <row r="433" spans="1:18">
      <c r="A433" s="46" t="s">
        <v>1105</v>
      </c>
      <c r="B433" s="81" t="s">
        <v>1106</v>
      </c>
      <c r="C433" s="88" t="s">
        <v>1107</v>
      </c>
      <c r="D433" s="77">
        <f>SUM([31]EASTERNFL:VALENCIA!D433)</f>
        <v>6528231.75</v>
      </c>
      <c r="E433" s="77">
        <f>SUM([31]EASTERNFL:VALENCIA!E433)</f>
        <v>230444.65999999997</v>
      </c>
      <c r="F433" s="77">
        <f>SUM([31]EASTERNFL:VALENCIA!F433)</f>
        <v>3676162.56</v>
      </c>
      <c r="G433" s="77">
        <f>SUM([31]EASTERNFL:VALENCIA!G433)</f>
        <v>0</v>
      </c>
      <c r="H433" s="77">
        <f>SUM([31]EASTERNFL:VALENCIA!H433)</f>
        <v>0</v>
      </c>
      <c r="I433" s="77">
        <f>SUM([31]EASTERNFL:VALENCIA!I433)</f>
        <v>0</v>
      </c>
      <c r="J433" s="77">
        <f>SUM([31]EASTERNFL:VALENCIA!J433)</f>
        <v>1797.11</v>
      </c>
      <c r="K433" s="77">
        <f>SUM([31]EASTERNFL:VALENCIA!K433)</f>
        <v>0</v>
      </c>
      <c r="L433" s="77">
        <f>SUM([31]EASTERNFL:VALENCIA!L433)</f>
        <v>0</v>
      </c>
      <c r="M433" s="78">
        <f t="shared" si="36"/>
        <v>10436636.08</v>
      </c>
      <c r="N433" s="77">
        <f>SUM([31]EASTERNFL:VALENCIA!N433)</f>
        <v>31047.15</v>
      </c>
      <c r="O433" s="138">
        <f t="shared" si="35"/>
        <v>10467683.23</v>
      </c>
      <c r="P433" s="217"/>
      <c r="Q433" s="91"/>
      <c r="R433" s="92"/>
    </row>
    <row r="434" spans="1:18">
      <c r="A434" s="46" t="s">
        <v>1108</v>
      </c>
      <c r="B434" s="81" t="s">
        <v>1109</v>
      </c>
      <c r="C434" s="88" t="s">
        <v>1110</v>
      </c>
      <c r="D434" s="77">
        <f>SUM([31]EASTERNFL:VALENCIA!D434)</f>
        <v>230318.85</v>
      </c>
      <c r="E434" s="77">
        <f>SUM([31]EASTERNFL:VALENCIA!E434)</f>
        <v>0</v>
      </c>
      <c r="F434" s="77">
        <f>SUM([31]EASTERNFL:VALENCIA!F434)</f>
        <v>0</v>
      </c>
      <c r="G434" s="77">
        <f>SUM([31]EASTERNFL:VALENCIA!G434)</f>
        <v>0</v>
      </c>
      <c r="H434" s="77">
        <f>SUM([31]EASTERNFL:VALENCIA!H434)</f>
        <v>0</v>
      </c>
      <c r="I434" s="77">
        <f>SUM([31]EASTERNFL:VALENCIA!I434)</f>
        <v>0</v>
      </c>
      <c r="J434" s="77">
        <f>SUM([31]EASTERNFL:VALENCIA!J434)</f>
        <v>0</v>
      </c>
      <c r="K434" s="77">
        <f>SUM([31]EASTERNFL:VALENCIA!K434)</f>
        <v>0</v>
      </c>
      <c r="L434" s="77">
        <f>SUM([31]EASTERNFL:VALENCIA!L434)</f>
        <v>0</v>
      </c>
      <c r="M434" s="78">
        <f t="shared" si="36"/>
        <v>230318.85</v>
      </c>
      <c r="N434" s="77">
        <f>SUM([31]EASTERNFL:VALENCIA!N434)</f>
        <v>0</v>
      </c>
      <c r="O434" s="138">
        <f t="shared" si="35"/>
        <v>230318.85</v>
      </c>
      <c r="P434" s="217"/>
      <c r="Q434" s="91"/>
      <c r="R434" s="92"/>
    </row>
    <row r="435" spans="1:18">
      <c r="B435" s="139" t="s">
        <v>1111</v>
      </c>
      <c r="C435" s="88" t="s">
        <v>1112</v>
      </c>
      <c r="D435" s="77">
        <f>SUM([31]EASTERNFL:VALENCIA!D435)</f>
        <v>8377.1200000000008</v>
      </c>
      <c r="E435" s="77">
        <f>SUM([31]EASTERNFL:VALENCIA!E435)</f>
        <v>0</v>
      </c>
      <c r="F435" s="77">
        <f>SUM([31]EASTERNFL:VALENCIA!F435)</f>
        <v>0</v>
      </c>
      <c r="G435" s="77">
        <f>SUM([31]EASTERNFL:VALENCIA!G435)</f>
        <v>0</v>
      </c>
      <c r="H435" s="77">
        <f>SUM([31]EASTERNFL:VALENCIA!H435)</f>
        <v>0</v>
      </c>
      <c r="I435" s="77">
        <f>SUM([31]EASTERNFL:VALENCIA!I435)</f>
        <v>0</v>
      </c>
      <c r="J435" s="77">
        <f>SUM([31]EASTERNFL:VALENCIA!J435)</f>
        <v>0</v>
      </c>
      <c r="K435" s="77">
        <f>SUM([31]EASTERNFL:VALENCIA!K435)</f>
        <v>0</v>
      </c>
      <c r="L435" s="77">
        <f>SUM([31]EASTERNFL:VALENCIA!L435)</f>
        <v>0</v>
      </c>
      <c r="M435" s="78">
        <f t="shared" si="36"/>
        <v>8377.1200000000008</v>
      </c>
      <c r="N435" s="77">
        <f>SUM([31]EASTERNFL:VALENCIA!N435)</f>
        <v>0</v>
      </c>
      <c r="O435" s="138">
        <f t="shared" si="35"/>
        <v>8377.1200000000008</v>
      </c>
      <c r="P435" s="217"/>
      <c r="Q435" s="91"/>
      <c r="R435" s="92"/>
    </row>
    <row r="436" spans="1:18">
      <c r="A436" s="46" t="s">
        <v>1113</v>
      </c>
      <c r="B436" s="81" t="s">
        <v>1114</v>
      </c>
      <c r="C436" s="88" t="s">
        <v>1115</v>
      </c>
      <c r="D436" s="77">
        <f>SUM([31]EASTERNFL:VALENCIA!D436)</f>
        <v>4353783.96</v>
      </c>
      <c r="E436" s="77">
        <f>SUM([31]EASTERNFL:VALENCIA!E436)</f>
        <v>65560.81</v>
      </c>
      <c r="F436" s="77">
        <f>SUM([31]EASTERNFL:VALENCIA!F436)</f>
        <v>253425.51</v>
      </c>
      <c r="G436" s="77">
        <f>SUM([31]EASTERNFL:VALENCIA!G436)</f>
        <v>0</v>
      </c>
      <c r="H436" s="77">
        <f>SUM([31]EASTERNFL:VALENCIA!H436)</f>
        <v>0</v>
      </c>
      <c r="I436" s="77">
        <f>SUM([31]EASTERNFL:VALENCIA!I436)</f>
        <v>0</v>
      </c>
      <c r="J436" s="77">
        <f>SUM([31]EASTERNFL:VALENCIA!J436)</f>
        <v>0</v>
      </c>
      <c r="K436" s="77">
        <f>SUM([31]EASTERNFL:VALENCIA!K436)</f>
        <v>0</v>
      </c>
      <c r="L436" s="77">
        <f>SUM([31]EASTERNFL:VALENCIA!L436)</f>
        <v>0</v>
      </c>
      <c r="M436" s="78">
        <f t="shared" si="36"/>
        <v>4672770.2799999993</v>
      </c>
      <c r="N436" s="77">
        <f>SUM([31]EASTERNFL:VALENCIA!N436)</f>
        <v>0</v>
      </c>
      <c r="O436" s="138">
        <f t="shared" si="35"/>
        <v>4672770.2799999993</v>
      </c>
      <c r="P436" s="217"/>
      <c r="Q436" s="91"/>
      <c r="R436" s="92"/>
    </row>
    <row r="437" spans="1:18">
      <c r="A437" s="46" t="s">
        <v>1116</v>
      </c>
      <c r="B437" s="136" t="s">
        <v>1117</v>
      </c>
      <c r="C437" s="140" t="s">
        <v>1118</v>
      </c>
      <c r="D437" s="77">
        <f>SUM([31]EASTERNFL:VALENCIA!D437)</f>
        <v>6318.88</v>
      </c>
      <c r="E437" s="77">
        <f>SUM([31]EASTERNFL:VALENCIA!E437)</f>
        <v>0</v>
      </c>
      <c r="F437" s="77">
        <f>SUM([31]EASTERNFL:VALENCIA!F437)</f>
        <v>0</v>
      </c>
      <c r="G437" s="77">
        <f>SUM([31]EASTERNFL:VALENCIA!G437)</f>
        <v>0</v>
      </c>
      <c r="H437" s="77">
        <f>SUM([31]EASTERNFL:VALENCIA!H437)</f>
        <v>0</v>
      </c>
      <c r="I437" s="77">
        <f>SUM([31]EASTERNFL:VALENCIA!I437)</f>
        <v>0</v>
      </c>
      <c r="J437" s="77">
        <f>SUM([31]EASTERNFL:VALENCIA!J437)</f>
        <v>0</v>
      </c>
      <c r="K437" s="77">
        <f>SUM([31]EASTERNFL:VALENCIA!K437)</f>
        <v>0</v>
      </c>
      <c r="L437" s="77">
        <f>SUM([31]EASTERNFL:VALENCIA!L437)</f>
        <v>0</v>
      </c>
      <c r="M437" s="78">
        <f t="shared" si="36"/>
        <v>6318.88</v>
      </c>
      <c r="N437" s="77">
        <f>SUM([31]EASTERNFL:VALENCIA!N437)</f>
        <v>0</v>
      </c>
      <c r="O437" s="138">
        <f t="shared" si="35"/>
        <v>6318.88</v>
      </c>
      <c r="P437" s="217"/>
      <c r="Q437" s="91"/>
      <c r="R437" s="92"/>
    </row>
    <row r="438" spans="1:18">
      <c r="A438" s="46" t="s">
        <v>1119</v>
      </c>
      <c r="B438" s="81" t="s">
        <v>1120</v>
      </c>
      <c r="C438" s="88" t="s">
        <v>1121</v>
      </c>
      <c r="D438" s="77">
        <f>SUM([31]EASTERNFL:VALENCIA!D438)</f>
        <v>3099858.4800000004</v>
      </c>
      <c r="E438" s="77">
        <f>SUM([31]EASTERNFL:VALENCIA!E438)</f>
        <v>36021.730000000003</v>
      </c>
      <c r="F438" s="77">
        <f>SUM([31]EASTERNFL:VALENCIA!F438)</f>
        <v>46731.19</v>
      </c>
      <c r="G438" s="77">
        <f>SUM([31]EASTERNFL:VALENCIA!G438)</f>
        <v>0</v>
      </c>
      <c r="H438" s="77">
        <f>SUM([31]EASTERNFL:VALENCIA!H438)</f>
        <v>0</v>
      </c>
      <c r="I438" s="77">
        <f>SUM([31]EASTERNFL:VALENCIA!I438)</f>
        <v>0</v>
      </c>
      <c r="J438" s="77">
        <f>SUM([31]EASTERNFL:VALENCIA!J438)</f>
        <v>0</v>
      </c>
      <c r="K438" s="77">
        <f>SUM([31]EASTERNFL:VALENCIA!K438)</f>
        <v>0</v>
      </c>
      <c r="L438" s="77">
        <f>SUM([31]EASTERNFL:VALENCIA!L438)</f>
        <v>0</v>
      </c>
      <c r="M438" s="78">
        <f t="shared" si="36"/>
        <v>3182611.4000000004</v>
      </c>
      <c r="N438" s="77">
        <f>SUM([31]EASTERNFL:VALENCIA!N438)</f>
        <v>0</v>
      </c>
      <c r="O438" s="138">
        <f t="shared" si="35"/>
        <v>3182611.4000000004</v>
      </c>
      <c r="P438" s="217"/>
      <c r="Q438" s="91"/>
      <c r="R438" s="92"/>
    </row>
    <row r="439" spans="1:18">
      <c r="A439" s="46" t="s">
        <v>1122</v>
      </c>
      <c r="B439" s="81" t="s">
        <v>1123</v>
      </c>
      <c r="C439" s="88" t="s">
        <v>1124</v>
      </c>
      <c r="D439" s="77">
        <f>SUM([31]EASTERNFL:VALENCIA!D439)</f>
        <v>9407901.6799999997</v>
      </c>
      <c r="E439" s="77">
        <f>SUM([31]EASTERNFL:VALENCIA!E439)</f>
        <v>48067.3</v>
      </c>
      <c r="F439" s="77">
        <f>SUM([31]EASTERNFL:VALENCIA!F439)</f>
        <v>49848.92</v>
      </c>
      <c r="G439" s="77">
        <f>SUM([31]EASTERNFL:VALENCIA!G439)</f>
        <v>0</v>
      </c>
      <c r="H439" s="77">
        <f>SUM([31]EASTERNFL:VALENCIA!H439)</f>
        <v>0</v>
      </c>
      <c r="I439" s="77">
        <f>SUM([31]EASTERNFL:VALENCIA!I439)</f>
        <v>0</v>
      </c>
      <c r="J439" s="77">
        <f>SUM([31]EASTERNFL:VALENCIA!J439)</f>
        <v>0</v>
      </c>
      <c r="K439" s="77">
        <f>SUM([31]EASTERNFL:VALENCIA!K439)</f>
        <v>0</v>
      </c>
      <c r="L439" s="77">
        <f>SUM([31]EASTERNFL:VALENCIA!L439)</f>
        <v>0</v>
      </c>
      <c r="M439" s="78">
        <f t="shared" si="36"/>
        <v>9505817.9000000004</v>
      </c>
      <c r="N439" s="77">
        <f>SUM([31]EASTERNFL:VALENCIA!N439)</f>
        <v>14654.16</v>
      </c>
      <c r="O439" s="138">
        <f t="shared" si="35"/>
        <v>9520472.0600000005</v>
      </c>
      <c r="P439" s="217"/>
      <c r="Q439" s="91"/>
      <c r="R439" s="92"/>
    </row>
    <row r="440" spans="1:18">
      <c r="A440" s="46" t="s">
        <v>1125</v>
      </c>
      <c r="B440" s="81" t="s">
        <v>1126</v>
      </c>
      <c r="C440" s="88" t="s">
        <v>1127</v>
      </c>
      <c r="D440" s="77">
        <f>SUM([31]EASTERNFL:VALENCIA!D440)</f>
        <v>59562140.410000004</v>
      </c>
      <c r="E440" s="77">
        <f>SUM([31]EASTERNFL:VALENCIA!E440)</f>
        <v>450863.58999999991</v>
      </c>
      <c r="F440" s="77">
        <f>SUM([31]EASTERNFL:VALENCIA!F440)</f>
        <v>679332.67</v>
      </c>
      <c r="G440" s="77">
        <f>SUM([31]EASTERNFL:VALENCIA!G440)</f>
        <v>0</v>
      </c>
      <c r="H440" s="77">
        <f>SUM([31]EASTERNFL:VALENCIA!H440)</f>
        <v>0</v>
      </c>
      <c r="I440" s="77">
        <f>SUM([31]EASTERNFL:VALENCIA!I440)</f>
        <v>0</v>
      </c>
      <c r="J440" s="77">
        <f>SUM([31]EASTERNFL:VALENCIA!J440)</f>
        <v>12000</v>
      </c>
      <c r="K440" s="77">
        <f>SUM([31]EASTERNFL:VALENCIA!K440)</f>
        <v>0</v>
      </c>
      <c r="L440" s="77">
        <f>SUM([31]EASTERNFL:VALENCIA!L440)</f>
        <v>0</v>
      </c>
      <c r="M440" s="78">
        <f t="shared" si="36"/>
        <v>60704336.670000009</v>
      </c>
      <c r="N440" s="77">
        <f>SUM([31]EASTERNFL:VALENCIA!N440)</f>
        <v>169401.37</v>
      </c>
      <c r="O440" s="138">
        <f t="shared" si="35"/>
        <v>60873738.040000007</v>
      </c>
      <c r="P440" s="217"/>
      <c r="Q440" s="91"/>
      <c r="R440" s="92"/>
    </row>
    <row r="441" spans="1:18">
      <c r="A441" s="46" t="s">
        <v>1128</v>
      </c>
      <c r="B441" s="81" t="s">
        <v>1129</v>
      </c>
      <c r="C441" s="88" t="s">
        <v>1130</v>
      </c>
      <c r="D441" s="77">
        <f>SUM([31]EASTERNFL:VALENCIA!D441)</f>
        <v>2404816.9900000002</v>
      </c>
      <c r="E441" s="77">
        <f>SUM([31]EASTERNFL:VALENCIA!E441)</f>
        <v>10626.93</v>
      </c>
      <c r="F441" s="77">
        <f>SUM([31]EASTERNFL:VALENCIA!F441)</f>
        <v>33673.71</v>
      </c>
      <c r="G441" s="77">
        <f>SUM([31]EASTERNFL:VALENCIA!G441)</f>
        <v>0</v>
      </c>
      <c r="H441" s="77">
        <f>SUM([31]EASTERNFL:VALENCIA!H441)</f>
        <v>0</v>
      </c>
      <c r="I441" s="77">
        <f>SUM([31]EASTERNFL:VALENCIA!I441)</f>
        <v>0</v>
      </c>
      <c r="J441" s="77">
        <f>SUM([31]EASTERNFL:VALENCIA!J441)</f>
        <v>1123.7</v>
      </c>
      <c r="K441" s="77">
        <f>SUM([31]EASTERNFL:VALENCIA!K441)</f>
        <v>0</v>
      </c>
      <c r="L441" s="77">
        <f>SUM([31]EASTERNFL:VALENCIA!L441)</f>
        <v>0</v>
      </c>
      <c r="M441" s="78">
        <f t="shared" si="36"/>
        <v>2450241.3300000005</v>
      </c>
      <c r="N441" s="77">
        <f>SUM([31]EASTERNFL:VALENCIA!N441)</f>
        <v>8292.2999999999993</v>
      </c>
      <c r="O441" s="138">
        <f t="shared" si="35"/>
        <v>2458533.6300000004</v>
      </c>
      <c r="P441" s="217"/>
      <c r="Q441" s="91"/>
      <c r="R441" s="92"/>
    </row>
    <row r="442" spans="1:18">
      <c r="A442" s="46" t="s">
        <v>1131</v>
      </c>
      <c r="B442" s="81" t="s">
        <v>1132</v>
      </c>
      <c r="C442" s="88" t="s">
        <v>1133</v>
      </c>
      <c r="D442" s="77">
        <f>SUM([31]EASTERNFL:VALENCIA!D442)</f>
        <v>1198789.6100000001</v>
      </c>
      <c r="E442" s="77">
        <f>SUM([31]EASTERNFL:VALENCIA!E442)</f>
        <v>83023.67</v>
      </c>
      <c r="F442" s="77">
        <f>SUM([31]EASTERNFL:VALENCIA!F442)</f>
        <v>12317.86</v>
      </c>
      <c r="G442" s="77">
        <f>SUM([31]EASTERNFL:VALENCIA!G442)</f>
        <v>0</v>
      </c>
      <c r="H442" s="77">
        <f>SUM([31]EASTERNFL:VALENCIA!H442)</f>
        <v>0</v>
      </c>
      <c r="I442" s="77">
        <f>SUM([31]EASTERNFL:VALENCIA!I442)</f>
        <v>0</v>
      </c>
      <c r="J442" s="77">
        <f>SUM([31]EASTERNFL:VALENCIA!J442)</f>
        <v>1777.47</v>
      </c>
      <c r="K442" s="77">
        <f>SUM([31]EASTERNFL:VALENCIA!K442)</f>
        <v>0</v>
      </c>
      <c r="L442" s="77">
        <f>SUM([31]EASTERNFL:VALENCIA!L442)</f>
        <v>0</v>
      </c>
      <c r="M442" s="78">
        <f t="shared" si="36"/>
        <v>1295908.6100000001</v>
      </c>
      <c r="N442" s="77">
        <f>SUM([31]EASTERNFL:VALENCIA!N442)</f>
        <v>0</v>
      </c>
      <c r="O442" s="138">
        <f t="shared" si="35"/>
        <v>1295908.6100000001</v>
      </c>
      <c r="P442" s="217"/>
      <c r="Q442" s="91"/>
      <c r="R442" s="92"/>
    </row>
    <row r="443" spans="1:18">
      <c r="A443" s="46" t="s">
        <v>1134</v>
      </c>
      <c r="B443" s="81" t="s">
        <v>1135</v>
      </c>
      <c r="C443" s="88" t="s">
        <v>1136</v>
      </c>
      <c r="D443" s="77">
        <f>SUM([31]EASTERNFL:VALENCIA!D443)</f>
        <v>351461.03</v>
      </c>
      <c r="E443" s="77">
        <f>SUM([31]EASTERNFL:VALENCIA!E443)</f>
        <v>3420.15</v>
      </c>
      <c r="F443" s="77">
        <f>SUM([31]EASTERNFL:VALENCIA!F443)</f>
        <v>2100</v>
      </c>
      <c r="G443" s="77">
        <f>SUM([31]EASTERNFL:VALENCIA!G443)</f>
        <v>0</v>
      </c>
      <c r="H443" s="77">
        <f>SUM([31]EASTERNFL:VALENCIA!H443)</f>
        <v>0</v>
      </c>
      <c r="I443" s="77">
        <f>SUM([31]EASTERNFL:VALENCIA!I443)</f>
        <v>0</v>
      </c>
      <c r="J443" s="77">
        <f>SUM([31]EASTERNFL:VALENCIA!J443)</f>
        <v>23156.629999999997</v>
      </c>
      <c r="K443" s="77">
        <f>SUM([31]EASTERNFL:VALENCIA!K443)</f>
        <v>0</v>
      </c>
      <c r="L443" s="77">
        <f>SUM([31]EASTERNFL:VALENCIA!L443)</f>
        <v>0</v>
      </c>
      <c r="M443" s="78">
        <f t="shared" si="36"/>
        <v>380137.81000000006</v>
      </c>
      <c r="N443" s="77">
        <f>SUM([31]EASTERNFL:VALENCIA!N443)</f>
        <v>0</v>
      </c>
      <c r="O443" s="138">
        <f t="shared" si="35"/>
        <v>380137.81000000006</v>
      </c>
      <c r="P443" s="217"/>
      <c r="Q443" s="91"/>
      <c r="R443" s="92"/>
    </row>
    <row r="444" spans="1:18">
      <c r="A444" s="46" t="s">
        <v>1137</v>
      </c>
      <c r="B444" s="81" t="s">
        <v>1138</v>
      </c>
      <c r="C444" s="88" t="s">
        <v>1139</v>
      </c>
      <c r="D444" s="77">
        <f>SUM([31]EASTERNFL:VALENCIA!D444)</f>
        <v>304124.49</v>
      </c>
      <c r="E444" s="77">
        <f>SUM([31]EASTERNFL:VALENCIA!E444)</f>
        <v>12428.16</v>
      </c>
      <c r="F444" s="77">
        <f>SUM([31]EASTERNFL:VALENCIA!F444)</f>
        <v>0</v>
      </c>
      <c r="G444" s="77">
        <f>SUM([31]EASTERNFL:VALENCIA!G444)</f>
        <v>0</v>
      </c>
      <c r="H444" s="77">
        <f>SUM([31]EASTERNFL:VALENCIA!H444)</f>
        <v>0</v>
      </c>
      <c r="I444" s="77">
        <f>SUM([31]EASTERNFL:VALENCIA!I444)</f>
        <v>0</v>
      </c>
      <c r="J444" s="77">
        <f>SUM([31]EASTERNFL:VALENCIA!J444)</f>
        <v>0</v>
      </c>
      <c r="K444" s="77">
        <f>SUM([31]EASTERNFL:VALENCIA!K444)</f>
        <v>0</v>
      </c>
      <c r="L444" s="77">
        <f>SUM([31]EASTERNFL:VALENCIA!L444)</f>
        <v>0</v>
      </c>
      <c r="M444" s="78">
        <f t="shared" si="36"/>
        <v>316552.64999999997</v>
      </c>
      <c r="N444" s="77">
        <f>SUM([31]EASTERNFL:VALENCIA!N444)</f>
        <v>0</v>
      </c>
      <c r="O444" s="138">
        <f t="shared" si="35"/>
        <v>316552.64999999997</v>
      </c>
      <c r="P444" s="217"/>
      <c r="Q444" s="91"/>
      <c r="R444" s="92"/>
    </row>
    <row r="445" spans="1:18">
      <c r="A445" s="46" t="s">
        <v>1140</v>
      </c>
      <c r="B445" s="81" t="s">
        <v>1141</v>
      </c>
      <c r="C445" s="88" t="s">
        <v>1142</v>
      </c>
      <c r="D445" s="77">
        <f>SUM([31]EASTERNFL:VALENCIA!D445)</f>
        <v>107765963.28999999</v>
      </c>
      <c r="E445" s="77">
        <f>SUM([31]EASTERNFL:VALENCIA!E445)</f>
        <v>47139901.840000011</v>
      </c>
      <c r="F445" s="77">
        <f>SUM([31]EASTERNFL:VALENCIA!F445)</f>
        <v>5137175.0599999996</v>
      </c>
      <c r="G445" s="77">
        <f>SUM([31]EASTERNFL:VALENCIA!G445)</f>
        <v>421756.54</v>
      </c>
      <c r="H445" s="77">
        <f>SUM([31]EASTERNFL:VALENCIA!H445)</f>
        <v>76133.099999999991</v>
      </c>
      <c r="I445" s="77">
        <f>SUM([31]EASTERNFL:VALENCIA!I445)</f>
        <v>0</v>
      </c>
      <c r="J445" s="77">
        <f>SUM([31]EASTERNFL:VALENCIA!J445)</f>
        <v>12969913.699999997</v>
      </c>
      <c r="K445" s="77">
        <f>SUM([31]EASTERNFL:VALENCIA!K445)</f>
        <v>230725.88</v>
      </c>
      <c r="L445" s="77">
        <f>SUM([31]EASTERNFL:VALENCIA!L445)</f>
        <v>-8836842.9900000002</v>
      </c>
      <c r="M445" s="78">
        <f t="shared" si="36"/>
        <v>164904726.41999996</v>
      </c>
      <c r="N445" s="77">
        <f>SUM([31]EASTERNFL:VALENCIA!N445)</f>
        <v>69254.370000000024</v>
      </c>
      <c r="O445" s="138">
        <f t="shared" si="35"/>
        <v>164973980.78999996</v>
      </c>
      <c r="P445" s="217"/>
      <c r="Q445" s="91"/>
      <c r="R445" s="92"/>
    </row>
    <row r="446" spans="1:18">
      <c r="A446" s="46" t="s">
        <v>1143</v>
      </c>
      <c r="B446" s="81" t="s">
        <v>1144</v>
      </c>
      <c r="C446" s="88" t="s">
        <v>1145</v>
      </c>
      <c r="D446" s="77">
        <f>SUM([31]EASTERNFL:VALENCIA!D446)</f>
        <v>2612.9299999999998</v>
      </c>
      <c r="E446" s="77">
        <f>SUM([31]EASTERNFL:VALENCIA!E446)</f>
        <v>751430.01</v>
      </c>
      <c r="F446" s="77">
        <f>SUM([31]EASTERNFL:VALENCIA!F446)</f>
        <v>0</v>
      </c>
      <c r="G446" s="77">
        <f>SUM([31]EASTERNFL:VALENCIA!G446)</f>
        <v>0</v>
      </c>
      <c r="H446" s="77">
        <f>SUM([31]EASTERNFL:VALENCIA!H446)</f>
        <v>0</v>
      </c>
      <c r="I446" s="77">
        <f>SUM([31]EASTERNFL:VALENCIA!I446)</f>
        <v>0</v>
      </c>
      <c r="J446" s="77">
        <f>SUM([31]EASTERNFL:VALENCIA!J446)</f>
        <v>13280.86</v>
      </c>
      <c r="K446" s="77">
        <f>SUM([31]EASTERNFL:VALENCIA!K446)</f>
        <v>0</v>
      </c>
      <c r="L446" s="77">
        <f>SUM([31]EASTERNFL:VALENCIA!L446)</f>
        <v>0</v>
      </c>
      <c r="M446" s="78">
        <f t="shared" si="36"/>
        <v>767323.8</v>
      </c>
      <c r="N446" s="77">
        <f>SUM([31]EASTERNFL:VALENCIA!N446)</f>
        <v>0</v>
      </c>
      <c r="O446" s="138">
        <f t="shared" si="35"/>
        <v>767323.8</v>
      </c>
      <c r="P446" s="217"/>
      <c r="Q446" s="91"/>
      <c r="R446" s="92"/>
    </row>
    <row r="447" spans="1:18">
      <c r="A447" s="46" t="s">
        <v>1146</v>
      </c>
      <c r="B447" s="81" t="s">
        <v>1147</v>
      </c>
      <c r="C447" s="88" t="s">
        <v>1148</v>
      </c>
      <c r="D447" s="77">
        <f>SUM([31]EASTERNFL:VALENCIA!D447)</f>
        <v>21104.5</v>
      </c>
      <c r="E447" s="77">
        <f>SUM([31]EASTERNFL:VALENCIA!E447)</f>
        <v>121214.6</v>
      </c>
      <c r="F447" s="77">
        <f>SUM([31]EASTERNFL:VALENCIA!F447)</f>
        <v>0</v>
      </c>
      <c r="G447" s="77">
        <f>SUM([31]EASTERNFL:VALENCIA!G447)</f>
        <v>0</v>
      </c>
      <c r="H447" s="77">
        <f>SUM([31]EASTERNFL:VALENCIA!H447)</f>
        <v>0</v>
      </c>
      <c r="I447" s="77">
        <f>SUM([31]EASTERNFL:VALENCIA!I447)</f>
        <v>0</v>
      </c>
      <c r="J447" s="77">
        <f>SUM([31]EASTERNFL:VALENCIA!J447)</f>
        <v>0</v>
      </c>
      <c r="K447" s="77">
        <f>SUM([31]EASTERNFL:VALENCIA!K447)</f>
        <v>0</v>
      </c>
      <c r="L447" s="77">
        <f>SUM([31]EASTERNFL:VALENCIA!L447)</f>
        <v>0</v>
      </c>
      <c r="M447" s="78">
        <f t="shared" si="36"/>
        <v>142319.1</v>
      </c>
      <c r="N447" s="77">
        <f>SUM([31]EASTERNFL:VALENCIA!N447)</f>
        <v>0</v>
      </c>
      <c r="O447" s="138">
        <f t="shared" si="35"/>
        <v>142319.1</v>
      </c>
      <c r="P447" s="217"/>
      <c r="Q447" s="91"/>
      <c r="R447" s="92"/>
    </row>
    <row r="448" spans="1:18">
      <c r="A448" s="46" t="s">
        <v>1149</v>
      </c>
      <c r="B448" s="81" t="s">
        <v>1150</v>
      </c>
      <c r="C448" s="88" t="s">
        <v>1151</v>
      </c>
      <c r="D448" s="77">
        <f>SUM([31]EASTERNFL:VALENCIA!D448)</f>
        <v>26390780.119999997</v>
      </c>
      <c r="E448" s="77">
        <f>SUM([31]EASTERNFL:VALENCIA!E448)</f>
        <v>12541535.029999999</v>
      </c>
      <c r="F448" s="77">
        <f>SUM([31]EASTERNFL:VALENCIA!F448)</f>
        <v>2285435.48</v>
      </c>
      <c r="G448" s="77">
        <f>SUM([31]EASTERNFL:VALENCIA!G448)</f>
        <v>2836.89</v>
      </c>
      <c r="H448" s="77">
        <f>SUM([31]EASTERNFL:VALENCIA!H448)</f>
        <v>14190</v>
      </c>
      <c r="I448" s="77">
        <f>SUM([31]EASTERNFL:VALENCIA!I448)</f>
        <v>0</v>
      </c>
      <c r="J448" s="77">
        <f>SUM([31]EASTERNFL:VALENCIA!J448)</f>
        <v>6724804.5300000003</v>
      </c>
      <c r="K448" s="77">
        <f>SUM([31]EASTERNFL:VALENCIA!K448)</f>
        <v>0</v>
      </c>
      <c r="L448" s="77">
        <f>SUM([31]EASTERNFL:VALENCIA!L448)</f>
        <v>-4785982.95</v>
      </c>
      <c r="M448" s="78">
        <f t="shared" si="36"/>
        <v>43173599.099999994</v>
      </c>
      <c r="N448" s="77">
        <f>SUM([31]EASTERNFL:VALENCIA!N448)</f>
        <v>43839.22</v>
      </c>
      <c r="O448" s="138">
        <f t="shared" si="35"/>
        <v>43217438.319999993</v>
      </c>
      <c r="P448" s="217"/>
      <c r="Q448" s="91"/>
      <c r="R448" s="92"/>
    </row>
    <row r="449" spans="1:18">
      <c r="A449" s="46" t="s">
        <v>1152</v>
      </c>
      <c r="B449" s="81" t="s">
        <v>1153</v>
      </c>
      <c r="C449" s="88" t="s">
        <v>1154</v>
      </c>
      <c r="D449" s="77">
        <f>SUM([31]EASTERNFL:VALENCIA!D449)</f>
        <v>31269046.330000002</v>
      </c>
      <c r="E449" s="77">
        <f>SUM([31]EASTERNFL:VALENCIA!E449)</f>
        <v>7880493.5499999998</v>
      </c>
      <c r="F449" s="77">
        <f>SUM([31]EASTERNFL:VALENCIA!F449)</f>
        <v>2148479.2999999998</v>
      </c>
      <c r="G449" s="77">
        <f>SUM([31]EASTERNFL:VALENCIA!G449)</f>
        <v>0</v>
      </c>
      <c r="H449" s="77">
        <f>SUM([31]EASTERNFL:VALENCIA!H449)</f>
        <v>0</v>
      </c>
      <c r="I449" s="77">
        <f>SUM([31]EASTERNFL:VALENCIA!I449)</f>
        <v>0</v>
      </c>
      <c r="J449" s="77">
        <f>SUM([31]EASTERNFL:VALENCIA!J449)</f>
        <v>2613034.64</v>
      </c>
      <c r="K449" s="77">
        <f>SUM([31]EASTERNFL:VALENCIA!K449)</f>
        <v>0</v>
      </c>
      <c r="L449" s="77">
        <f>SUM([31]EASTERNFL:VALENCIA!L449)</f>
        <v>0</v>
      </c>
      <c r="M449" s="78">
        <f t="shared" si="36"/>
        <v>43911053.82</v>
      </c>
      <c r="N449" s="77">
        <f>SUM([31]EASTERNFL:VALENCIA!N449)</f>
        <v>-744524.57000000007</v>
      </c>
      <c r="O449" s="138">
        <f t="shared" si="35"/>
        <v>43166529.25</v>
      </c>
      <c r="P449" s="217"/>
      <c r="Q449" s="91"/>
      <c r="R449" s="92"/>
    </row>
    <row r="450" spans="1:18">
      <c r="A450" s="46" t="s">
        <v>1155</v>
      </c>
      <c r="B450" s="81" t="s">
        <v>1156</v>
      </c>
      <c r="C450" s="88" t="s">
        <v>1157</v>
      </c>
      <c r="D450" s="77">
        <f>SUM([31]EASTERNFL:VALENCIA!D450)</f>
        <v>17167367.159999996</v>
      </c>
      <c r="E450" s="77">
        <f>SUM([31]EASTERNFL:VALENCIA!E450)</f>
        <v>2006861.42</v>
      </c>
      <c r="F450" s="77">
        <f>SUM([31]EASTERNFL:VALENCIA!F450)</f>
        <v>216086.06</v>
      </c>
      <c r="G450" s="77">
        <f>SUM([31]EASTERNFL:VALENCIA!G450)</f>
        <v>0</v>
      </c>
      <c r="H450" s="77">
        <f>SUM([31]EASTERNFL:VALENCIA!H450)</f>
        <v>0</v>
      </c>
      <c r="I450" s="77">
        <f>SUM([31]EASTERNFL:VALENCIA!I450)</f>
        <v>0</v>
      </c>
      <c r="J450" s="77">
        <f>SUM([31]EASTERNFL:VALENCIA!J450)</f>
        <v>4646083.97</v>
      </c>
      <c r="K450" s="77">
        <f>SUM([31]EASTERNFL:VALENCIA!K450)</f>
        <v>0</v>
      </c>
      <c r="L450" s="77">
        <f>SUM([31]EASTERNFL:VALENCIA!L450)</f>
        <v>0</v>
      </c>
      <c r="M450" s="78">
        <f t="shared" si="36"/>
        <v>24036398.609999996</v>
      </c>
      <c r="N450" s="77">
        <f>SUM([31]EASTERNFL:VALENCIA!N450)</f>
        <v>-1895</v>
      </c>
      <c r="O450" s="138">
        <f t="shared" si="35"/>
        <v>24034503.609999996</v>
      </c>
      <c r="P450" s="217"/>
      <c r="Q450" s="91"/>
      <c r="R450" s="92"/>
    </row>
    <row r="451" spans="1:18">
      <c r="A451" s="46" t="s">
        <v>1158</v>
      </c>
      <c r="B451" s="81" t="s">
        <v>1159</v>
      </c>
      <c r="C451" s="88" t="s">
        <v>1160</v>
      </c>
      <c r="D451" s="77">
        <f>SUM([31]EASTERNFL:VALENCIA!D451)</f>
        <v>11421023.52</v>
      </c>
      <c r="E451" s="77">
        <f>SUM([31]EASTERNFL:VALENCIA!E451)</f>
        <v>382162.93</v>
      </c>
      <c r="F451" s="77">
        <f>SUM([31]EASTERNFL:VALENCIA!F451)</f>
        <v>125134.54000000001</v>
      </c>
      <c r="G451" s="77">
        <f>SUM([31]EASTERNFL:VALENCIA!G451)</f>
        <v>0</v>
      </c>
      <c r="H451" s="77">
        <f>SUM([31]EASTERNFL:VALENCIA!H451)</f>
        <v>0</v>
      </c>
      <c r="I451" s="77">
        <f>SUM([31]EASTERNFL:VALENCIA!I451)</f>
        <v>0</v>
      </c>
      <c r="J451" s="77">
        <f>SUM([31]EASTERNFL:VALENCIA!J451)</f>
        <v>1172316.7299999997</v>
      </c>
      <c r="K451" s="77">
        <f>SUM([31]EASTERNFL:VALENCIA!K451)</f>
        <v>0</v>
      </c>
      <c r="L451" s="77">
        <f>SUM([31]EASTERNFL:VALENCIA!L451)</f>
        <v>-1364.1</v>
      </c>
      <c r="M451" s="78">
        <f t="shared" si="36"/>
        <v>13099273.619999999</v>
      </c>
      <c r="N451" s="77">
        <f>SUM([31]EASTERNFL:VALENCIA!N451)</f>
        <v>919770.08</v>
      </c>
      <c r="O451" s="138">
        <f t="shared" si="35"/>
        <v>14019043.699999999</v>
      </c>
      <c r="P451" s="217"/>
      <c r="Q451" s="91"/>
      <c r="R451" s="92"/>
    </row>
    <row r="452" spans="1:18">
      <c r="A452" s="46" t="s">
        <v>1161</v>
      </c>
      <c r="B452" s="81" t="s">
        <v>1162</v>
      </c>
      <c r="C452" s="88" t="s">
        <v>1163</v>
      </c>
      <c r="D452" s="77">
        <f>SUM([31]EASTERNFL:VALENCIA!D452)</f>
        <v>13818932.910000002</v>
      </c>
      <c r="E452" s="77">
        <f>SUM([31]EASTERNFL:VALENCIA!E452)</f>
        <v>10609939.050000003</v>
      </c>
      <c r="F452" s="77">
        <f>SUM([31]EASTERNFL:VALENCIA!F452)</f>
        <v>1571628.1800000002</v>
      </c>
      <c r="G452" s="77">
        <f>SUM([31]EASTERNFL:VALENCIA!G452)</f>
        <v>0</v>
      </c>
      <c r="H452" s="77">
        <f>SUM([31]EASTERNFL:VALENCIA!H452)</f>
        <v>1015</v>
      </c>
      <c r="I452" s="77">
        <f>SUM([31]EASTERNFL:VALENCIA!I452)</f>
        <v>0</v>
      </c>
      <c r="J452" s="77">
        <f>SUM([31]EASTERNFL:VALENCIA!J452)</f>
        <v>1759472.6099999996</v>
      </c>
      <c r="K452" s="77">
        <f>SUM([31]EASTERNFL:VALENCIA!K452)</f>
        <v>0</v>
      </c>
      <c r="L452" s="77">
        <f>SUM([31]EASTERNFL:VALENCIA!L452)</f>
        <v>-34405.96</v>
      </c>
      <c r="M452" s="78">
        <f t="shared" si="36"/>
        <v>27726581.790000003</v>
      </c>
      <c r="N452" s="77">
        <f>SUM([31]EASTERNFL:VALENCIA!N452)</f>
        <v>6823.4800000000032</v>
      </c>
      <c r="O452" s="138">
        <f t="shared" si="35"/>
        <v>27733405.270000003</v>
      </c>
      <c r="P452" s="217"/>
      <c r="Q452" s="91"/>
      <c r="R452" s="92"/>
    </row>
    <row r="453" spans="1:18">
      <c r="A453" s="46" t="s">
        <v>1164</v>
      </c>
      <c r="B453" s="136" t="s">
        <v>1165</v>
      </c>
      <c r="C453" s="140" t="s">
        <v>1166</v>
      </c>
      <c r="D453" s="77">
        <f>SUM([31]EASTERNFL:VALENCIA!D453)</f>
        <v>1592753.84</v>
      </c>
      <c r="E453" s="77">
        <f>SUM([31]EASTERNFL:VALENCIA!E453)</f>
        <v>1432</v>
      </c>
      <c r="F453" s="77">
        <f>SUM([31]EASTERNFL:VALENCIA!F453)</f>
        <v>1650</v>
      </c>
      <c r="G453" s="77">
        <f>SUM([31]EASTERNFL:VALENCIA!G453)</f>
        <v>0</v>
      </c>
      <c r="H453" s="77">
        <f>SUM([31]EASTERNFL:VALENCIA!H453)</f>
        <v>0</v>
      </c>
      <c r="I453" s="77">
        <f>SUM([31]EASTERNFL:VALENCIA!I453)</f>
        <v>0</v>
      </c>
      <c r="J453" s="77">
        <f>SUM([31]EASTERNFL:VALENCIA!J453)</f>
        <v>0</v>
      </c>
      <c r="K453" s="77">
        <f>SUM([31]EASTERNFL:VALENCIA!K453)</f>
        <v>0</v>
      </c>
      <c r="L453" s="77">
        <f>SUM([31]EASTERNFL:VALENCIA!L453)</f>
        <v>0</v>
      </c>
      <c r="M453" s="78">
        <f t="shared" si="36"/>
        <v>1595835.84</v>
      </c>
      <c r="N453" s="77">
        <f>SUM([31]EASTERNFL:VALENCIA!N453)</f>
        <v>0</v>
      </c>
      <c r="O453" s="138">
        <f t="shared" si="35"/>
        <v>1595835.84</v>
      </c>
      <c r="P453" s="217"/>
      <c r="Q453" s="91"/>
      <c r="R453" s="92"/>
    </row>
    <row r="454" spans="1:18">
      <c r="A454" s="46" t="s">
        <v>1167</v>
      </c>
      <c r="B454" s="81" t="s">
        <v>1168</v>
      </c>
      <c r="C454" s="125" t="s">
        <v>1169</v>
      </c>
      <c r="D454" s="77">
        <f>SUM([31]EASTERNFL:VALENCIA!D454)</f>
        <v>893356.6100000001</v>
      </c>
      <c r="E454" s="77">
        <f>SUM([31]EASTERNFL:VALENCIA!E454)</f>
        <v>16895.97</v>
      </c>
      <c r="F454" s="77">
        <f>SUM([31]EASTERNFL:VALENCIA!F454)</f>
        <v>221.15</v>
      </c>
      <c r="G454" s="77">
        <f>SUM([31]EASTERNFL:VALENCIA!G454)</f>
        <v>0</v>
      </c>
      <c r="H454" s="77">
        <f>SUM([31]EASTERNFL:VALENCIA!H454)</f>
        <v>0</v>
      </c>
      <c r="I454" s="77">
        <f>SUM([31]EASTERNFL:VALENCIA!I454)</f>
        <v>0</v>
      </c>
      <c r="J454" s="77">
        <f>SUM([31]EASTERNFL:VALENCIA!J454)</f>
        <v>669468.25</v>
      </c>
      <c r="K454" s="77">
        <f>SUM([31]EASTERNFL:VALENCIA!K454)</f>
        <v>0</v>
      </c>
      <c r="L454" s="77">
        <f>SUM([31]EASTERNFL:VALENCIA!L454)</f>
        <v>0</v>
      </c>
      <c r="M454" s="78">
        <f t="shared" si="36"/>
        <v>1579941.98</v>
      </c>
      <c r="N454" s="77">
        <f>SUM([31]EASTERNFL:VALENCIA!N454)</f>
        <v>0</v>
      </c>
      <c r="O454" s="138">
        <f t="shared" si="35"/>
        <v>1579941.98</v>
      </c>
      <c r="P454" s="217"/>
      <c r="Q454" s="91"/>
      <c r="R454" s="92"/>
    </row>
    <row r="455" spans="1:18">
      <c r="A455" s="46" t="s">
        <v>1170</v>
      </c>
      <c r="B455" s="81" t="s">
        <v>1171</v>
      </c>
      <c r="C455" s="125" t="s">
        <v>1172</v>
      </c>
      <c r="D455" s="77">
        <f>SUM([31]EASTERNFL:VALENCIA!D455)</f>
        <v>273202.68</v>
      </c>
      <c r="E455" s="77">
        <f>SUM([31]EASTERNFL:VALENCIA!E455)</f>
        <v>1422.67</v>
      </c>
      <c r="F455" s="77">
        <f>SUM([31]EASTERNFL:VALENCIA!F455)</f>
        <v>0</v>
      </c>
      <c r="G455" s="77">
        <f>SUM([31]EASTERNFL:VALENCIA!G455)</f>
        <v>0</v>
      </c>
      <c r="H455" s="77">
        <f>SUM([31]EASTERNFL:VALENCIA!H455)</f>
        <v>0</v>
      </c>
      <c r="I455" s="77">
        <f>SUM([31]EASTERNFL:VALENCIA!I455)</f>
        <v>0</v>
      </c>
      <c r="J455" s="77">
        <f>SUM([31]EASTERNFL:VALENCIA!J455)</f>
        <v>0</v>
      </c>
      <c r="K455" s="77">
        <f>SUM([31]EASTERNFL:VALENCIA!K455)</f>
        <v>0</v>
      </c>
      <c r="L455" s="77">
        <f>SUM([31]EASTERNFL:VALENCIA!L455)</f>
        <v>0</v>
      </c>
      <c r="M455" s="78">
        <f t="shared" si="36"/>
        <v>274625.34999999998</v>
      </c>
      <c r="N455" s="77">
        <f>SUM([31]EASTERNFL:VALENCIA!N455)</f>
        <v>0</v>
      </c>
      <c r="O455" s="138">
        <f t="shared" si="35"/>
        <v>274625.34999999998</v>
      </c>
      <c r="P455" s="217"/>
      <c r="Q455" s="91"/>
      <c r="R455" s="92"/>
    </row>
    <row r="456" spans="1:18">
      <c r="A456" s="46" t="s">
        <v>1173</v>
      </c>
      <c r="B456" s="81" t="s">
        <v>1174</v>
      </c>
      <c r="C456" s="125" t="s">
        <v>1175</v>
      </c>
      <c r="D456" s="77">
        <f>SUM([31]EASTERNFL:VALENCIA!D456)</f>
        <v>1817048.87</v>
      </c>
      <c r="E456" s="77">
        <f>SUM([31]EASTERNFL:VALENCIA!E456)</f>
        <v>455456.27999999997</v>
      </c>
      <c r="F456" s="77">
        <f>SUM([31]EASTERNFL:VALENCIA!F456)</f>
        <v>2179.8000000000002</v>
      </c>
      <c r="G456" s="77">
        <f>SUM([31]EASTERNFL:VALENCIA!G456)</f>
        <v>0</v>
      </c>
      <c r="H456" s="77">
        <f>SUM([31]EASTERNFL:VALENCIA!H456)</f>
        <v>0</v>
      </c>
      <c r="I456" s="77">
        <f>SUM([31]EASTERNFL:VALENCIA!I456)</f>
        <v>0</v>
      </c>
      <c r="J456" s="77">
        <f>SUM([31]EASTERNFL:VALENCIA!J456)</f>
        <v>0</v>
      </c>
      <c r="K456" s="77">
        <f>SUM([31]EASTERNFL:VALENCIA!K456)</f>
        <v>0</v>
      </c>
      <c r="L456" s="77">
        <f>SUM([31]EASTERNFL:VALENCIA!L456)</f>
        <v>0</v>
      </c>
      <c r="M456" s="78">
        <f t="shared" si="36"/>
        <v>2274684.9499999997</v>
      </c>
      <c r="N456" s="77">
        <f>SUM([31]EASTERNFL:VALENCIA!N456)</f>
        <v>0</v>
      </c>
      <c r="O456" s="138">
        <f t="shared" si="35"/>
        <v>2274684.9499999997</v>
      </c>
      <c r="P456" s="217"/>
      <c r="Q456" s="91"/>
      <c r="R456" s="92"/>
    </row>
    <row r="457" spans="1:18">
      <c r="A457" s="46" t="s">
        <v>1176</v>
      </c>
      <c r="B457" s="81" t="s">
        <v>1177</v>
      </c>
      <c r="C457" s="125" t="s">
        <v>1178</v>
      </c>
      <c r="D457" s="77">
        <f>SUM([31]EASTERNFL:VALENCIA!D457)</f>
        <v>228047.50000000003</v>
      </c>
      <c r="E457" s="77">
        <f>SUM([31]EASTERNFL:VALENCIA!E457)</f>
        <v>18797.45</v>
      </c>
      <c r="F457" s="77">
        <f>SUM([31]EASTERNFL:VALENCIA!F457)</f>
        <v>0</v>
      </c>
      <c r="G457" s="77">
        <f>SUM([31]EASTERNFL:VALENCIA!G457)</f>
        <v>0</v>
      </c>
      <c r="H457" s="77">
        <f>SUM([31]EASTERNFL:VALENCIA!H457)</f>
        <v>0</v>
      </c>
      <c r="I457" s="77">
        <f>SUM([31]EASTERNFL:VALENCIA!I457)</f>
        <v>0</v>
      </c>
      <c r="J457" s="77">
        <f>SUM([31]EASTERNFL:VALENCIA!J457)</f>
        <v>0</v>
      </c>
      <c r="K457" s="77">
        <f>SUM([31]EASTERNFL:VALENCIA!K457)</f>
        <v>0</v>
      </c>
      <c r="L457" s="77">
        <f>SUM([31]EASTERNFL:VALENCIA!L457)</f>
        <v>0</v>
      </c>
      <c r="M457" s="78">
        <f t="shared" si="36"/>
        <v>246844.95000000004</v>
      </c>
      <c r="N457" s="77">
        <f>SUM([31]EASTERNFL:VALENCIA!N457)</f>
        <v>0</v>
      </c>
      <c r="O457" s="138">
        <f t="shared" si="35"/>
        <v>246844.95000000004</v>
      </c>
      <c r="P457" s="217"/>
      <c r="Q457" s="91"/>
      <c r="R457" s="92"/>
    </row>
    <row r="458" spans="1:18">
      <c r="A458" s="46" t="s">
        <v>1179</v>
      </c>
      <c r="B458" s="81" t="s">
        <v>1180</v>
      </c>
      <c r="C458" s="125" t="s">
        <v>1181</v>
      </c>
      <c r="D458" s="77">
        <f>SUM([31]EASTERNFL:VALENCIA!D458)</f>
        <v>1034701.3800000001</v>
      </c>
      <c r="E458" s="77">
        <f>SUM([31]EASTERNFL:VALENCIA!E458)</f>
        <v>22587.43</v>
      </c>
      <c r="F458" s="77">
        <f>SUM([31]EASTERNFL:VALENCIA!F458)</f>
        <v>0</v>
      </c>
      <c r="G458" s="77">
        <f>SUM([31]EASTERNFL:VALENCIA!G458)</f>
        <v>0</v>
      </c>
      <c r="H458" s="77">
        <f>SUM([31]EASTERNFL:VALENCIA!H458)</f>
        <v>0</v>
      </c>
      <c r="I458" s="77">
        <f>SUM([31]EASTERNFL:VALENCIA!I458)</f>
        <v>0</v>
      </c>
      <c r="J458" s="77">
        <f>SUM([31]EASTERNFL:VALENCIA!J458)</f>
        <v>71041</v>
      </c>
      <c r="K458" s="77">
        <f>SUM([31]EASTERNFL:VALENCIA!K458)</f>
        <v>0</v>
      </c>
      <c r="L458" s="77">
        <f>SUM([31]EASTERNFL:VALENCIA!L458)</f>
        <v>0</v>
      </c>
      <c r="M458" s="78">
        <f t="shared" si="36"/>
        <v>1128329.81</v>
      </c>
      <c r="N458" s="77">
        <f>SUM([31]EASTERNFL:VALENCIA!N458)</f>
        <v>0</v>
      </c>
      <c r="O458" s="138">
        <f t="shared" si="35"/>
        <v>1128329.81</v>
      </c>
      <c r="P458" s="217"/>
      <c r="Q458" s="91"/>
      <c r="R458" s="92"/>
    </row>
    <row r="459" spans="1:18">
      <c r="A459" s="46" t="s">
        <v>1182</v>
      </c>
      <c r="B459" s="81" t="s">
        <v>1183</v>
      </c>
      <c r="C459" s="125" t="s">
        <v>1184</v>
      </c>
      <c r="D459" s="77">
        <f>SUM([31]EASTERNFL:VALENCIA!D459)</f>
        <v>1072533.2</v>
      </c>
      <c r="E459" s="77">
        <f>SUM([31]EASTERNFL:VALENCIA!E459)</f>
        <v>5814.02</v>
      </c>
      <c r="F459" s="77">
        <f>SUM([31]EASTERNFL:VALENCIA!F459)</f>
        <v>0</v>
      </c>
      <c r="G459" s="77">
        <f>SUM([31]EASTERNFL:VALENCIA!G459)</f>
        <v>0</v>
      </c>
      <c r="H459" s="77">
        <f>SUM([31]EASTERNFL:VALENCIA!H459)</f>
        <v>0</v>
      </c>
      <c r="I459" s="77">
        <f>SUM([31]EASTERNFL:VALENCIA!I459)</f>
        <v>0</v>
      </c>
      <c r="J459" s="77">
        <f>SUM([31]EASTERNFL:VALENCIA!J459)</f>
        <v>64986.9</v>
      </c>
      <c r="K459" s="77">
        <f>SUM([31]EASTERNFL:VALENCIA!K459)</f>
        <v>0</v>
      </c>
      <c r="L459" s="77">
        <f>SUM([31]EASTERNFL:VALENCIA!L459)</f>
        <v>0</v>
      </c>
      <c r="M459" s="78">
        <f t="shared" si="36"/>
        <v>1143334.1199999999</v>
      </c>
      <c r="N459" s="77">
        <f>SUM([31]EASTERNFL:VALENCIA!N459)</f>
        <v>0</v>
      </c>
      <c r="O459" s="138">
        <f t="shared" si="35"/>
        <v>1143334.1199999999</v>
      </c>
      <c r="P459" s="217"/>
      <c r="Q459" s="91"/>
      <c r="R459" s="92"/>
    </row>
    <row r="460" spans="1:18">
      <c r="A460" s="46" t="s">
        <v>1185</v>
      </c>
      <c r="B460" s="81" t="s">
        <v>1186</v>
      </c>
      <c r="C460" s="88" t="s">
        <v>1187</v>
      </c>
      <c r="D460" s="77">
        <f>SUM([31]EASTERNFL:VALENCIA!D460)</f>
        <v>681605.67</v>
      </c>
      <c r="E460" s="77">
        <f>SUM([31]EASTERNFL:VALENCIA!E460)</f>
        <v>40754.329999999994</v>
      </c>
      <c r="F460" s="77">
        <f>SUM([31]EASTERNFL:VALENCIA!F460)</f>
        <v>36946923.310000002</v>
      </c>
      <c r="G460" s="77">
        <f>SUM([31]EASTERNFL:VALENCIA!G460)</f>
        <v>0</v>
      </c>
      <c r="H460" s="77">
        <f>SUM([31]EASTERNFL:VALENCIA!H460)</f>
        <v>0</v>
      </c>
      <c r="I460" s="77">
        <f>SUM([31]EASTERNFL:VALENCIA!I460)</f>
        <v>0</v>
      </c>
      <c r="J460" s="77">
        <f>SUM([31]EASTERNFL:VALENCIA!J460)</f>
        <v>0</v>
      </c>
      <c r="K460" s="77">
        <f>SUM([31]EASTERNFL:VALENCIA!K460)</f>
        <v>0</v>
      </c>
      <c r="L460" s="77">
        <f>SUM([31]EASTERNFL:VALENCIA!L460)</f>
        <v>0</v>
      </c>
      <c r="M460" s="78">
        <f t="shared" si="36"/>
        <v>37669283.310000002</v>
      </c>
      <c r="N460" s="77">
        <f>SUM([31]EASTERNFL:VALENCIA!N460)</f>
        <v>-174027.72999999998</v>
      </c>
      <c r="O460" s="138">
        <f t="shared" si="35"/>
        <v>37495255.580000006</v>
      </c>
      <c r="P460" s="217"/>
      <c r="Q460" s="91"/>
      <c r="R460" s="92"/>
    </row>
    <row r="461" spans="1:18">
      <c r="A461" s="46" t="s">
        <v>1188</v>
      </c>
      <c r="B461" s="81" t="s">
        <v>1189</v>
      </c>
      <c r="C461" s="88" t="s">
        <v>1190</v>
      </c>
      <c r="D461" s="77">
        <f>SUM([31]EASTERNFL:VALENCIA!D461)</f>
        <v>70104.34</v>
      </c>
      <c r="E461" s="77">
        <f>SUM([31]EASTERNFL:VALENCIA!E461)</f>
        <v>8623293.9500000011</v>
      </c>
      <c r="F461" s="77">
        <f>SUM([31]EASTERNFL:VALENCIA!F461)</f>
        <v>69675.040000000008</v>
      </c>
      <c r="G461" s="77">
        <f>SUM([31]EASTERNFL:VALENCIA!G461)</f>
        <v>0</v>
      </c>
      <c r="H461" s="77">
        <f>SUM([31]EASTERNFL:VALENCIA!H461)</f>
        <v>713874.62000000011</v>
      </c>
      <c r="I461" s="77">
        <f>SUM([31]EASTERNFL:VALENCIA!I461)</f>
        <v>38279.54</v>
      </c>
      <c r="J461" s="77">
        <f>SUM([31]EASTERNFL:VALENCIA!J461)</f>
        <v>5165.88</v>
      </c>
      <c r="K461" s="77">
        <f>SUM([31]EASTERNFL:VALENCIA!K461)</f>
        <v>0</v>
      </c>
      <c r="L461" s="77">
        <f>SUM([31]EASTERNFL:VALENCIA!L461)</f>
        <v>0</v>
      </c>
      <c r="M461" s="78">
        <f t="shared" si="36"/>
        <v>9520393.3699999992</v>
      </c>
      <c r="N461" s="77">
        <f>SUM([31]EASTERNFL:VALENCIA!N461)</f>
        <v>-4287799.71</v>
      </c>
      <c r="O461" s="138">
        <f t="shared" si="35"/>
        <v>5232593.6599999992</v>
      </c>
      <c r="P461" s="217"/>
      <c r="Q461" s="91"/>
      <c r="R461" s="92"/>
    </row>
    <row r="462" spans="1:18">
      <c r="A462" s="46" t="s">
        <v>1191</v>
      </c>
      <c r="B462" s="81" t="s">
        <v>1192</v>
      </c>
      <c r="C462" s="88" t="s">
        <v>1193</v>
      </c>
      <c r="D462" s="77">
        <f>SUM([31]EASTERNFL:VALENCIA!D462)</f>
        <v>0</v>
      </c>
      <c r="E462" s="77">
        <f>SUM([31]EASTERNFL:VALENCIA!E462)</f>
        <v>0</v>
      </c>
      <c r="F462" s="77">
        <f>SUM([31]EASTERNFL:VALENCIA!F462)</f>
        <v>0</v>
      </c>
      <c r="G462" s="77">
        <f>SUM([31]EASTERNFL:VALENCIA!G462)</f>
        <v>0</v>
      </c>
      <c r="H462" s="77">
        <f>SUM([31]EASTERNFL:VALENCIA!H462)</f>
        <v>0</v>
      </c>
      <c r="I462" s="77">
        <f>SUM([31]EASTERNFL:VALENCIA!I462)</f>
        <v>0</v>
      </c>
      <c r="J462" s="77">
        <f>SUM([31]EASTERNFL:VALENCIA!J462)</f>
        <v>0</v>
      </c>
      <c r="K462" s="77">
        <f>SUM([31]EASTERNFL:VALENCIA!K462)</f>
        <v>0</v>
      </c>
      <c r="L462" s="77">
        <f>SUM([31]EASTERNFL:VALENCIA!L462)</f>
        <v>0</v>
      </c>
      <c r="M462" s="78">
        <f t="shared" si="36"/>
        <v>0</v>
      </c>
      <c r="N462" s="77">
        <f>SUM([31]EASTERNFL:VALENCIA!N462)</f>
        <v>0</v>
      </c>
      <c r="O462" s="138">
        <f t="shared" si="35"/>
        <v>0</v>
      </c>
      <c r="P462" s="217"/>
      <c r="Q462" s="91"/>
      <c r="R462" s="92"/>
    </row>
    <row r="463" spans="1:18">
      <c r="A463" s="46" t="s">
        <v>1194</v>
      </c>
      <c r="B463" s="81" t="s">
        <v>1195</v>
      </c>
      <c r="C463" s="88" t="s">
        <v>1196</v>
      </c>
      <c r="D463" s="77">
        <f>SUM([31]EASTERNFL:VALENCIA!D463)</f>
        <v>13790955.339999998</v>
      </c>
      <c r="E463" s="77">
        <f>SUM([31]EASTERNFL:VALENCIA!E463)</f>
        <v>12899020.93</v>
      </c>
      <c r="F463" s="77">
        <f>SUM([31]EASTERNFL:VALENCIA!F463)</f>
        <v>106920.08</v>
      </c>
      <c r="G463" s="77">
        <f>SUM([31]EASTERNFL:VALENCIA!G463)</f>
        <v>24923738.370000001</v>
      </c>
      <c r="H463" s="77">
        <f>SUM([31]EASTERNFL:VALENCIA!H463)</f>
        <v>1021385713.1200001</v>
      </c>
      <c r="I463" s="77">
        <f>SUM([31]EASTERNFL:VALENCIA!I463)</f>
        <v>0</v>
      </c>
      <c r="J463" s="77">
        <f>SUM([31]EASTERNFL:VALENCIA!J463)</f>
        <v>0</v>
      </c>
      <c r="K463" s="77">
        <f>SUM([31]EASTERNFL:VALENCIA!K463)</f>
        <v>0</v>
      </c>
      <c r="L463" s="77">
        <f>SUM([31]EASTERNFL:VALENCIA!L463)</f>
        <v>0</v>
      </c>
      <c r="M463" s="78">
        <f t="shared" si="36"/>
        <v>1073106347.8400002</v>
      </c>
      <c r="N463" s="77">
        <f>SUM([31]EASTERNFL:VALENCIA!N463)</f>
        <v>-145787237.28999999</v>
      </c>
      <c r="O463" s="138">
        <f t="shared" si="35"/>
        <v>927319110.55000019</v>
      </c>
      <c r="P463" s="217"/>
      <c r="Q463" s="91"/>
      <c r="R463" s="92"/>
    </row>
    <row r="464" spans="1:18">
      <c r="A464" s="46" t="s">
        <v>1197</v>
      </c>
      <c r="B464" s="81" t="s">
        <v>1198</v>
      </c>
      <c r="C464" s="85" t="s">
        <v>1199</v>
      </c>
      <c r="D464" s="77">
        <f>SUM([31]EASTERNFL:VALENCIA!D464)</f>
        <v>625695.77</v>
      </c>
      <c r="E464" s="77">
        <f>SUM([31]EASTERNFL:VALENCIA!E464)</f>
        <v>1298.4000000000001</v>
      </c>
      <c r="F464" s="77">
        <f>SUM([31]EASTERNFL:VALENCIA!F464)</f>
        <v>34291.47</v>
      </c>
      <c r="G464" s="77">
        <f>SUM([31]EASTERNFL:VALENCIA!G464)</f>
        <v>0</v>
      </c>
      <c r="H464" s="77">
        <f>SUM([31]EASTERNFL:VALENCIA!H464)</f>
        <v>0</v>
      </c>
      <c r="I464" s="77">
        <f>SUM([31]EASTERNFL:VALENCIA!I464)</f>
        <v>0</v>
      </c>
      <c r="J464" s="77">
        <f>SUM([31]EASTERNFL:VALENCIA!J464)</f>
        <v>814709.6</v>
      </c>
      <c r="K464" s="77">
        <f>SUM([31]EASTERNFL:VALENCIA!K464)</f>
        <v>5808375.3400000008</v>
      </c>
      <c r="L464" s="77">
        <f>SUM([31]EASTERNFL:VALENCIA!L464)</f>
        <v>17061.650000000001</v>
      </c>
      <c r="M464" s="78">
        <f t="shared" si="36"/>
        <v>7301432.2300000014</v>
      </c>
      <c r="N464" s="77">
        <f>SUM([31]EASTERNFL:VALENCIA!N464)</f>
        <v>329756.58</v>
      </c>
      <c r="O464" s="138">
        <f t="shared" si="35"/>
        <v>7631188.8100000015</v>
      </c>
      <c r="P464" s="217"/>
      <c r="Q464" s="91"/>
      <c r="R464" s="92"/>
    </row>
    <row r="465" spans="1:18">
      <c r="A465" s="46" t="s">
        <v>1200</v>
      </c>
      <c r="B465" s="81" t="s">
        <v>1201</v>
      </c>
      <c r="C465" s="85" t="s">
        <v>1202</v>
      </c>
      <c r="D465" s="77">
        <f>SUM([31]EASTERNFL:VALENCIA!D465)</f>
        <v>353310.1</v>
      </c>
      <c r="E465" s="77">
        <f>SUM([31]EASTERNFL:VALENCIA!E465)</f>
        <v>-40</v>
      </c>
      <c r="F465" s="77">
        <f>SUM([31]EASTERNFL:VALENCIA!F465)</f>
        <v>0</v>
      </c>
      <c r="G465" s="77">
        <f>SUM([31]EASTERNFL:VALENCIA!G465)</f>
        <v>0</v>
      </c>
      <c r="H465" s="77">
        <f>SUM([31]EASTERNFL:VALENCIA!H465)</f>
        <v>0</v>
      </c>
      <c r="I465" s="77">
        <f>SUM([31]EASTERNFL:VALENCIA!I465)</f>
        <v>0</v>
      </c>
      <c r="J465" s="77">
        <f>SUM([31]EASTERNFL:VALENCIA!J465)</f>
        <v>0</v>
      </c>
      <c r="K465" s="77">
        <f>SUM([31]EASTERNFL:VALENCIA!K465)</f>
        <v>0</v>
      </c>
      <c r="L465" s="77">
        <f>SUM([31]EASTERNFL:VALENCIA!L465)</f>
        <v>0</v>
      </c>
      <c r="M465" s="78">
        <f t="shared" si="36"/>
        <v>353270.1</v>
      </c>
      <c r="N465" s="77">
        <f>SUM([31]EASTERNFL:VALENCIA!N465)</f>
        <v>-110156845.52</v>
      </c>
      <c r="O465" s="138">
        <f t="shared" si="35"/>
        <v>-109803575.42</v>
      </c>
      <c r="P465" s="217"/>
      <c r="Q465" s="91"/>
      <c r="R465" s="92"/>
    </row>
    <row r="466" spans="1:18">
      <c r="A466" s="46" t="s">
        <v>1203</v>
      </c>
      <c r="B466" s="81" t="s">
        <v>1204</v>
      </c>
      <c r="C466" s="85" t="s">
        <v>1205</v>
      </c>
      <c r="D466" s="77">
        <f>SUM([31]EASTERNFL:VALENCIA!D466)</f>
        <v>270726.11</v>
      </c>
      <c r="E466" s="77">
        <f>SUM([31]EASTERNFL:VALENCIA!E466)</f>
        <v>0</v>
      </c>
      <c r="F466" s="77">
        <f>SUM([31]EASTERNFL:VALENCIA!F466)</f>
        <v>0</v>
      </c>
      <c r="G466" s="77">
        <f>SUM([31]EASTERNFL:VALENCIA!G466)</f>
        <v>119854.25</v>
      </c>
      <c r="H466" s="77">
        <f>SUM([31]EASTERNFL:VALENCIA!H466)</f>
        <v>0</v>
      </c>
      <c r="I466" s="77">
        <f>SUM([31]EASTERNFL:VALENCIA!I466)</f>
        <v>0</v>
      </c>
      <c r="J466" s="77">
        <f>SUM([31]EASTERNFL:VALENCIA!J466)</f>
        <v>328564.82</v>
      </c>
      <c r="K466" s="77">
        <f>SUM([31]EASTERNFL:VALENCIA!K466)</f>
        <v>23897349.739999998</v>
      </c>
      <c r="L466" s="77">
        <f>SUM([31]EASTERNFL:VALENCIA!L466)</f>
        <v>-18793613.550000001</v>
      </c>
      <c r="M466" s="78">
        <f t="shared" si="36"/>
        <v>5822881.3699999973</v>
      </c>
      <c r="N466" s="77">
        <f>SUM([31]EASTERNFL:VALENCIA!N466)</f>
        <v>-1640397.7</v>
      </c>
      <c r="O466" s="138">
        <f t="shared" si="35"/>
        <v>4182483.6699999971</v>
      </c>
      <c r="P466" s="217"/>
      <c r="Q466" s="91"/>
      <c r="R466" s="92"/>
    </row>
    <row r="467" spans="1:18">
      <c r="A467" s="46" t="s">
        <v>1206</v>
      </c>
      <c r="B467" s="81" t="s">
        <v>1207</v>
      </c>
      <c r="C467" s="85" t="s">
        <v>1208</v>
      </c>
      <c r="D467" s="77">
        <f>SUM([31]EASTERNFL:VALENCIA!D467)</f>
        <v>0</v>
      </c>
      <c r="E467" s="77">
        <f>SUM([31]EASTERNFL:VALENCIA!E467)</f>
        <v>0</v>
      </c>
      <c r="F467" s="77">
        <f>SUM([31]EASTERNFL:VALENCIA!F467)</f>
        <v>227778.02</v>
      </c>
      <c r="G467" s="77">
        <f>SUM([31]EASTERNFL:VALENCIA!G467)</f>
        <v>0</v>
      </c>
      <c r="H467" s="77">
        <f>SUM([31]EASTERNFL:VALENCIA!H467)</f>
        <v>0</v>
      </c>
      <c r="I467" s="77">
        <f>SUM([31]EASTERNFL:VALENCIA!I467)</f>
        <v>0</v>
      </c>
      <c r="J467" s="77">
        <f>SUM([31]EASTERNFL:VALENCIA!J467)</f>
        <v>0</v>
      </c>
      <c r="K467" s="77">
        <f>SUM([31]EASTERNFL:VALENCIA!K467)</f>
        <v>-5691.79</v>
      </c>
      <c r="L467" s="77">
        <f>SUM([31]EASTERNFL:VALENCIA!L467)</f>
        <v>0</v>
      </c>
      <c r="M467" s="78">
        <f t="shared" si="36"/>
        <v>222086.22999999998</v>
      </c>
      <c r="N467" s="77">
        <f>SUM([31]EASTERNFL:VALENCIA!N467)</f>
        <v>-197086.22999999998</v>
      </c>
      <c r="O467" s="138">
        <f t="shared" si="35"/>
        <v>25000</v>
      </c>
      <c r="P467" s="217"/>
      <c r="Q467" s="91"/>
      <c r="R467" s="92"/>
    </row>
    <row r="468" spans="1:18">
      <c r="A468" s="46" t="s">
        <v>1209</v>
      </c>
      <c r="B468" s="81" t="s">
        <v>1210</v>
      </c>
      <c r="C468" s="85" t="s">
        <v>1211</v>
      </c>
      <c r="D468" s="77">
        <f>SUM([31]EASTERNFL:VALENCIA!D468)</f>
        <v>806281.97</v>
      </c>
      <c r="E468" s="77">
        <f>SUM([31]EASTERNFL:VALENCIA!E468)</f>
        <v>0</v>
      </c>
      <c r="F468" s="77">
        <f>SUM([31]EASTERNFL:VALENCIA!F468)</f>
        <v>23035.71</v>
      </c>
      <c r="G468" s="77">
        <f>SUM([31]EASTERNFL:VALENCIA!G468)</f>
        <v>122492.68</v>
      </c>
      <c r="H468" s="77">
        <f>SUM([31]EASTERNFL:VALENCIA!H468)</f>
        <v>0</v>
      </c>
      <c r="I468" s="77">
        <f>SUM([31]EASTERNFL:VALENCIA!I468)</f>
        <v>0</v>
      </c>
      <c r="J468" s="77">
        <f>SUM([31]EASTERNFL:VALENCIA!J468)</f>
        <v>759569.72</v>
      </c>
      <c r="K468" s="77">
        <f>SUM([31]EASTERNFL:VALENCIA!K468)</f>
        <v>0</v>
      </c>
      <c r="L468" s="77">
        <f>SUM([31]EASTERNFL:VALENCIA!L468)</f>
        <v>0</v>
      </c>
      <c r="M468" s="78">
        <f t="shared" si="36"/>
        <v>1711380.0799999998</v>
      </c>
      <c r="N468" s="77">
        <f>SUM([31]EASTERNFL:VALENCIA!N468)</f>
        <v>-1588887.4</v>
      </c>
      <c r="O468" s="138">
        <f t="shared" si="35"/>
        <v>122492.67999999993</v>
      </c>
      <c r="P468" s="217"/>
      <c r="Q468" s="91"/>
      <c r="R468" s="92"/>
    </row>
    <row r="469" spans="1:18">
      <c r="A469" s="46" t="s">
        <v>1212</v>
      </c>
      <c r="B469" s="81" t="s">
        <v>1213</v>
      </c>
      <c r="C469" s="85" t="s">
        <v>1214</v>
      </c>
      <c r="D469" s="77">
        <f>SUM([31]EASTERNFL:VALENCIA!D469)</f>
        <v>0</v>
      </c>
      <c r="E469" s="77">
        <f>SUM([31]EASTERNFL:VALENCIA!E469)</f>
        <v>0</v>
      </c>
      <c r="F469" s="77">
        <f>SUM([31]EASTERNFL:VALENCIA!F469)</f>
        <v>0</v>
      </c>
      <c r="G469" s="77">
        <f>SUM([31]EASTERNFL:VALENCIA!G469)</f>
        <v>0</v>
      </c>
      <c r="H469" s="77">
        <f>SUM([31]EASTERNFL:VALENCIA!H469)</f>
        <v>0</v>
      </c>
      <c r="I469" s="77">
        <f>SUM([31]EASTERNFL:VALENCIA!I469)</f>
        <v>0</v>
      </c>
      <c r="J469" s="77">
        <f>SUM([31]EASTERNFL:VALENCIA!J469)</f>
        <v>0</v>
      </c>
      <c r="K469" s="77">
        <f>SUM([31]EASTERNFL:VALENCIA!K469)</f>
        <v>0</v>
      </c>
      <c r="L469" s="77">
        <f>SUM([31]EASTERNFL:VALENCIA!L469)</f>
        <v>0</v>
      </c>
      <c r="M469" s="78">
        <f t="shared" si="36"/>
        <v>0</v>
      </c>
      <c r="N469" s="77">
        <f>SUM([31]EASTERNFL:VALENCIA!N469)</f>
        <v>17811.97</v>
      </c>
      <c r="O469" s="138">
        <f t="shared" si="35"/>
        <v>17811.97</v>
      </c>
      <c r="P469" s="217"/>
      <c r="Q469" s="91"/>
      <c r="R469" s="92"/>
    </row>
    <row r="470" spans="1:18">
      <c r="A470" s="46" t="s">
        <v>1215</v>
      </c>
      <c r="B470" s="81" t="s">
        <v>1216</v>
      </c>
      <c r="C470" s="85" t="s">
        <v>1217</v>
      </c>
      <c r="D470" s="77">
        <f>SUM([31]EASTERNFL:VALENCIA!D470)</f>
        <v>0</v>
      </c>
      <c r="E470" s="77">
        <f>SUM([31]EASTERNFL:VALENCIA!E470)</f>
        <v>0</v>
      </c>
      <c r="F470" s="77">
        <f>SUM([31]EASTERNFL:VALENCIA!F470)</f>
        <v>0</v>
      </c>
      <c r="G470" s="77">
        <f>SUM([31]EASTERNFL:VALENCIA!G470)</f>
        <v>0</v>
      </c>
      <c r="H470" s="77">
        <f>SUM([31]EASTERNFL:VALENCIA!H470)</f>
        <v>0</v>
      </c>
      <c r="I470" s="77">
        <f>SUM([31]EASTERNFL:VALENCIA!I470)</f>
        <v>0</v>
      </c>
      <c r="J470" s="77">
        <f>SUM([31]EASTERNFL:VALENCIA!J470)</f>
        <v>0</v>
      </c>
      <c r="K470" s="77">
        <f>SUM([31]EASTERNFL:VALENCIA!K470)</f>
        <v>0</v>
      </c>
      <c r="L470" s="77">
        <f>SUM([31]EASTERNFL:VALENCIA!L470)</f>
        <v>0</v>
      </c>
      <c r="M470" s="78">
        <f t="shared" si="36"/>
        <v>0</v>
      </c>
      <c r="N470" s="77">
        <f>SUM([31]EASTERNFL:VALENCIA!N470)</f>
        <v>0</v>
      </c>
      <c r="O470" s="138">
        <f t="shared" si="35"/>
        <v>0</v>
      </c>
      <c r="P470" s="217"/>
      <c r="Q470" s="91"/>
      <c r="R470" s="92"/>
    </row>
    <row r="471" spans="1:18">
      <c r="A471" s="46" t="s">
        <v>1218</v>
      </c>
      <c r="B471" s="81" t="s">
        <v>1219</v>
      </c>
      <c r="C471" s="85" t="s">
        <v>1220</v>
      </c>
      <c r="D471" s="77">
        <f>SUM([31]EASTERNFL:VALENCIA!D471)</f>
        <v>0</v>
      </c>
      <c r="E471" s="77">
        <f>SUM([31]EASTERNFL:VALENCIA!E471)</f>
        <v>0</v>
      </c>
      <c r="F471" s="77">
        <f>SUM([31]EASTERNFL:VALENCIA!F471)</f>
        <v>32500</v>
      </c>
      <c r="G471" s="77">
        <f>SUM([31]EASTERNFL:VALENCIA!G471)</f>
        <v>0</v>
      </c>
      <c r="H471" s="77">
        <f>SUM([31]EASTERNFL:VALENCIA!H471)</f>
        <v>37755</v>
      </c>
      <c r="I471" s="77">
        <f>SUM([31]EASTERNFL:VALENCIA!I471)</f>
        <v>0</v>
      </c>
      <c r="J471" s="77">
        <f>SUM([31]EASTERNFL:VALENCIA!J471)</f>
        <v>0</v>
      </c>
      <c r="K471" s="77">
        <f>SUM([31]EASTERNFL:VALENCIA!K471)</f>
        <v>0</v>
      </c>
      <c r="L471" s="77">
        <f>SUM([31]EASTERNFL:VALENCIA!L471)</f>
        <v>0</v>
      </c>
      <c r="M471" s="78">
        <f t="shared" si="36"/>
        <v>70255</v>
      </c>
      <c r="N471" s="77">
        <f>SUM([31]EASTERNFL:VALENCIA!N471)</f>
        <v>-70255</v>
      </c>
      <c r="O471" s="138">
        <f t="shared" si="35"/>
        <v>0</v>
      </c>
      <c r="P471" s="217"/>
      <c r="Q471" s="91"/>
      <c r="R471" s="141"/>
    </row>
    <row r="472" spans="1:18">
      <c r="A472" s="46" t="s">
        <v>1221</v>
      </c>
      <c r="B472" s="81" t="s">
        <v>1222</v>
      </c>
      <c r="C472" s="85" t="s">
        <v>1223</v>
      </c>
      <c r="D472" s="77">
        <f>SUM([31]EASTERNFL:VALENCIA!D472)</f>
        <v>0</v>
      </c>
      <c r="E472" s="77">
        <f>SUM([31]EASTERNFL:VALENCIA!E472)</f>
        <v>0</v>
      </c>
      <c r="F472" s="77">
        <f>SUM([31]EASTERNFL:VALENCIA!F472)</f>
        <v>0</v>
      </c>
      <c r="G472" s="77">
        <f>SUM([31]EASTERNFL:VALENCIA!G472)</f>
        <v>0</v>
      </c>
      <c r="H472" s="77">
        <f>SUM([31]EASTERNFL:VALENCIA!H472)</f>
        <v>0</v>
      </c>
      <c r="I472" s="77">
        <f>SUM([31]EASTERNFL:VALENCIA!I472)</f>
        <v>0</v>
      </c>
      <c r="J472" s="77">
        <f>SUM([31]EASTERNFL:VALENCIA!J472)</f>
        <v>1366725.26</v>
      </c>
      <c r="K472" s="77">
        <f>SUM([31]EASTERNFL:VALENCIA!K472)</f>
        <v>-759569.72</v>
      </c>
      <c r="L472" s="77">
        <f>SUM([31]EASTERNFL:VALENCIA!L472)</f>
        <v>0</v>
      </c>
      <c r="M472" s="78">
        <f t="shared" si="36"/>
        <v>607155.54</v>
      </c>
      <c r="N472" s="77">
        <f>SUM([31]EASTERNFL:VALENCIA!N472)</f>
        <v>-607155.54</v>
      </c>
      <c r="O472" s="138">
        <f t="shared" si="35"/>
        <v>0</v>
      </c>
      <c r="P472" s="217"/>
      <c r="Q472" s="91"/>
      <c r="R472" s="92"/>
    </row>
    <row r="473" spans="1:18">
      <c r="A473" s="46" t="s">
        <v>1224</v>
      </c>
      <c r="B473" s="81" t="s">
        <v>1225</v>
      </c>
      <c r="C473" s="85" t="s">
        <v>1226</v>
      </c>
      <c r="D473" s="77">
        <f>SUM([31]EASTERNFL:VALENCIA!D473)</f>
        <v>2069829.5599999998</v>
      </c>
      <c r="E473" s="77">
        <f>SUM([31]EASTERNFL:VALENCIA!E473)</f>
        <v>0</v>
      </c>
      <c r="F473" s="77">
        <f>SUM([31]EASTERNFL:VALENCIA!F473)</f>
        <v>1472033.75</v>
      </c>
      <c r="G473" s="77">
        <f>SUM([31]EASTERNFL:VALENCIA!G473)</f>
        <v>0</v>
      </c>
      <c r="H473" s="77">
        <f>SUM([31]EASTERNFL:VALENCIA!H473)</f>
        <v>0</v>
      </c>
      <c r="I473" s="77">
        <f>SUM([31]EASTERNFL:VALENCIA!I473)</f>
        <v>0</v>
      </c>
      <c r="J473" s="77">
        <f>SUM([31]EASTERNFL:VALENCIA!J473)</f>
        <v>9289850.2800000012</v>
      </c>
      <c r="K473" s="77">
        <f>SUM([31]EASTERNFL:VALENCIA!K473)</f>
        <v>0</v>
      </c>
      <c r="L473" s="77">
        <f>SUM([31]EASTERNFL:VALENCIA!L473)</f>
        <v>0</v>
      </c>
      <c r="M473" s="78">
        <f t="shared" si="36"/>
        <v>12831713.59</v>
      </c>
      <c r="N473" s="77">
        <f>SUM([31]EASTERNFL:VALENCIA!N473)</f>
        <v>-12831713.590000002</v>
      </c>
      <c r="O473" s="138">
        <f t="shared" si="35"/>
        <v>0</v>
      </c>
      <c r="P473" s="217"/>
      <c r="Q473" s="91"/>
      <c r="R473" s="92"/>
    </row>
    <row r="474" spans="1:18">
      <c r="A474" s="46" t="s">
        <v>1227</v>
      </c>
      <c r="B474" s="81" t="s">
        <v>1228</v>
      </c>
      <c r="C474" s="85" t="s">
        <v>1229</v>
      </c>
      <c r="D474" s="77">
        <f>SUM([31]EASTERNFL:VALENCIA!D474)</f>
        <v>1611945.38</v>
      </c>
      <c r="E474" s="77">
        <f>SUM([31]EASTERNFL:VALENCIA!E474)</f>
        <v>6551441.2800000003</v>
      </c>
      <c r="F474" s="77">
        <f>SUM([31]EASTERNFL:VALENCIA!F474)</f>
        <v>15553581.68</v>
      </c>
      <c r="G474" s="77">
        <f>SUM([31]EASTERNFL:VALENCIA!G474)</f>
        <v>0</v>
      </c>
      <c r="H474" s="77">
        <f>SUM([31]EASTERNFL:VALENCIA!H474)</f>
        <v>0</v>
      </c>
      <c r="I474" s="77">
        <f>SUM([31]EASTERNFL:VALENCIA!I474)</f>
        <v>0</v>
      </c>
      <c r="J474" s="77">
        <f>SUM([31]EASTERNFL:VALENCIA!J474)</f>
        <v>436672</v>
      </c>
      <c r="K474" s="77">
        <f>SUM([31]EASTERNFL:VALENCIA!K474)</f>
        <v>0</v>
      </c>
      <c r="L474" s="77">
        <f>SUM([31]EASTERNFL:VALENCIA!L474)</f>
        <v>0</v>
      </c>
      <c r="M474" s="78">
        <f t="shared" si="36"/>
        <v>24153640.34</v>
      </c>
      <c r="N474" s="77">
        <f>SUM([31]EASTERNFL:VALENCIA!N474)</f>
        <v>-23737769.390000001</v>
      </c>
      <c r="O474" s="138">
        <f t="shared" si="35"/>
        <v>415870.94999999925</v>
      </c>
      <c r="P474" s="217"/>
      <c r="Q474" s="91"/>
      <c r="R474" s="92"/>
    </row>
    <row r="475" spans="1:18">
      <c r="A475" s="46" t="s">
        <v>1230</v>
      </c>
      <c r="B475" s="81" t="s">
        <v>1231</v>
      </c>
      <c r="C475" s="85" t="s">
        <v>1232</v>
      </c>
      <c r="D475" s="77">
        <f>SUM([31]EASTERNFL:VALENCIA!D475)</f>
        <v>709450.98</v>
      </c>
      <c r="E475" s="77">
        <f>SUM([31]EASTERNFL:VALENCIA!E475)</f>
        <v>1681572.56</v>
      </c>
      <c r="F475" s="77">
        <f>SUM([31]EASTERNFL:VALENCIA!F475)</f>
        <v>92534</v>
      </c>
      <c r="G475" s="77">
        <f>SUM([31]EASTERNFL:VALENCIA!G475)</f>
        <v>0</v>
      </c>
      <c r="H475" s="77">
        <f>SUM([31]EASTERNFL:VALENCIA!H475)</f>
        <v>120148.91</v>
      </c>
      <c r="I475" s="77">
        <f>SUM([31]EASTERNFL:VALENCIA!I475)</f>
        <v>0</v>
      </c>
      <c r="J475" s="77">
        <f>SUM([31]EASTERNFL:VALENCIA!J475)</f>
        <v>0</v>
      </c>
      <c r="K475" s="77">
        <f>SUM([31]EASTERNFL:VALENCIA!K475)</f>
        <v>0</v>
      </c>
      <c r="L475" s="77">
        <f>SUM([31]EASTERNFL:VALENCIA!L475)</f>
        <v>0</v>
      </c>
      <c r="M475" s="78">
        <f t="shared" si="36"/>
        <v>2603706.4500000002</v>
      </c>
      <c r="N475" s="77">
        <f>SUM([31]EASTERNFL:VALENCIA!N475)</f>
        <v>-2572155.15</v>
      </c>
      <c r="O475" s="138">
        <f t="shared" si="35"/>
        <v>31551.300000000279</v>
      </c>
      <c r="P475" s="217"/>
      <c r="Q475" s="91"/>
      <c r="R475" s="92"/>
    </row>
    <row r="476" spans="1:18">
      <c r="A476" s="46" t="s">
        <v>1233</v>
      </c>
      <c r="B476" s="81" t="s">
        <v>1234</v>
      </c>
      <c r="C476" s="85" t="s">
        <v>1235</v>
      </c>
      <c r="D476" s="77">
        <f>SUM([31]EASTERNFL:VALENCIA!D476)</f>
        <v>2313428.4300000002</v>
      </c>
      <c r="E476" s="77">
        <f>SUM([31]EASTERNFL:VALENCIA!E476)</f>
        <v>366815.7</v>
      </c>
      <c r="F476" s="77">
        <f>SUM([31]EASTERNFL:VALENCIA!F476)</f>
        <v>4741702.879999999</v>
      </c>
      <c r="G476" s="77">
        <f>SUM([31]EASTERNFL:VALENCIA!G476)</f>
        <v>0</v>
      </c>
      <c r="H476" s="77">
        <f>SUM([31]EASTERNFL:VALENCIA!H476)</f>
        <v>0</v>
      </c>
      <c r="I476" s="77">
        <f>SUM([31]EASTERNFL:VALENCIA!I476)</f>
        <v>0</v>
      </c>
      <c r="J476" s="77">
        <f>SUM([31]EASTERNFL:VALENCIA!J476)</f>
        <v>122344.61</v>
      </c>
      <c r="K476" s="77">
        <f>SUM([31]EASTERNFL:VALENCIA!K476)</f>
        <v>0</v>
      </c>
      <c r="L476" s="77">
        <f>SUM([31]EASTERNFL:VALENCIA!L476)</f>
        <v>0</v>
      </c>
      <c r="M476" s="78">
        <f t="shared" si="36"/>
        <v>7544291.6200000001</v>
      </c>
      <c r="N476" s="77">
        <f>SUM([31]EASTERNFL:VALENCIA!N476)</f>
        <v>-7544291.6200000001</v>
      </c>
      <c r="O476" s="138">
        <f t="shared" si="35"/>
        <v>0</v>
      </c>
      <c r="P476" s="217"/>
      <c r="Q476" s="91"/>
      <c r="R476" s="92"/>
    </row>
    <row r="477" spans="1:18" ht="24">
      <c r="A477" s="46" t="s">
        <v>1236</v>
      </c>
      <c r="B477" s="81" t="s">
        <v>1237</v>
      </c>
      <c r="C477" s="85" t="s">
        <v>1238</v>
      </c>
      <c r="D477" s="77">
        <f>SUM([31]EASTERNFL:VALENCIA!D477)</f>
        <v>685173.64</v>
      </c>
      <c r="E477" s="77">
        <f>SUM([31]EASTERNFL:VALENCIA!E477)</f>
        <v>0</v>
      </c>
      <c r="F477" s="77">
        <f>SUM([31]EASTERNFL:VALENCIA!F477)</f>
        <v>86871.77</v>
      </c>
      <c r="G477" s="77">
        <f>SUM([31]EASTERNFL:VALENCIA!G477)</f>
        <v>50000</v>
      </c>
      <c r="H477" s="77">
        <f>SUM([31]EASTERNFL:VALENCIA!H477)</f>
        <v>0</v>
      </c>
      <c r="I477" s="77">
        <f>SUM([31]EASTERNFL:VALENCIA!I477)</f>
        <v>0</v>
      </c>
      <c r="J477" s="77">
        <f>SUM([31]EASTERNFL:VALENCIA!J477)</f>
        <v>0</v>
      </c>
      <c r="K477" s="77">
        <f>SUM([31]EASTERNFL:VALENCIA!K477)</f>
        <v>0</v>
      </c>
      <c r="L477" s="77">
        <f>SUM([31]EASTERNFL:VALENCIA!L477)</f>
        <v>0</v>
      </c>
      <c r="M477" s="78">
        <f t="shared" si="36"/>
        <v>822045.41</v>
      </c>
      <c r="N477" s="77">
        <f>SUM([31]EASTERNFL:VALENCIA!N477)</f>
        <v>-822045.41</v>
      </c>
      <c r="O477" s="138">
        <f t="shared" si="35"/>
        <v>0</v>
      </c>
      <c r="P477" s="217"/>
      <c r="Q477" s="91"/>
      <c r="R477" s="92"/>
    </row>
    <row r="478" spans="1:18">
      <c r="A478" s="46" t="s">
        <v>1239</v>
      </c>
      <c r="B478" s="81" t="s">
        <v>1240</v>
      </c>
      <c r="C478" s="85" t="s">
        <v>1241</v>
      </c>
      <c r="D478" s="77">
        <f>SUM([31]EASTERNFL:VALENCIA!D478)</f>
        <v>302460.24</v>
      </c>
      <c r="E478" s="77">
        <f>SUM([31]EASTERNFL:VALENCIA!E478)</f>
        <v>483159.48</v>
      </c>
      <c r="F478" s="77">
        <f>SUM([31]EASTERNFL:VALENCIA!F478)</f>
        <v>6407510.4399999985</v>
      </c>
      <c r="G478" s="77">
        <f>SUM([31]EASTERNFL:VALENCIA!G478)</f>
        <v>626753.16000000015</v>
      </c>
      <c r="H478" s="77">
        <f>SUM([31]EASTERNFL:VALENCIA!H478)</f>
        <v>3937464.1</v>
      </c>
      <c r="I478" s="77">
        <f>SUM([31]EASTERNFL:VALENCIA!I478)</f>
        <v>0</v>
      </c>
      <c r="J478" s="77">
        <f>SUM([31]EASTERNFL:VALENCIA!J478)</f>
        <v>0</v>
      </c>
      <c r="K478" s="77">
        <f>SUM([31]EASTERNFL:VALENCIA!K478)</f>
        <v>0</v>
      </c>
      <c r="L478" s="77">
        <f>SUM([31]EASTERNFL:VALENCIA!L478)</f>
        <v>0</v>
      </c>
      <c r="M478" s="78">
        <f t="shared" si="36"/>
        <v>11757347.419999998</v>
      </c>
      <c r="N478" s="77">
        <f>SUM([31]EASTERNFL:VALENCIA!N478)</f>
        <v>-8250580.2299999995</v>
      </c>
      <c r="O478" s="138">
        <f t="shared" si="35"/>
        <v>3506767.1899999985</v>
      </c>
      <c r="P478" s="217"/>
      <c r="Q478" s="91"/>
      <c r="R478" s="92"/>
    </row>
    <row r="479" spans="1:18" ht="24">
      <c r="A479" s="46" t="s">
        <v>1242</v>
      </c>
      <c r="B479" s="81" t="s">
        <v>1243</v>
      </c>
      <c r="C479" s="85" t="s">
        <v>1244</v>
      </c>
      <c r="D479" s="77">
        <f>SUM([31]EASTERNFL:VALENCIA!D479)</f>
        <v>58945250.649999991</v>
      </c>
      <c r="E479" s="77">
        <f>SUM([31]EASTERNFL:VALENCIA!E479)</f>
        <v>1383779.6</v>
      </c>
      <c r="F479" s="77">
        <f>SUM([31]EASTERNFL:VALENCIA!F479)</f>
        <v>7019295.7800000003</v>
      </c>
      <c r="G479" s="77">
        <f>SUM([31]EASTERNFL:VALENCIA!G479)</f>
        <v>0</v>
      </c>
      <c r="H479" s="77">
        <f>SUM([31]EASTERNFL:VALENCIA!H479)</f>
        <v>0</v>
      </c>
      <c r="I479" s="77">
        <f>SUM([31]EASTERNFL:VALENCIA!I479)</f>
        <v>0</v>
      </c>
      <c r="J479" s="77">
        <f>SUM([31]EASTERNFL:VALENCIA!J479)</f>
        <v>25422098.220000003</v>
      </c>
      <c r="K479" s="77">
        <f>SUM([31]EASTERNFL:VALENCIA!K479)</f>
        <v>0</v>
      </c>
      <c r="L479" s="77">
        <f>SUM([31]EASTERNFL:VALENCIA!L479)</f>
        <v>1001360</v>
      </c>
      <c r="M479" s="78">
        <f t="shared" si="36"/>
        <v>93771784.249999985</v>
      </c>
      <c r="N479" s="77">
        <f>SUM([31]EASTERNFL:VALENCIA!N479)</f>
        <v>-55240289.819999993</v>
      </c>
      <c r="O479" s="138">
        <f t="shared" si="35"/>
        <v>38531494.429999992</v>
      </c>
      <c r="P479" s="217"/>
      <c r="Q479" s="91"/>
      <c r="R479" s="92"/>
    </row>
    <row r="480" spans="1:18">
      <c r="A480" s="46" t="s">
        <v>1245</v>
      </c>
      <c r="B480" s="81" t="s">
        <v>1246</v>
      </c>
      <c r="C480" s="85" t="s">
        <v>1247</v>
      </c>
      <c r="D480" s="77">
        <f>SUM([31]EASTERNFL:VALENCIA!D480)</f>
        <v>388864.2</v>
      </c>
      <c r="E480" s="77">
        <f>SUM([31]EASTERNFL:VALENCIA!E480)</f>
        <v>0</v>
      </c>
      <c r="F480" s="77">
        <f>SUM([31]EASTERNFL:VALENCIA!F480)</f>
        <v>4685.84</v>
      </c>
      <c r="G480" s="77">
        <f>SUM([31]EASTERNFL:VALENCIA!G480)</f>
        <v>0</v>
      </c>
      <c r="H480" s="77">
        <f>SUM([31]EASTERNFL:VALENCIA!H480)</f>
        <v>0</v>
      </c>
      <c r="I480" s="77">
        <f>SUM([31]EASTERNFL:VALENCIA!I480)</f>
        <v>0</v>
      </c>
      <c r="J480" s="77">
        <f>SUM([31]EASTERNFL:VALENCIA!J480)</f>
        <v>751894.48</v>
      </c>
      <c r="K480" s="77">
        <f>SUM([31]EASTERNFL:VALENCIA!K480)</f>
        <v>0</v>
      </c>
      <c r="L480" s="77">
        <f>SUM([31]EASTERNFL:VALENCIA!L480)</f>
        <v>0</v>
      </c>
      <c r="M480" s="78">
        <f t="shared" si="36"/>
        <v>1145444.52</v>
      </c>
      <c r="N480" s="77">
        <f>SUM([31]EASTERNFL:VALENCIA!N480)</f>
        <v>-244738.66000000003</v>
      </c>
      <c r="O480" s="138">
        <f t="shared" si="35"/>
        <v>900705.86</v>
      </c>
      <c r="P480" s="217"/>
      <c r="Q480" s="91"/>
      <c r="R480" s="92"/>
    </row>
    <row r="481" spans="1:22">
      <c r="A481" s="46" t="s">
        <v>1248</v>
      </c>
      <c r="B481" s="81" t="s">
        <v>1249</v>
      </c>
      <c r="C481" s="85" t="s">
        <v>1250</v>
      </c>
      <c r="D481" s="77">
        <f>SUM([31]EASTERNFL:VALENCIA!D481)</f>
        <v>0</v>
      </c>
      <c r="E481" s="77">
        <f>SUM([31]EASTERNFL:VALENCIA!E481)</f>
        <v>0</v>
      </c>
      <c r="F481" s="77">
        <f>SUM([31]EASTERNFL:VALENCIA!F481)</f>
        <v>0</v>
      </c>
      <c r="G481" s="77">
        <f>SUM([31]EASTERNFL:VALENCIA!G481)</f>
        <v>0</v>
      </c>
      <c r="H481" s="77">
        <f>SUM([31]EASTERNFL:VALENCIA!H481)</f>
        <v>0</v>
      </c>
      <c r="I481" s="77">
        <f>SUM([31]EASTERNFL:VALENCIA!I481)</f>
        <v>0</v>
      </c>
      <c r="J481" s="77">
        <f>SUM([31]EASTERNFL:VALENCIA!J481)</f>
        <v>0</v>
      </c>
      <c r="K481" s="77">
        <f>SUM([31]EASTERNFL:VALENCIA!K481)</f>
        <v>0</v>
      </c>
      <c r="L481" s="77">
        <f>SUM([31]EASTERNFL:VALENCIA!L481)</f>
        <v>175211102.30000001</v>
      </c>
      <c r="M481" s="78">
        <f t="shared" si="36"/>
        <v>175211102.30000001</v>
      </c>
      <c r="N481" s="77">
        <f>SUM([31]EASTERNFL:VALENCIA!N481)</f>
        <v>3635678.94</v>
      </c>
      <c r="O481" s="138">
        <f t="shared" ref="O481:O483" si="37">SUM(M481:N481)</f>
        <v>178846781.24000001</v>
      </c>
      <c r="P481" s="217"/>
      <c r="Q481" s="91"/>
      <c r="R481" s="92"/>
    </row>
    <row r="482" spans="1:22">
      <c r="A482" s="46" t="s">
        <v>1251</v>
      </c>
      <c r="B482" s="81" t="s">
        <v>1252</v>
      </c>
      <c r="C482" s="85" t="s">
        <v>1253</v>
      </c>
      <c r="D482" s="77">
        <f>SUM([31]EASTERNFL:VALENCIA!D482)</f>
        <v>20610070.890000001</v>
      </c>
      <c r="E482" s="77">
        <f>SUM([31]EASTERNFL:VALENCIA!E482)</f>
        <v>2840907.2199999997</v>
      </c>
      <c r="F482" s="77">
        <f>SUM([31]EASTERNFL:VALENCIA!F482)</f>
        <v>901575.94</v>
      </c>
      <c r="G482" s="77">
        <f>SUM([31]EASTERNFL:VALENCIA!G482)</f>
        <v>2855631.06</v>
      </c>
      <c r="H482" s="77">
        <f>SUM([31]EASTERNFL:VALENCIA!H482)</f>
        <v>491816.22000000003</v>
      </c>
      <c r="I482" s="77">
        <f>SUM([31]EASTERNFL:VALENCIA!I482)</f>
        <v>0</v>
      </c>
      <c r="J482" s="77">
        <f>SUM([31]EASTERNFL:VALENCIA!J482)</f>
        <v>85424.38</v>
      </c>
      <c r="K482" s="77">
        <f>SUM([31]EASTERNFL:VALENCIA!K482)</f>
        <v>121960.58</v>
      </c>
      <c r="L482" s="77">
        <f>SUM([31]EASTERNFL:VALENCIA!L482)</f>
        <v>-8219774.5</v>
      </c>
      <c r="M482" s="78">
        <f t="shared" si="36"/>
        <v>19687611.789999995</v>
      </c>
      <c r="N482" s="77">
        <f>SUM([31]EASTERNFL:VALENCIA!N482)</f>
        <v>-484936.69</v>
      </c>
      <c r="O482" s="138">
        <f t="shared" si="37"/>
        <v>19202675.099999994</v>
      </c>
      <c r="P482" s="217"/>
      <c r="Q482" s="91"/>
      <c r="R482" s="92"/>
    </row>
    <row r="483" spans="1:22">
      <c r="A483" s="46" t="s">
        <v>1254</v>
      </c>
      <c r="B483" s="81" t="s">
        <v>915</v>
      </c>
      <c r="C483" s="88" t="s">
        <v>1255</v>
      </c>
      <c r="D483" s="77">
        <f>SUM([31]EASTERNFL:VALENCIA!D483)</f>
        <v>2019499.22</v>
      </c>
      <c r="E483" s="77">
        <f>SUM([31]EASTERNFL:VALENCIA!E483)</f>
        <v>720423.4800000001</v>
      </c>
      <c r="F483" s="77">
        <f>SUM([31]EASTERNFL:VALENCIA!F483)</f>
        <v>3547794.56</v>
      </c>
      <c r="G483" s="77">
        <f>SUM([31]EASTERNFL:VALENCIA!G483)</f>
        <v>0</v>
      </c>
      <c r="H483" s="77">
        <f>SUM([31]EASTERNFL:VALENCIA!H483)</f>
        <v>-5817</v>
      </c>
      <c r="I483" s="77">
        <f>SUM([31]EASTERNFL:VALENCIA!I483)</f>
        <v>0</v>
      </c>
      <c r="J483" s="77">
        <f>SUM([31]EASTERNFL:VALENCIA!J483)</f>
        <v>-44.420000000001892</v>
      </c>
      <c r="K483" s="77">
        <f>SUM([31]EASTERNFL:VALENCIA!K483)</f>
        <v>2761.43</v>
      </c>
      <c r="L483" s="77">
        <f>SUM([31]EASTERNFL:VALENCIA!L483)</f>
        <v>13697389.440000001</v>
      </c>
      <c r="M483" s="78">
        <f t="shared" si="36"/>
        <v>19982006.710000001</v>
      </c>
      <c r="N483" s="77">
        <f>SUM([31]EASTERNFL:VALENCIA!N483)</f>
        <v>0</v>
      </c>
      <c r="O483" s="138">
        <f t="shared" si="37"/>
        <v>19982006.710000001</v>
      </c>
      <c r="P483" s="217"/>
      <c r="Q483" s="91"/>
      <c r="R483" s="92"/>
    </row>
    <row r="484" spans="1:22">
      <c r="B484" s="115"/>
      <c r="C484" s="88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217"/>
      <c r="Q484" s="91"/>
      <c r="R484" s="92"/>
    </row>
    <row r="485" spans="1:22">
      <c r="B485" s="100" t="s">
        <v>1256</v>
      </c>
      <c r="C485" s="88"/>
      <c r="D485" s="101">
        <f>SUM(D421:D483)</f>
        <v>515727987.95000005</v>
      </c>
      <c r="E485" s="101">
        <f t="shared" ref="E485:K485" si="38">SUM(E421:E483)</f>
        <v>138169120.41000003</v>
      </c>
      <c r="F485" s="101">
        <f>SUM(F421:F483)</f>
        <v>99220607.379999995</v>
      </c>
      <c r="G485" s="101">
        <f t="shared" si="38"/>
        <v>29155221.57</v>
      </c>
      <c r="H485" s="101">
        <f t="shared" si="38"/>
        <v>1026773039.4700001</v>
      </c>
      <c r="I485" s="101">
        <f t="shared" si="38"/>
        <v>38279.54</v>
      </c>
      <c r="J485" s="101">
        <f t="shared" si="38"/>
        <v>78046180.589999989</v>
      </c>
      <c r="K485" s="101">
        <f t="shared" si="38"/>
        <v>29295911.460000001</v>
      </c>
      <c r="L485" s="101">
        <f>SUM(L421:L483)</f>
        <v>149143308.93000001</v>
      </c>
      <c r="M485" s="101">
        <f>SUM(M421:M483)</f>
        <v>2065569657.3</v>
      </c>
      <c r="N485" s="101">
        <f>SUM(N421:N483)</f>
        <v>-372603510.00999993</v>
      </c>
      <c r="O485" s="101">
        <f>SUM(M485:N485)</f>
        <v>1692966147.29</v>
      </c>
      <c r="P485" s="217"/>
      <c r="Q485" s="91"/>
      <c r="R485" s="92"/>
    </row>
    <row r="486" spans="1:22">
      <c r="B486" s="115"/>
      <c r="C486" s="88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3"/>
      <c r="P486" s="217"/>
      <c r="Q486" s="142"/>
      <c r="R486" s="143"/>
    </row>
    <row r="487" spans="1:22">
      <c r="B487" s="122" t="s">
        <v>1257</v>
      </c>
      <c r="C487" s="105"/>
      <c r="D487" s="106"/>
      <c r="E487" s="106"/>
      <c r="F487" s="106"/>
      <c r="G487" s="106" t="s">
        <v>849</v>
      </c>
      <c r="H487" s="106" t="s">
        <v>849</v>
      </c>
      <c r="I487" s="106"/>
      <c r="J487" s="106" t="s">
        <v>849</v>
      </c>
      <c r="K487" s="106"/>
      <c r="L487" s="106" t="s">
        <v>849</v>
      </c>
      <c r="M487" s="106" t="s">
        <v>849</v>
      </c>
      <c r="N487" s="106" t="s">
        <v>849</v>
      </c>
      <c r="O487" s="73"/>
      <c r="P487" s="217"/>
      <c r="Q487" s="91"/>
      <c r="R487" s="92"/>
    </row>
    <row r="488" spans="1:22">
      <c r="B488" s="126"/>
      <c r="C488" s="7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73"/>
      <c r="P488" s="217"/>
      <c r="Q488" s="91"/>
      <c r="R488" s="92"/>
    </row>
    <row r="489" spans="1:22">
      <c r="B489" s="81" t="s">
        <v>1258</v>
      </c>
      <c r="C489" s="84" t="s">
        <v>1259</v>
      </c>
      <c r="D489" s="77">
        <f>SUM([31]EASTERNFL:VALENCIA!D489)</f>
        <v>0</v>
      </c>
      <c r="E489" s="77">
        <f>SUM([31]EASTERNFL:VALENCIA!E489)</f>
        <v>0</v>
      </c>
      <c r="F489" s="77">
        <f>SUM([31]EASTERNFL:VALENCIA!F489)</f>
        <v>0</v>
      </c>
      <c r="G489" s="77">
        <f>SUM([31]EASTERNFL:VALENCIA!G489)</f>
        <v>0</v>
      </c>
      <c r="H489" s="77">
        <f>SUM([31]EASTERNFL:VALENCIA!H489)</f>
        <v>0</v>
      </c>
      <c r="I489" s="77">
        <f>SUM([31]EASTERNFL:VALENCIA!I489)</f>
        <v>0</v>
      </c>
      <c r="J489" s="77">
        <f>SUM([31]EASTERNFL:VALENCIA!J489)</f>
        <v>0</v>
      </c>
      <c r="K489" s="77">
        <f>SUM([31]EASTERNFL:VALENCIA!K489)</f>
        <v>0</v>
      </c>
      <c r="L489" s="77">
        <f>SUM([31]EASTERNFL:VALENCIA!L489)</f>
        <v>0</v>
      </c>
      <c r="M489" s="78">
        <f t="shared" ref="M489:M505" si="39">SUM(D489:L489)</f>
        <v>0</v>
      </c>
      <c r="N489" s="77">
        <f>SUM([31]EASTERNFL:VALENCIA!N489)</f>
        <v>0</v>
      </c>
      <c r="O489" s="73">
        <f t="shared" ref="O489:O509" si="40">SUM(M489:N489)</f>
        <v>0</v>
      </c>
      <c r="P489" s="217"/>
      <c r="Q489" s="91"/>
      <c r="R489" s="92"/>
    </row>
    <row r="490" spans="1:22">
      <c r="A490" s="46" t="s">
        <v>1260</v>
      </c>
      <c r="B490" s="81" t="s">
        <v>1261</v>
      </c>
      <c r="C490" s="85" t="s">
        <v>1262</v>
      </c>
      <c r="D490" s="77">
        <f>SUM([31]EASTERNFL:VALENCIA!D490)</f>
        <v>7508867.459999999</v>
      </c>
      <c r="E490" s="77">
        <f>SUM([31]EASTERNFL:VALENCIA!E490)</f>
        <v>1597352.2199999997</v>
      </c>
      <c r="F490" s="77">
        <f>SUM([31]EASTERNFL:VALENCIA!F490)</f>
        <v>-805903.8</v>
      </c>
      <c r="G490" s="77">
        <f>SUM([31]EASTERNFL:VALENCIA!G490)</f>
        <v>0</v>
      </c>
      <c r="H490" s="77">
        <f>SUM([31]EASTERNFL:VALENCIA!H490)</f>
        <v>0</v>
      </c>
      <c r="I490" s="77">
        <f>SUM([31]EASTERNFL:VALENCIA!I490)</f>
        <v>0</v>
      </c>
      <c r="J490" s="77">
        <f>SUM([31]EASTERNFL:VALENCIA!J490)</f>
        <v>10139230.959999999</v>
      </c>
      <c r="K490" s="77">
        <f>SUM([31]EASTERNFL:VALENCIA!K490)</f>
        <v>0</v>
      </c>
      <c r="L490" s="77">
        <f>SUM([31]EASTERNFL:VALENCIA!L490)</f>
        <v>-286952.71000000002</v>
      </c>
      <c r="M490" s="78">
        <f t="shared" si="39"/>
        <v>18152594.129999999</v>
      </c>
      <c r="N490" s="77">
        <f>SUM([31]EASTERNFL:VALENCIA!N490)</f>
        <v>-282678.71000000002</v>
      </c>
      <c r="O490" s="73">
        <f t="shared" si="40"/>
        <v>17869915.419999998</v>
      </c>
      <c r="P490" s="217"/>
      <c r="Q490" s="91"/>
      <c r="R490" s="92"/>
    </row>
    <row r="491" spans="1:22">
      <c r="A491" s="46" t="s">
        <v>1263</v>
      </c>
      <c r="B491" s="81" t="s">
        <v>1264</v>
      </c>
      <c r="C491" s="85" t="s">
        <v>1265</v>
      </c>
      <c r="D491" s="77">
        <f>SUM([31]EASTERNFL:VALENCIA!D491)</f>
        <v>14830064.390000001</v>
      </c>
      <c r="E491" s="77">
        <f>SUM([31]EASTERNFL:VALENCIA!E491)</f>
        <v>5647847.25</v>
      </c>
      <c r="F491" s="77">
        <f>SUM([31]EASTERNFL:VALENCIA!F491)</f>
        <v>633174.81000000006</v>
      </c>
      <c r="G491" s="77">
        <f>SUM([31]EASTERNFL:VALENCIA!G491)</f>
        <v>0</v>
      </c>
      <c r="H491" s="77">
        <f>SUM([31]EASTERNFL:VALENCIA!H491)</f>
        <v>0</v>
      </c>
      <c r="I491" s="77">
        <f>SUM([31]EASTERNFL:VALENCIA!I491)</f>
        <v>0</v>
      </c>
      <c r="J491" s="77">
        <f>SUM([31]EASTERNFL:VALENCIA!J491)</f>
        <v>7697747.3300000001</v>
      </c>
      <c r="K491" s="77">
        <f>SUM([31]EASTERNFL:VALENCIA!K491)</f>
        <v>0</v>
      </c>
      <c r="L491" s="77">
        <f>SUM([31]EASTERNFL:VALENCIA!L491)</f>
        <v>72813</v>
      </c>
      <c r="M491" s="78">
        <f t="shared" si="39"/>
        <v>28881646.780000001</v>
      </c>
      <c r="N491" s="77">
        <f>SUM([31]EASTERNFL:VALENCIA!N491)</f>
        <v>-459104.69</v>
      </c>
      <c r="O491" s="73">
        <f t="shared" si="40"/>
        <v>28422542.09</v>
      </c>
      <c r="P491" s="217"/>
      <c r="Q491" s="91"/>
      <c r="R491" s="92"/>
    </row>
    <row r="492" spans="1:22" s="93" customFormat="1">
      <c r="B492" s="136" t="s">
        <v>1266</v>
      </c>
      <c r="C492" s="95" t="s">
        <v>1267</v>
      </c>
      <c r="D492" s="77">
        <f>SUM([31]EASTERNFL:VALENCIA!D492)</f>
        <v>519601.92999999993</v>
      </c>
      <c r="E492" s="77">
        <f>SUM([31]EASTERNFL:VALENCIA!E492)</f>
        <v>652903.51000000013</v>
      </c>
      <c r="F492" s="77">
        <f>SUM([31]EASTERNFL:VALENCIA!F492)</f>
        <v>828044.13</v>
      </c>
      <c r="G492" s="77">
        <f>SUM([31]EASTERNFL:VALENCIA!G492)</f>
        <v>0</v>
      </c>
      <c r="H492" s="77">
        <f>SUM([31]EASTERNFL:VALENCIA!H492)</f>
        <v>0</v>
      </c>
      <c r="I492" s="77">
        <f>SUM([31]EASTERNFL:VALENCIA!I492)</f>
        <v>0</v>
      </c>
      <c r="J492" s="77">
        <f>SUM([31]EASTERNFL:VALENCIA!J492)</f>
        <v>726722.16999999993</v>
      </c>
      <c r="K492" s="77">
        <f>SUM([31]EASTERNFL:VALENCIA!K492)</f>
        <v>0</v>
      </c>
      <c r="L492" s="77">
        <f>SUM([31]EASTERNFL:VALENCIA!L492)</f>
        <v>-4162003.38</v>
      </c>
      <c r="M492" s="78">
        <f t="shared" si="39"/>
        <v>-1434731.6400000001</v>
      </c>
      <c r="N492" s="77">
        <f>SUM([31]EASTERNFL:VALENCIA!N492)</f>
        <v>0</v>
      </c>
      <c r="O492" s="73">
        <f t="shared" si="40"/>
        <v>-1434731.6400000001</v>
      </c>
      <c r="P492" s="218"/>
      <c r="Q492" s="91"/>
      <c r="R492" s="92"/>
      <c r="S492" s="45"/>
      <c r="T492" s="45"/>
      <c r="U492" s="45"/>
      <c r="V492" s="45"/>
    </row>
    <row r="493" spans="1:22" s="93" customFormat="1">
      <c r="B493" s="81" t="s">
        <v>1268</v>
      </c>
      <c r="C493" s="85" t="s">
        <v>1269</v>
      </c>
      <c r="D493" s="77">
        <f>SUM([31]EASTERNFL:VALENCIA!D493)</f>
        <v>0</v>
      </c>
      <c r="E493" s="77">
        <f>SUM([31]EASTERNFL:VALENCIA!E493)</f>
        <v>0</v>
      </c>
      <c r="F493" s="77">
        <f>SUM([31]EASTERNFL:VALENCIA!F493)</f>
        <v>0</v>
      </c>
      <c r="G493" s="77">
        <f>SUM([31]EASTERNFL:VALENCIA!G493)</f>
        <v>0</v>
      </c>
      <c r="H493" s="77">
        <f>SUM([31]EASTERNFL:VALENCIA!H493)</f>
        <v>0</v>
      </c>
      <c r="I493" s="77">
        <f>SUM([31]EASTERNFL:VALENCIA!I493)</f>
        <v>0</v>
      </c>
      <c r="J493" s="77">
        <f>SUM([31]EASTERNFL:VALENCIA!J493)</f>
        <v>0</v>
      </c>
      <c r="K493" s="77">
        <f>SUM([31]EASTERNFL:VALENCIA!K493)</f>
        <v>0</v>
      </c>
      <c r="L493" s="77">
        <f>SUM([31]EASTERNFL:VALENCIA!L493)</f>
        <v>0</v>
      </c>
      <c r="M493" s="78">
        <f t="shared" si="39"/>
        <v>0</v>
      </c>
      <c r="N493" s="77">
        <f>SUM([31]EASTERNFL:VALENCIA!N493)</f>
        <v>0</v>
      </c>
      <c r="O493" s="73">
        <f t="shared" si="40"/>
        <v>0</v>
      </c>
      <c r="P493" s="218"/>
      <c r="Q493" s="91"/>
      <c r="R493" s="92"/>
      <c r="S493" s="45"/>
      <c r="T493" s="45"/>
      <c r="U493" s="45"/>
      <c r="V493" s="45"/>
    </row>
    <row r="494" spans="1:22">
      <c r="A494" s="46" t="s">
        <v>1270</v>
      </c>
      <c r="B494" s="81" t="s">
        <v>1271</v>
      </c>
      <c r="C494" s="85" t="s">
        <v>1272</v>
      </c>
      <c r="D494" s="77">
        <f>SUM([31]EASTERNFL:VALENCIA!D494)</f>
        <v>159425.70000000001</v>
      </c>
      <c r="E494" s="77">
        <f>SUM([31]EASTERNFL:VALENCIA!E494)</f>
        <v>291277.42</v>
      </c>
      <c r="F494" s="77">
        <f>SUM([31]EASTERNFL:VALENCIA!F494)</f>
        <v>9500</v>
      </c>
      <c r="G494" s="77">
        <f>SUM([31]EASTERNFL:VALENCIA!G494)</f>
        <v>0</v>
      </c>
      <c r="H494" s="77">
        <f>SUM([31]EASTERNFL:VALENCIA!H494)</f>
        <v>0</v>
      </c>
      <c r="I494" s="77">
        <f>SUM([31]EASTERNFL:VALENCIA!I494)</f>
        <v>0</v>
      </c>
      <c r="J494" s="77">
        <f>SUM([31]EASTERNFL:VALENCIA!J494)</f>
        <v>1012384.46</v>
      </c>
      <c r="K494" s="77">
        <f>SUM([31]EASTERNFL:VALENCIA!K494)</f>
        <v>0</v>
      </c>
      <c r="L494" s="77">
        <f>SUM([31]EASTERNFL:VALENCIA!L494)</f>
        <v>-1560028.67</v>
      </c>
      <c r="M494" s="78">
        <f t="shared" si="39"/>
        <v>-87441.089999999851</v>
      </c>
      <c r="N494" s="77">
        <f>SUM([31]EASTERNFL:VALENCIA!N494)</f>
        <v>0</v>
      </c>
      <c r="O494" s="73">
        <f t="shared" si="40"/>
        <v>-87441.089999999851</v>
      </c>
      <c r="P494" s="217"/>
      <c r="Q494" s="91"/>
      <c r="R494" s="92"/>
    </row>
    <row r="495" spans="1:22">
      <c r="B495" s="81" t="s">
        <v>1273</v>
      </c>
      <c r="C495" s="85" t="s">
        <v>1274</v>
      </c>
      <c r="D495" s="77">
        <f>SUM([31]EASTERNFL:VALENCIA!D495)</f>
        <v>3135100.01</v>
      </c>
      <c r="E495" s="77">
        <f>SUM([31]EASTERNFL:VALENCIA!E495)</f>
        <v>1023415.5499999999</v>
      </c>
      <c r="F495" s="77">
        <f>SUM([31]EASTERNFL:VALENCIA!F495)</f>
        <v>28695.91</v>
      </c>
      <c r="G495" s="77">
        <f>SUM([31]EASTERNFL:VALENCIA!G495)</f>
        <v>0</v>
      </c>
      <c r="H495" s="77">
        <f>SUM([31]EASTERNFL:VALENCIA!H495)</f>
        <v>0</v>
      </c>
      <c r="I495" s="77">
        <f>SUM([31]EASTERNFL:VALENCIA!I495)</f>
        <v>0</v>
      </c>
      <c r="J495" s="77">
        <f>SUM([31]EASTERNFL:VALENCIA!J495)</f>
        <v>3424148.8900000006</v>
      </c>
      <c r="K495" s="77">
        <f>SUM([31]EASTERNFL:VALENCIA!K495)</f>
        <v>0</v>
      </c>
      <c r="L495" s="77">
        <f>SUM([31]EASTERNFL:VALENCIA!L495)</f>
        <v>-5337008.54</v>
      </c>
      <c r="M495" s="78">
        <f t="shared" si="39"/>
        <v>2274351.8200000003</v>
      </c>
      <c r="N495" s="77">
        <f>SUM([31]EASTERNFL:VALENCIA!N495)</f>
        <v>-420714.94</v>
      </c>
      <c r="O495" s="73">
        <f t="shared" si="40"/>
        <v>1853636.8800000004</v>
      </c>
      <c r="P495" s="217"/>
      <c r="Q495" s="91"/>
      <c r="R495" s="92"/>
    </row>
    <row r="496" spans="1:22">
      <c r="A496" s="46" t="s">
        <v>1275</v>
      </c>
      <c r="B496" s="81" t="s">
        <v>1276</v>
      </c>
      <c r="C496" s="85" t="s">
        <v>1277</v>
      </c>
      <c r="D496" s="77">
        <f>SUM([31]EASTERNFL:VALENCIA!D496)</f>
        <v>5162687.4400000004</v>
      </c>
      <c r="E496" s="77">
        <f>SUM([31]EASTERNFL:VALENCIA!E496)</f>
        <v>5882475.870000001</v>
      </c>
      <c r="F496" s="77">
        <f>SUM([31]EASTERNFL:VALENCIA!F496)</f>
        <v>140691.94</v>
      </c>
      <c r="G496" s="77">
        <f>SUM([31]EASTERNFL:VALENCIA!G496)</f>
        <v>0</v>
      </c>
      <c r="H496" s="77">
        <f>SUM([31]EASTERNFL:VALENCIA!H496)</f>
        <v>0</v>
      </c>
      <c r="I496" s="77">
        <f>SUM([31]EASTERNFL:VALENCIA!I496)</f>
        <v>0</v>
      </c>
      <c r="J496" s="77">
        <f>SUM([31]EASTERNFL:VALENCIA!J496)</f>
        <v>4943038.3899999997</v>
      </c>
      <c r="K496" s="77">
        <f>SUM([31]EASTERNFL:VALENCIA!K496)</f>
        <v>0</v>
      </c>
      <c r="L496" s="77">
        <f>SUM([31]EASTERNFL:VALENCIA!L496)</f>
        <v>-10008989.039999999</v>
      </c>
      <c r="M496" s="78">
        <f t="shared" si="39"/>
        <v>6119904.6000000015</v>
      </c>
      <c r="N496" s="77">
        <f>SUM([31]EASTERNFL:VALENCIA!N496)</f>
        <v>-1895331.42</v>
      </c>
      <c r="O496" s="73">
        <f t="shared" si="40"/>
        <v>4224573.1800000016</v>
      </c>
      <c r="P496" s="217"/>
      <c r="Q496" s="91"/>
      <c r="R496" s="92"/>
    </row>
    <row r="497" spans="1:22">
      <c r="A497" s="46" t="s">
        <v>1278</v>
      </c>
      <c r="B497" s="81" t="s">
        <v>1279</v>
      </c>
      <c r="C497" s="85" t="s">
        <v>1280</v>
      </c>
      <c r="D497" s="77">
        <f>SUM([31]EASTERNFL:VALENCIA!D497)</f>
        <v>553256.67000000004</v>
      </c>
      <c r="E497" s="77">
        <f>SUM([31]EASTERNFL:VALENCIA!E497)</f>
        <v>789463.7</v>
      </c>
      <c r="F497" s="77">
        <f>SUM([31]EASTERNFL:VALENCIA!F497)</f>
        <v>56517.94</v>
      </c>
      <c r="G497" s="77">
        <f>SUM([31]EASTERNFL:VALENCIA!G497)</f>
        <v>0</v>
      </c>
      <c r="H497" s="77">
        <f>SUM([31]EASTERNFL:VALENCIA!H497)</f>
        <v>0</v>
      </c>
      <c r="I497" s="77">
        <f>SUM([31]EASTERNFL:VALENCIA!I497)</f>
        <v>0</v>
      </c>
      <c r="J497" s="77">
        <f>SUM([31]EASTERNFL:VALENCIA!J497)</f>
        <v>662343.84</v>
      </c>
      <c r="K497" s="77">
        <f>SUM([31]EASTERNFL:VALENCIA!K497)</f>
        <v>0</v>
      </c>
      <c r="L497" s="77">
        <f>SUM([31]EASTERNFL:VALENCIA!L497)</f>
        <v>-3044324.34</v>
      </c>
      <c r="M497" s="78">
        <f t="shared" si="39"/>
        <v>-982742.19</v>
      </c>
      <c r="N497" s="77">
        <f>SUM([31]EASTERNFL:VALENCIA!N497)</f>
        <v>-511782.17000000004</v>
      </c>
      <c r="O497" s="73">
        <f t="shared" si="40"/>
        <v>-1494524.3599999999</v>
      </c>
      <c r="P497" s="217"/>
      <c r="Q497" s="91"/>
      <c r="R497" s="92"/>
    </row>
    <row r="498" spans="1:22">
      <c r="A498" s="46" t="s">
        <v>1281</v>
      </c>
      <c r="B498" s="81" t="s">
        <v>1282</v>
      </c>
      <c r="C498" s="85" t="s">
        <v>1283</v>
      </c>
      <c r="D498" s="77">
        <f>SUM([31]EASTERNFL:VALENCIA!D498)</f>
        <v>0</v>
      </c>
      <c r="E498" s="77">
        <f>SUM([31]EASTERNFL:VALENCIA!E498)</f>
        <v>15869.08</v>
      </c>
      <c r="F498" s="77">
        <f>SUM([31]EASTERNFL:VALENCIA!F498)</f>
        <v>0</v>
      </c>
      <c r="G498" s="77">
        <f>SUM([31]EASTERNFL:VALENCIA!G498)</f>
        <v>0</v>
      </c>
      <c r="H498" s="77">
        <f>SUM([31]EASTERNFL:VALENCIA!H498)</f>
        <v>0</v>
      </c>
      <c r="I498" s="77">
        <f>SUM([31]EASTERNFL:VALENCIA!I498)</f>
        <v>0</v>
      </c>
      <c r="J498" s="77">
        <f>SUM([31]EASTERNFL:VALENCIA!J498)</f>
        <v>84068.5</v>
      </c>
      <c r="K498" s="77">
        <f>SUM([31]EASTERNFL:VALENCIA!K498)</f>
        <v>0</v>
      </c>
      <c r="L498" s="77">
        <f>SUM([31]EASTERNFL:VALENCIA!L498)</f>
        <v>-7070</v>
      </c>
      <c r="M498" s="78">
        <f t="shared" si="39"/>
        <v>92867.58</v>
      </c>
      <c r="N498" s="77">
        <f>SUM([31]EASTERNFL:VALENCIA!N498)</f>
        <v>0</v>
      </c>
      <c r="O498" s="73">
        <f t="shared" si="40"/>
        <v>92867.58</v>
      </c>
      <c r="P498" s="217"/>
      <c r="Q498" s="91"/>
      <c r="R498" s="92"/>
    </row>
    <row r="499" spans="1:22">
      <c r="A499" s="46" t="s">
        <v>1284</v>
      </c>
      <c r="B499" s="81" t="s">
        <v>1285</v>
      </c>
      <c r="C499" s="85" t="s">
        <v>1286</v>
      </c>
      <c r="D499" s="77">
        <f>SUM([31]EASTERNFL:VALENCIA!D499)</f>
        <v>720081.53</v>
      </c>
      <c r="E499" s="77">
        <f>SUM([31]EASTERNFL:VALENCIA!E499)</f>
        <v>288082.84000000003</v>
      </c>
      <c r="F499" s="77">
        <f>SUM([31]EASTERNFL:VALENCIA!F499)</f>
        <v>0</v>
      </c>
      <c r="G499" s="77">
        <f>SUM([31]EASTERNFL:VALENCIA!G499)</f>
        <v>0</v>
      </c>
      <c r="H499" s="77">
        <f>SUM([31]EASTERNFL:VALENCIA!H499)</f>
        <v>0</v>
      </c>
      <c r="I499" s="77">
        <f>SUM([31]EASTERNFL:VALENCIA!I499)</f>
        <v>0</v>
      </c>
      <c r="J499" s="77">
        <f>SUM([31]EASTERNFL:VALENCIA!J499)</f>
        <v>9135465.8599999994</v>
      </c>
      <c r="K499" s="77">
        <f>SUM([31]EASTERNFL:VALENCIA!K499)</f>
        <v>0</v>
      </c>
      <c r="L499" s="77">
        <f>SUM([31]EASTERNFL:VALENCIA!L499)</f>
        <v>-9167722.2899999991</v>
      </c>
      <c r="M499" s="78">
        <f t="shared" si="39"/>
        <v>975907.94000000134</v>
      </c>
      <c r="N499" s="77">
        <f>SUM([31]EASTERNFL:VALENCIA!N499)</f>
        <v>28600.48</v>
      </c>
      <c r="O499" s="73">
        <f t="shared" si="40"/>
        <v>1004508.4200000013</v>
      </c>
      <c r="P499" s="217"/>
      <c r="Q499" s="91"/>
      <c r="R499" s="92"/>
    </row>
    <row r="500" spans="1:22">
      <c r="B500" s="81" t="s">
        <v>1287</v>
      </c>
      <c r="C500" s="85" t="s">
        <v>1288</v>
      </c>
      <c r="D500" s="77">
        <f>SUM([31]EASTERNFL:VALENCIA!D500)</f>
        <v>5594.5</v>
      </c>
      <c r="E500" s="77">
        <f>SUM([31]EASTERNFL:VALENCIA!E500)</f>
        <v>4450.2</v>
      </c>
      <c r="F500" s="77">
        <f>SUM([31]EASTERNFL:VALENCIA!F500)</f>
        <v>2285</v>
      </c>
      <c r="G500" s="77">
        <f>SUM([31]EASTERNFL:VALENCIA!G500)</f>
        <v>0</v>
      </c>
      <c r="H500" s="77">
        <f>SUM([31]EASTERNFL:VALENCIA!H500)</f>
        <v>0</v>
      </c>
      <c r="I500" s="77">
        <f>SUM([31]EASTERNFL:VALENCIA!I500)</f>
        <v>0</v>
      </c>
      <c r="J500" s="77">
        <f>SUM([31]EASTERNFL:VALENCIA!J500)</f>
        <v>23980.67</v>
      </c>
      <c r="K500" s="77">
        <f>SUM([31]EASTERNFL:VALENCIA!K500)</f>
        <v>0</v>
      </c>
      <c r="L500" s="77">
        <f>SUM([31]EASTERNFL:VALENCIA!L500)</f>
        <v>12000</v>
      </c>
      <c r="M500" s="78">
        <f t="shared" si="39"/>
        <v>48310.369999999995</v>
      </c>
      <c r="N500" s="77">
        <f>SUM([31]EASTERNFL:VALENCIA!N500)</f>
        <v>-13546.87</v>
      </c>
      <c r="O500" s="73">
        <f t="shared" si="40"/>
        <v>34763.499999999993</v>
      </c>
      <c r="P500" s="217"/>
      <c r="Q500" s="91"/>
      <c r="R500" s="92"/>
    </row>
    <row r="501" spans="1:22">
      <c r="A501" s="46" t="s">
        <v>1289</v>
      </c>
      <c r="B501" s="81" t="s">
        <v>1290</v>
      </c>
      <c r="C501" s="88" t="s">
        <v>1291</v>
      </c>
      <c r="D501" s="77">
        <f>SUM([31]EASTERNFL:VALENCIA!D501)</f>
        <v>940825.12</v>
      </c>
      <c r="E501" s="77">
        <f>SUM([31]EASTERNFL:VALENCIA!E501)</f>
        <v>400287.52</v>
      </c>
      <c r="F501" s="77">
        <f>SUM([31]EASTERNFL:VALENCIA!F501)</f>
        <v>77597.83</v>
      </c>
      <c r="G501" s="77">
        <f>SUM([31]EASTERNFL:VALENCIA!G501)</f>
        <v>0</v>
      </c>
      <c r="H501" s="77">
        <f>SUM([31]EASTERNFL:VALENCIA!H501)</f>
        <v>0</v>
      </c>
      <c r="I501" s="77">
        <f>SUM([31]EASTERNFL:VALENCIA!I501)</f>
        <v>0</v>
      </c>
      <c r="J501" s="77">
        <f>SUM([31]EASTERNFL:VALENCIA!J501)</f>
        <v>137666501.73999998</v>
      </c>
      <c r="K501" s="77">
        <f>SUM([31]EASTERNFL:VALENCIA!K501)</f>
        <v>0</v>
      </c>
      <c r="L501" s="77">
        <f>SUM([31]EASTERNFL:VALENCIA!L501)</f>
        <v>-111947263.05999997</v>
      </c>
      <c r="M501" s="78">
        <f t="shared" si="39"/>
        <v>27137949.150000006</v>
      </c>
      <c r="N501" s="77">
        <f>SUM([31]EASTERNFL:VALENCIA!N501)</f>
        <v>-6101617.4100000001</v>
      </c>
      <c r="O501" s="73">
        <f t="shared" si="40"/>
        <v>21036331.740000006</v>
      </c>
      <c r="P501" s="217"/>
      <c r="Q501" s="91"/>
      <c r="R501" s="92"/>
      <c r="S501" s="93"/>
      <c r="T501" s="93"/>
      <c r="U501" s="93"/>
      <c r="V501" s="93"/>
    </row>
    <row r="502" spans="1:22" ht="24">
      <c r="A502" s="46" t="s">
        <v>1292</v>
      </c>
      <c r="B502" s="144" t="s">
        <v>1293</v>
      </c>
      <c r="C502" s="85" t="s">
        <v>1294</v>
      </c>
      <c r="D502" s="77">
        <f>SUM([31]EASTERNFL:VALENCIA!D502)</f>
        <v>3382156.29</v>
      </c>
      <c r="E502" s="77">
        <f>SUM([31]EASTERNFL:VALENCIA!E502)</f>
        <v>234892.52999999997</v>
      </c>
      <c r="F502" s="77">
        <f>SUM([31]EASTERNFL:VALENCIA!F502)</f>
        <v>155396.82999999999</v>
      </c>
      <c r="G502" s="77">
        <f>SUM([31]EASTERNFL:VALENCIA!G502)</f>
        <v>0</v>
      </c>
      <c r="H502" s="77">
        <f>SUM([31]EASTERNFL:VALENCIA!H502)</f>
        <v>0</v>
      </c>
      <c r="I502" s="77">
        <f>SUM([31]EASTERNFL:VALENCIA!I502)</f>
        <v>0</v>
      </c>
      <c r="J502" s="77">
        <f>SUM([31]EASTERNFL:VALENCIA!J502)</f>
        <v>45942663.159999996</v>
      </c>
      <c r="K502" s="77">
        <f>SUM([31]EASTERNFL:VALENCIA!K502)</f>
        <v>0</v>
      </c>
      <c r="L502" s="77">
        <f>SUM([31]EASTERNFL:VALENCIA!L502)</f>
        <v>0</v>
      </c>
      <c r="M502" s="78">
        <f t="shared" si="39"/>
        <v>49715108.809999995</v>
      </c>
      <c r="N502" s="77">
        <f>SUM([31]EASTERNFL:VALENCIA!N502)</f>
        <v>2882147.43</v>
      </c>
      <c r="O502" s="73">
        <f t="shared" si="40"/>
        <v>52597256.239999995</v>
      </c>
      <c r="P502" s="217"/>
      <c r="Q502" s="91"/>
      <c r="R502" s="92"/>
      <c r="S502" s="93"/>
      <c r="T502" s="93"/>
      <c r="U502" s="93"/>
      <c r="V502" s="93"/>
    </row>
    <row r="503" spans="1:22">
      <c r="A503" s="46" t="s">
        <v>1295</v>
      </c>
      <c r="B503" s="81" t="s">
        <v>184</v>
      </c>
      <c r="C503" s="88" t="s">
        <v>1296</v>
      </c>
      <c r="D503" s="77">
        <f>SUM([31]EASTERNFL:VALENCIA!D503)</f>
        <v>0</v>
      </c>
      <c r="E503" s="77">
        <f>SUM([31]EASTERNFL:VALENCIA!E503)</f>
        <v>0</v>
      </c>
      <c r="F503" s="77">
        <f>SUM([31]EASTERNFL:VALENCIA!F503)</f>
        <v>0</v>
      </c>
      <c r="G503" s="77">
        <f>SUM([31]EASTERNFL:VALENCIA!G503)</f>
        <v>0</v>
      </c>
      <c r="H503" s="77">
        <f>SUM([31]EASTERNFL:VALENCIA!H503)</f>
        <v>0</v>
      </c>
      <c r="I503" s="77">
        <f>SUM([31]EASTERNFL:VALENCIA!I503)</f>
        <v>0</v>
      </c>
      <c r="J503" s="77">
        <f>SUM([31]EASTERNFL:VALENCIA!J503)</f>
        <v>1229741.55</v>
      </c>
      <c r="K503" s="77">
        <f>SUM([31]EASTERNFL:VALENCIA!K503)</f>
        <v>0</v>
      </c>
      <c r="L503" s="77">
        <f>SUM([31]EASTERNFL:VALENCIA!L503)</f>
        <v>-12678.279999999999</v>
      </c>
      <c r="M503" s="78">
        <f t="shared" si="39"/>
        <v>1217063.27</v>
      </c>
      <c r="N503" s="77">
        <f>SUM([31]EASTERNFL:VALENCIA!N503)</f>
        <v>-1219063.27</v>
      </c>
      <c r="O503" s="73">
        <f t="shared" si="40"/>
        <v>-2000</v>
      </c>
      <c r="P503" s="217"/>
      <c r="Q503" s="91"/>
      <c r="R503" s="92"/>
    </row>
    <row r="504" spans="1:22">
      <c r="A504" s="46" t="s">
        <v>1297</v>
      </c>
      <c r="B504" s="81" t="s">
        <v>1298</v>
      </c>
      <c r="C504" s="88" t="s">
        <v>1299</v>
      </c>
      <c r="D504" s="77">
        <f>SUM([31]EASTERNFL:VALENCIA!D504)</f>
        <v>0</v>
      </c>
      <c r="E504" s="77">
        <f>SUM([31]EASTERNFL:VALENCIA!E504)</f>
        <v>63601.05</v>
      </c>
      <c r="F504" s="77">
        <f>SUM([31]EASTERNFL:VALENCIA!F504)</f>
        <v>0</v>
      </c>
      <c r="G504" s="77">
        <f>SUM([31]EASTERNFL:VALENCIA!G504)</f>
        <v>0</v>
      </c>
      <c r="H504" s="77">
        <f>SUM([31]EASTERNFL:VALENCIA!H504)</f>
        <v>0</v>
      </c>
      <c r="I504" s="77">
        <f>SUM([31]EASTERNFL:VALENCIA!I504)</f>
        <v>0</v>
      </c>
      <c r="J504" s="77">
        <f>SUM([31]EASTERNFL:VALENCIA!J504)</f>
        <v>272852.16000000003</v>
      </c>
      <c r="K504" s="77">
        <f>SUM([31]EASTERNFL:VALENCIA!K504)</f>
        <v>0</v>
      </c>
      <c r="L504" s="77">
        <f>SUM([31]EASTERNFL:VALENCIA!L504)</f>
        <v>-272852.16000000003</v>
      </c>
      <c r="M504" s="78">
        <f t="shared" si="39"/>
        <v>63601.049999999988</v>
      </c>
      <c r="N504" s="77">
        <f>SUM([31]EASTERNFL:VALENCIA!N504)</f>
        <v>0</v>
      </c>
      <c r="O504" s="73">
        <f t="shared" si="40"/>
        <v>63601.049999999988</v>
      </c>
      <c r="P504" s="217"/>
      <c r="Q504" s="91"/>
      <c r="R504" s="92"/>
    </row>
    <row r="505" spans="1:22">
      <c r="A505" s="46" t="s">
        <v>1300</v>
      </c>
      <c r="B505" s="81" t="s">
        <v>193</v>
      </c>
      <c r="C505" s="85" t="s">
        <v>1301</v>
      </c>
      <c r="D505" s="77">
        <f>SUM([31]EASTERNFL:VALENCIA!D505)</f>
        <v>621922.68999999994</v>
      </c>
      <c r="E505" s="77">
        <f>SUM([31]EASTERNFL:VALENCIA!E505)</f>
        <v>83750.37</v>
      </c>
      <c r="F505" s="77">
        <f>SUM([31]EASTERNFL:VALENCIA!F505)</f>
        <v>825</v>
      </c>
      <c r="G505" s="77">
        <f>SUM([31]EASTERNFL:VALENCIA!G505)</f>
        <v>0</v>
      </c>
      <c r="H505" s="77">
        <f>SUM([31]EASTERNFL:VALENCIA!H505)</f>
        <v>0</v>
      </c>
      <c r="I505" s="77">
        <f>SUM([31]EASTERNFL:VALENCIA!I505)</f>
        <v>0</v>
      </c>
      <c r="J505" s="77">
        <f>SUM([31]EASTERNFL:VALENCIA!J505)</f>
        <v>13019094.860000003</v>
      </c>
      <c r="K505" s="77">
        <f>SUM([31]EASTERNFL:VALENCIA!K505)</f>
        <v>0</v>
      </c>
      <c r="L505" s="77">
        <f>SUM([31]EASTERNFL:VALENCIA!L505)</f>
        <v>-5405957.1500000004</v>
      </c>
      <c r="M505" s="78">
        <f t="shared" si="39"/>
        <v>8319635.7700000033</v>
      </c>
      <c r="N505" s="77">
        <f>SUM([31]EASTERNFL:VALENCIA!N505)</f>
        <v>-4210950.33</v>
      </c>
      <c r="O505" s="73">
        <f t="shared" si="40"/>
        <v>4108685.4400000032</v>
      </c>
      <c r="P505" s="217"/>
      <c r="Q505" s="91"/>
      <c r="R505" s="92"/>
    </row>
    <row r="506" spans="1:22">
      <c r="B506" s="115"/>
      <c r="C506" s="88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217"/>
      <c r="Q506" s="91"/>
      <c r="R506" s="92"/>
    </row>
    <row r="507" spans="1:22" ht="12.75" thickBot="1">
      <c r="B507" s="100" t="s">
        <v>1302</v>
      </c>
      <c r="C507" s="88"/>
      <c r="D507" s="101">
        <f>SUM(D489:D505)</f>
        <v>37539583.730000004</v>
      </c>
      <c r="E507" s="101">
        <f t="shared" ref="E507:N507" si="41">SUM(E489:E505)</f>
        <v>16975669.109999999</v>
      </c>
      <c r="F507" s="101">
        <f t="shared" si="41"/>
        <v>1126825.5899999999</v>
      </c>
      <c r="G507" s="101">
        <f t="shared" si="41"/>
        <v>0</v>
      </c>
      <c r="H507" s="101">
        <f t="shared" si="41"/>
        <v>0</v>
      </c>
      <c r="I507" s="101">
        <f t="shared" si="41"/>
        <v>0</v>
      </c>
      <c r="J507" s="101">
        <f t="shared" si="41"/>
        <v>235979984.54000002</v>
      </c>
      <c r="K507" s="101">
        <f t="shared" si="41"/>
        <v>0</v>
      </c>
      <c r="L507" s="101">
        <f>SUM(L489:L505)</f>
        <v>-151128036.61999997</v>
      </c>
      <c r="M507" s="101">
        <f>SUM(M489:M505)</f>
        <v>140494026.34999999</v>
      </c>
      <c r="N507" s="101">
        <f t="shared" si="41"/>
        <v>-12204041.9</v>
      </c>
      <c r="O507" s="101">
        <f t="shared" si="40"/>
        <v>128289984.44999999</v>
      </c>
      <c r="P507" s="217"/>
      <c r="Q507" s="91"/>
      <c r="R507" s="92"/>
    </row>
    <row r="508" spans="1:22">
      <c r="B508" s="98"/>
      <c r="C508" s="88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217"/>
      <c r="Q508" s="91"/>
      <c r="R508" s="92"/>
    </row>
    <row r="509" spans="1:22">
      <c r="B509" s="100" t="s">
        <v>1303</v>
      </c>
      <c r="D509" s="146">
        <f>SUM(D417+D485+D507)</f>
        <v>2154000851.3699994</v>
      </c>
      <c r="E509" s="146">
        <f t="shared" ref="E509:N509" si="42">SUM(E417+E485+E507)</f>
        <v>294306387.95000005</v>
      </c>
      <c r="F509" s="146">
        <f>SUM(F417+F485+F507)</f>
        <v>116493653.12</v>
      </c>
      <c r="G509" s="146">
        <f t="shared" si="42"/>
        <v>29361223.240000002</v>
      </c>
      <c r="H509" s="146">
        <f t="shared" si="42"/>
        <v>1026825455.6800002</v>
      </c>
      <c r="I509" s="146">
        <f t="shared" si="42"/>
        <v>38279.54</v>
      </c>
      <c r="J509" s="146">
        <f t="shared" si="42"/>
        <v>320356099.45000005</v>
      </c>
      <c r="K509" s="146">
        <f t="shared" si="42"/>
        <v>29295911.460000001</v>
      </c>
      <c r="L509" s="146">
        <f t="shared" si="42"/>
        <v>-5016011.3599999547</v>
      </c>
      <c r="M509" s="146">
        <f t="shared" si="42"/>
        <v>3965661850.4500003</v>
      </c>
      <c r="N509" s="146">
        <f t="shared" si="42"/>
        <v>-385113593.3599999</v>
      </c>
      <c r="O509" s="146">
        <f t="shared" si="40"/>
        <v>3580548257.0900002</v>
      </c>
      <c r="P509" s="217"/>
      <c r="Q509" s="147"/>
    </row>
    <row r="510" spans="1:22" s="58" customFormat="1">
      <c r="A510" s="46"/>
      <c r="B510" s="148" t="s">
        <v>1304</v>
      </c>
      <c r="C510" s="149"/>
      <c r="D510" s="150">
        <f>D364-D509</f>
        <v>50766295.060000896</v>
      </c>
      <c r="E510" s="150">
        <f t="shared" ref="E510:O510" si="43">E364-E509</f>
        <v>-1797010.8000000119</v>
      </c>
      <c r="F510" s="150">
        <f t="shared" si="43"/>
        <v>-3141914.75</v>
      </c>
      <c r="G510" s="150">
        <f t="shared" si="43"/>
        <v>-855980.81000000611</v>
      </c>
      <c r="H510" s="150">
        <f t="shared" si="43"/>
        <v>-1203436.1400001049</v>
      </c>
      <c r="I510" s="150">
        <f t="shared" si="43"/>
        <v>-38279.54</v>
      </c>
      <c r="J510" s="150">
        <f t="shared" si="43"/>
        <v>48065238.709999919</v>
      </c>
      <c r="K510" s="150">
        <f t="shared" si="43"/>
        <v>-211107.19999999925</v>
      </c>
      <c r="L510" s="150">
        <f t="shared" si="43"/>
        <v>17271522.759999953</v>
      </c>
      <c r="M510" s="150">
        <f t="shared" si="43"/>
        <v>108855327.28999949</v>
      </c>
      <c r="N510" s="150">
        <f t="shared" si="43"/>
        <v>8756827.6699998975</v>
      </c>
      <c r="O510" s="150">
        <f t="shared" si="43"/>
        <v>117612154.96000004</v>
      </c>
      <c r="P510" s="219"/>
      <c r="Q510" s="147"/>
      <c r="R510" s="45"/>
      <c r="S510" s="45"/>
      <c r="T510" s="45"/>
      <c r="U510" s="45"/>
      <c r="V510" s="45"/>
    </row>
    <row r="511" spans="1:22" s="58" customFormat="1">
      <c r="A511" s="46"/>
      <c r="B511" s="151"/>
      <c r="C511" s="149"/>
      <c r="D511" s="152"/>
      <c r="E511" s="152"/>
      <c r="F511" s="152"/>
      <c r="G511" s="152"/>
      <c r="H511" s="152"/>
      <c r="I511" s="152"/>
      <c r="J511" s="152"/>
      <c r="K511" s="152"/>
      <c r="L511" s="152"/>
      <c r="M511" s="152"/>
      <c r="N511" s="152"/>
      <c r="O511" s="153"/>
      <c r="P511" s="219"/>
      <c r="Q511" s="147"/>
      <c r="R511" s="45"/>
      <c r="S511" s="45"/>
      <c r="T511" s="45"/>
      <c r="U511" s="45"/>
      <c r="V511" s="45"/>
    </row>
    <row r="512" spans="1:22" s="58" customFormat="1">
      <c r="A512" s="46"/>
      <c r="B512" s="151"/>
      <c r="C512" s="149"/>
      <c r="D512" s="152"/>
      <c r="E512" s="152"/>
      <c r="F512" s="152"/>
      <c r="G512" s="152"/>
      <c r="H512" s="152"/>
      <c r="I512" s="152"/>
      <c r="J512" s="152"/>
      <c r="K512" s="152"/>
      <c r="L512" s="152"/>
      <c r="M512" s="152"/>
      <c r="N512" s="152"/>
      <c r="O512" s="153"/>
      <c r="P512" s="219"/>
      <c r="Q512" s="147"/>
      <c r="R512" s="45"/>
      <c r="S512" s="45"/>
      <c r="T512" s="45"/>
      <c r="U512" s="45"/>
      <c r="V512" s="45"/>
    </row>
    <row r="513" spans="1:22">
      <c r="A513" s="45"/>
      <c r="B513" s="154"/>
      <c r="C513" s="155"/>
      <c r="D513" s="156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P513" s="217"/>
      <c r="Q513" s="147"/>
    </row>
    <row r="514" spans="1:22">
      <c r="A514" s="45"/>
      <c r="B514" s="158" t="s">
        <v>849</v>
      </c>
      <c r="C514" s="159" t="s">
        <v>849</v>
      </c>
      <c r="D514" s="160" t="s">
        <v>1305</v>
      </c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P514" s="217"/>
      <c r="Q514" s="147"/>
    </row>
    <row r="515" spans="1:22">
      <c r="A515" s="45"/>
      <c r="B515" s="158"/>
      <c r="C515" s="159" t="s">
        <v>1306</v>
      </c>
      <c r="D515" s="160" t="s">
        <v>1307</v>
      </c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P515" s="217"/>
      <c r="Q515" s="147"/>
    </row>
    <row r="516" spans="1:22">
      <c r="A516" s="45"/>
      <c r="B516" s="161" t="s">
        <v>1308</v>
      </c>
      <c r="C516" s="162" t="s">
        <v>1309</v>
      </c>
      <c r="D516" s="163" t="s">
        <v>1310</v>
      </c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P516" s="217"/>
      <c r="Q516" s="147"/>
    </row>
    <row r="517" spans="1:22">
      <c r="A517" s="45"/>
      <c r="B517" s="115"/>
      <c r="C517" s="165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66"/>
      <c r="O517" s="103"/>
      <c r="P517" s="217"/>
      <c r="Q517" s="147"/>
    </row>
    <row r="518" spans="1:22">
      <c r="A518" s="45"/>
      <c r="B518" s="81" t="s">
        <v>433</v>
      </c>
      <c r="C518" s="88" t="s">
        <v>434</v>
      </c>
      <c r="D518" s="77">
        <f>SUM([31]EASTERNFL:VALENCIA!D518)</f>
        <v>25070453.18</v>
      </c>
      <c r="E518" s="77">
        <f>SUM([31]EASTERNFL:VALENCIA!E518)</f>
        <v>9219500.0899999999</v>
      </c>
      <c r="F518" s="77">
        <f>SUM([31]EASTERNFL:VALENCIA!F518)</f>
        <v>1493107.86</v>
      </c>
      <c r="G518" s="77">
        <f>SUM([31]EASTERNFL:VALENCIA!G518)</f>
        <v>0</v>
      </c>
      <c r="H518" s="77">
        <f>SUM([31]EASTERNFL:VALENCIA!H518)</f>
        <v>0</v>
      </c>
      <c r="I518" s="77">
        <f>SUM([31]EASTERNFL:VALENCIA!I518)</f>
        <v>0</v>
      </c>
      <c r="J518" s="77">
        <f>SUM([31]EASTERNFL:VALENCIA!J518)</f>
        <v>178549978.63999999</v>
      </c>
      <c r="K518" s="77">
        <f>SUM([31]EASTERNFL:VALENCIA!K518)</f>
        <v>0</v>
      </c>
      <c r="L518" s="77">
        <f>SUM([31]EASTERNFL:VALENCIA!L518)</f>
        <v>0</v>
      </c>
      <c r="M518" s="78">
        <f>SUM(D518:L518)</f>
        <v>214333039.76999998</v>
      </c>
      <c r="N518" s="77">
        <f>SUM([31]EASTERNFL:VALENCIA!N518)</f>
        <v>23852.17</v>
      </c>
      <c r="O518" s="73">
        <f>SUM(M518:N518)</f>
        <v>214356891.93999997</v>
      </c>
      <c r="P518" s="217"/>
      <c r="Q518" s="147"/>
    </row>
    <row r="519" spans="1:22">
      <c r="A519" s="45"/>
      <c r="B519" s="81" t="s">
        <v>436</v>
      </c>
      <c r="C519" s="88" t="s">
        <v>437</v>
      </c>
      <c r="D519" s="77">
        <f>SUM([31]EASTERNFL:VALENCIA!D519)</f>
        <v>0</v>
      </c>
      <c r="E519" s="77">
        <f>SUM([31]EASTERNFL:VALENCIA!E519)</f>
        <v>0</v>
      </c>
      <c r="F519" s="77">
        <f>SUM([31]EASTERNFL:VALENCIA!F519)</f>
        <v>0</v>
      </c>
      <c r="G519" s="77">
        <f>SUM([31]EASTERNFL:VALENCIA!G519)</f>
        <v>0</v>
      </c>
      <c r="H519" s="77">
        <f>SUM([31]EASTERNFL:VALENCIA!H519)</f>
        <v>0</v>
      </c>
      <c r="I519" s="77">
        <f>SUM([31]EASTERNFL:VALENCIA!I519)</f>
        <v>0</v>
      </c>
      <c r="J519" s="77">
        <f>SUM([31]EASTERNFL:VALENCIA!J519)</f>
        <v>0</v>
      </c>
      <c r="K519" s="77">
        <f>SUM([31]EASTERNFL:VALENCIA!K519)</f>
        <v>0</v>
      </c>
      <c r="L519" s="77">
        <f>SUM([31]EASTERNFL:VALENCIA!L519)</f>
        <v>0</v>
      </c>
      <c r="M519" s="78">
        <f t="shared" ref="M519:M528" si="44">SUM(D519:L519)</f>
        <v>0</v>
      </c>
      <c r="N519" s="77">
        <f>SUM([31]EASTERNFL:VALENCIA!N519)</f>
        <v>0</v>
      </c>
      <c r="O519" s="73">
        <f t="shared" ref="O519:O531" si="45">SUM(M519:N519)</f>
        <v>0</v>
      </c>
      <c r="P519" s="217"/>
      <c r="Q519" s="167"/>
      <c r="R519" s="58"/>
      <c r="S519" s="58"/>
      <c r="T519" s="58"/>
      <c r="U519" s="58"/>
      <c r="V519" s="58"/>
    </row>
    <row r="520" spans="1:22">
      <c r="A520" s="45"/>
      <c r="B520" s="81" t="s">
        <v>439</v>
      </c>
      <c r="C520" s="88" t="s">
        <v>440</v>
      </c>
      <c r="D520" s="77">
        <f>SUM([31]EASTERNFL:VALENCIA!D520)</f>
        <v>0</v>
      </c>
      <c r="E520" s="77">
        <f>SUM([31]EASTERNFL:VALENCIA!E520)</f>
        <v>36309.79</v>
      </c>
      <c r="F520" s="77">
        <f>SUM([31]EASTERNFL:VALENCIA!F520)</f>
        <v>0</v>
      </c>
      <c r="G520" s="77">
        <f>SUM([31]EASTERNFL:VALENCIA!G520)</f>
        <v>0</v>
      </c>
      <c r="H520" s="77">
        <f>SUM([31]EASTERNFL:VALENCIA!H520)</f>
        <v>0</v>
      </c>
      <c r="I520" s="77">
        <f>SUM([31]EASTERNFL:VALENCIA!I520)</f>
        <v>0</v>
      </c>
      <c r="J520" s="77">
        <f>SUM([31]EASTERNFL:VALENCIA!J520)</f>
        <v>0</v>
      </c>
      <c r="K520" s="77">
        <f>SUM([31]EASTERNFL:VALENCIA!K520)</f>
        <v>0</v>
      </c>
      <c r="L520" s="77">
        <f>SUM([31]EASTERNFL:VALENCIA!L520)</f>
        <v>0</v>
      </c>
      <c r="M520" s="78">
        <f t="shared" si="44"/>
        <v>36309.79</v>
      </c>
      <c r="N520" s="77">
        <f>SUM([31]EASTERNFL:VALENCIA!N520)</f>
        <v>0</v>
      </c>
      <c r="O520" s="73">
        <f t="shared" si="45"/>
        <v>36309.79</v>
      </c>
      <c r="P520" s="217"/>
      <c r="Q520" s="167"/>
      <c r="R520" s="58"/>
      <c r="S520" s="58"/>
      <c r="T520" s="58"/>
      <c r="U520" s="58"/>
      <c r="V520" s="58"/>
    </row>
    <row r="521" spans="1:22">
      <c r="A521" s="45"/>
      <c r="B521" s="81" t="s">
        <v>442</v>
      </c>
      <c r="C521" s="88" t="s">
        <v>443</v>
      </c>
      <c r="D521" s="77">
        <f>SUM([31]EASTERNFL:VALENCIA!D521)</f>
        <v>23580578.009999998</v>
      </c>
      <c r="E521" s="77">
        <f>SUM([31]EASTERNFL:VALENCIA!E521)</f>
        <v>14391.17</v>
      </c>
      <c r="F521" s="77">
        <f>SUM([31]EASTERNFL:VALENCIA!F521)</f>
        <v>0</v>
      </c>
      <c r="G521" s="77">
        <f>SUM([31]EASTERNFL:VALENCIA!G521)</f>
        <v>0</v>
      </c>
      <c r="H521" s="77">
        <f>SUM([31]EASTERNFL:VALENCIA!H521)</f>
        <v>0</v>
      </c>
      <c r="I521" s="77">
        <f>SUM([31]EASTERNFL:VALENCIA!I521)</f>
        <v>0</v>
      </c>
      <c r="J521" s="77">
        <f>SUM([31]EASTERNFL:VALENCIA!J521)</f>
        <v>0</v>
      </c>
      <c r="K521" s="77">
        <f>SUM([31]EASTERNFL:VALENCIA!K521)</f>
        <v>0</v>
      </c>
      <c r="L521" s="77">
        <f>SUM([31]EASTERNFL:VALENCIA!L521)</f>
        <v>0</v>
      </c>
      <c r="M521" s="78">
        <f t="shared" si="44"/>
        <v>23594969.18</v>
      </c>
      <c r="N521" s="77">
        <f>SUM([31]EASTERNFL:VALENCIA!N521)</f>
        <v>1743038.71</v>
      </c>
      <c r="O521" s="73">
        <f t="shared" si="45"/>
        <v>25338007.890000001</v>
      </c>
      <c r="P521" s="217"/>
      <c r="Q521" s="167"/>
      <c r="R521" s="58"/>
      <c r="S521" s="58"/>
      <c r="T521" s="58"/>
      <c r="U521" s="58"/>
      <c r="V521" s="58"/>
    </row>
    <row r="522" spans="1:22">
      <c r="A522" s="45"/>
      <c r="B522" s="81" t="s">
        <v>445</v>
      </c>
      <c r="C522" s="88" t="s">
        <v>446</v>
      </c>
      <c r="D522" s="77">
        <f>SUM([31]EASTERNFL:VALENCIA!D522)</f>
        <v>744602.37</v>
      </c>
      <c r="E522" s="77">
        <f>SUM([31]EASTERNFL:VALENCIA!E522)</f>
        <v>0</v>
      </c>
      <c r="F522" s="77">
        <f>SUM([31]EASTERNFL:VALENCIA!F522)</f>
        <v>0</v>
      </c>
      <c r="G522" s="77">
        <f>SUM([31]EASTERNFL:VALENCIA!G522)</f>
        <v>0</v>
      </c>
      <c r="H522" s="77">
        <f>SUM([31]EASTERNFL:VALENCIA!H522)</f>
        <v>0</v>
      </c>
      <c r="I522" s="77">
        <f>SUM([31]EASTERNFL:VALENCIA!I522)</f>
        <v>0</v>
      </c>
      <c r="J522" s="77">
        <f>SUM([31]EASTERNFL:VALENCIA!J522)</f>
        <v>0</v>
      </c>
      <c r="K522" s="77">
        <f>SUM([31]EASTERNFL:VALENCIA!K522)</f>
        <v>0</v>
      </c>
      <c r="L522" s="77">
        <f>SUM([31]EASTERNFL:VALENCIA!L522)</f>
        <v>0</v>
      </c>
      <c r="M522" s="78">
        <f t="shared" si="44"/>
        <v>744602.37</v>
      </c>
      <c r="N522" s="77">
        <f>SUM([31]EASTERNFL:VALENCIA!N522)</f>
        <v>0</v>
      </c>
      <c r="O522" s="73">
        <f t="shared" si="45"/>
        <v>744602.37</v>
      </c>
      <c r="P522" s="217"/>
      <c r="Q522" s="147"/>
    </row>
    <row r="523" spans="1:22">
      <c r="A523" s="45"/>
      <c r="B523" s="81" t="s">
        <v>448</v>
      </c>
      <c r="C523" s="88" t="s">
        <v>449</v>
      </c>
      <c r="D523" s="77">
        <f>SUM([31]EASTERNFL:VALENCIA!D523)</f>
        <v>0</v>
      </c>
      <c r="E523" s="77">
        <f>SUM([31]EASTERNFL:VALENCIA!E523)</f>
        <v>4119121.33</v>
      </c>
      <c r="F523" s="77">
        <f>SUM([31]EASTERNFL:VALENCIA!F523)</f>
        <v>0</v>
      </c>
      <c r="G523" s="77">
        <f>SUM([31]EASTERNFL:VALENCIA!G523)</f>
        <v>0</v>
      </c>
      <c r="H523" s="77">
        <f>SUM([31]EASTERNFL:VALENCIA!H523)</f>
        <v>0</v>
      </c>
      <c r="I523" s="77">
        <f>SUM([31]EASTERNFL:VALENCIA!I523)</f>
        <v>0</v>
      </c>
      <c r="J523" s="77">
        <f>SUM([31]EASTERNFL:VALENCIA!J523)</f>
        <v>0</v>
      </c>
      <c r="K523" s="77">
        <f>SUM([31]EASTERNFL:VALENCIA!K523)</f>
        <v>0</v>
      </c>
      <c r="L523" s="77">
        <f>SUM([31]EASTERNFL:VALENCIA!L523)</f>
        <v>0</v>
      </c>
      <c r="M523" s="78">
        <f t="shared" si="44"/>
        <v>4119121.33</v>
      </c>
      <c r="N523" s="77">
        <f>SUM([31]EASTERNFL:VALENCIA!N523)</f>
        <v>0</v>
      </c>
      <c r="O523" s="73">
        <f t="shared" si="45"/>
        <v>4119121.33</v>
      </c>
      <c r="P523" s="217"/>
      <c r="Q523" s="147"/>
    </row>
    <row r="524" spans="1:22">
      <c r="A524" s="45"/>
      <c r="B524" s="81" t="s">
        <v>451</v>
      </c>
      <c r="C524" s="88" t="s">
        <v>452</v>
      </c>
      <c r="D524" s="77">
        <f>SUM([31]EASTERNFL:VALENCIA!D524)</f>
        <v>0</v>
      </c>
      <c r="E524" s="77">
        <f>SUM([31]EASTERNFL:VALENCIA!E524)</f>
        <v>0</v>
      </c>
      <c r="F524" s="77">
        <f>SUM([31]EASTERNFL:VALENCIA!F524)</f>
        <v>0</v>
      </c>
      <c r="G524" s="77">
        <f>SUM([31]EASTERNFL:VALENCIA!G524)</f>
        <v>0</v>
      </c>
      <c r="H524" s="77">
        <f>SUM([31]EASTERNFL:VALENCIA!H524)</f>
        <v>0</v>
      </c>
      <c r="I524" s="77">
        <f>SUM([31]EASTERNFL:VALENCIA!I524)</f>
        <v>0</v>
      </c>
      <c r="J524" s="77">
        <f>SUM([31]EASTERNFL:VALENCIA!J524)</f>
        <v>0</v>
      </c>
      <c r="K524" s="77">
        <f>SUM([31]EASTERNFL:VALENCIA!K524)</f>
        <v>0</v>
      </c>
      <c r="L524" s="77">
        <f>SUM([31]EASTERNFL:VALENCIA!L524)</f>
        <v>0</v>
      </c>
      <c r="M524" s="78">
        <f t="shared" si="44"/>
        <v>0</v>
      </c>
      <c r="N524" s="77">
        <f>SUM([31]EASTERNFL:VALENCIA!N524)</f>
        <v>0</v>
      </c>
      <c r="O524" s="73">
        <f t="shared" si="45"/>
        <v>0</v>
      </c>
      <c r="P524" s="217"/>
      <c r="Q524" s="147"/>
    </row>
    <row r="525" spans="1:22">
      <c r="A525" s="45"/>
      <c r="B525" s="81" t="s">
        <v>457</v>
      </c>
      <c r="C525" s="88" t="s">
        <v>458</v>
      </c>
      <c r="D525" s="77">
        <f>SUM([31]EASTERNFL:VALENCIA!D525)</f>
        <v>124631323.18000002</v>
      </c>
      <c r="E525" s="77">
        <f>SUM([31]EASTERNFL:VALENCIA!E525)</f>
        <v>0</v>
      </c>
      <c r="F525" s="77">
        <f>SUM([31]EASTERNFL:VALENCIA!F525)</f>
        <v>1000000</v>
      </c>
      <c r="G525" s="77">
        <f>SUM([31]EASTERNFL:VALENCIA!G525)</f>
        <v>0</v>
      </c>
      <c r="H525" s="77">
        <f>SUM([31]EASTERNFL:VALENCIA!H525)</f>
        <v>0</v>
      </c>
      <c r="I525" s="77">
        <f>SUM([31]EASTERNFL:VALENCIA!I525)</f>
        <v>0</v>
      </c>
      <c r="J525" s="77">
        <f>SUM([31]EASTERNFL:VALENCIA!J525)</f>
        <v>0</v>
      </c>
      <c r="K525" s="77">
        <f>SUM([31]EASTERNFL:VALENCIA!K525)</f>
        <v>0</v>
      </c>
      <c r="L525" s="77">
        <f>SUM([31]EASTERNFL:VALENCIA!L525)</f>
        <v>0</v>
      </c>
      <c r="M525" s="78">
        <f t="shared" si="44"/>
        <v>125631323.18000002</v>
      </c>
      <c r="N525" s="77">
        <f>SUM([31]EASTERNFL:VALENCIA!N525)</f>
        <v>0</v>
      </c>
      <c r="O525" s="73">
        <f t="shared" si="45"/>
        <v>125631323.18000002</v>
      </c>
      <c r="P525" s="217"/>
      <c r="Q525" s="147"/>
    </row>
    <row r="526" spans="1:22">
      <c r="A526" s="45"/>
      <c r="B526" s="81" t="s">
        <v>460</v>
      </c>
      <c r="C526" s="88" t="s">
        <v>461</v>
      </c>
      <c r="D526" s="77">
        <f>SUM([31]EASTERNFL:VALENCIA!D526)</f>
        <v>0</v>
      </c>
      <c r="E526" s="77">
        <f>SUM([31]EASTERNFL:VALENCIA!E526)</f>
        <v>9476290.7899999991</v>
      </c>
      <c r="F526" s="77">
        <f>SUM([31]EASTERNFL:VALENCIA!F526)</f>
        <v>0</v>
      </c>
      <c r="G526" s="77">
        <f>SUM([31]EASTERNFL:VALENCIA!G526)</f>
        <v>8604164.2420000006</v>
      </c>
      <c r="H526" s="77">
        <f>SUM([31]EASTERNFL:VALENCIA!H526)</f>
        <v>8170835.4900000049</v>
      </c>
      <c r="I526" s="77">
        <f>SUM([31]EASTERNFL:VALENCIA!I526)</f>
        <v>0</v>
      </c>
      <c r="J526" s="77">
        <f>SUM([31]EASTERNFL:VALENCIA!J526)</f>
        <v>44511626.299999997</v>
      </c>
      <c r="K526" s="77">
        <f>SUM([31]EASTERNFL:VALENCIA!K526)</f>
        <v>31491.210000000021</v>
      </c>
      <c r="L526" s="77">
        <f>SUM([31]EASTERNFL:VALENCIA!L526)</f>
        <v>0</v>
      </c>
      <c r="M526" s="78">
        <f t="shared" si="44"/>
        <v>70794408.03199999</v>
      </c>
      <c r="N526" s="77">
        <f>SUM([31]EASTERNFL:VALENCIA!N526)</f>
        <v>0</v>
      </c>
      <c r="O526" s="73">
        <f t="shared" si="45"/>
        <v>70794408.03199999</v>
      </c>
      <c r="P526" s="217"/>
      <c r="Q526" s="147"/>
    </row>
    <row r="527" spans="1:22">
      <c r="A527" s="45"/>
      <c r="B527" s="81" t="s">
        <v>463</v>
      </c>
      <c r="C527" s="88" t="s">
        <v>464</v>
      </c>
      <c r="D527" s="77">
        <f>SUM([31]EASTERNFL:VALENCIA!D527)</f>
        <v>296174694.25999999</v>
      </c>
      <c r="E527" s="77">
        <f>SUM([31]EASTERNFL:VALENCIA!E527)</f>
        <v>61225563.310000002</v>
      </c>
      <c r="F527" s="77">
        <f>SUM([31]EASTERNFL:VALENCIA!F527)</f>
        <v>154241697.26000002</v>
      </c>
      <c r="G527" s="77">
        <f>SUM([31]EASTERNFL:VALENCIA!G527)</f>
        <v>138421144.63999999</v>
      </c>
      <c r="H527" s="77">
        <f>SUM([31]EASTERNFL:VALENCIA!H527)</f>
        <v>6366958.5699999966</v>
      </c>
      <c r="I527" s="77">
        <f>SUM([31]EASTERNFL:VALENCIA!I527)</f>
        <v>-37279.54</v>
      </c>
      <c r="J527" s="77">
        <f>SUM([31]EASTERNFL:VALENCIA!J527)</f>
        <v>767542601.59000003</v>
      </c>
      <c r="K527" s="77">
        <f>SUM([31]EASTERNFL:VALENCIA!K527)</f>
        <v>1916228.9500000002</v>
      </c>
      <c r="L527" s="77">
        <f>SUM([31]EASTERNFL:VALENCIA!L527)</f>
        <v>-38618568.659999996</v>
      </c>
      <c r="M527" s="78">
        <f t="shared" si="44"/>
        <v>1387233040.3800001</v>
      </c>
      <c r="N527" s="77">
        <f>SUM([31]EASTERNFL:VALENCIA!N527)</f>
        <v>8371924.4699999997</v>
      </c>
      <c r="O527" s="73">
        <f t="shared" si="45"/>
        <v>1395604964.8500001</v>
      </c>
      <c r="P527" s="217"/>
      <c r="Q527" s="147"/>
    </row>
    <row r="528" spans="1:22">
      <c r="A528" s="45"/>
      <c r="B528" s="81" t="s">
        <v>487</v>
      </c>
      <c r="C528" s="88" t="s">
        <v>488</v>
      </c>
      <c r="D528" s="77">
        <f>SUM([31]EASTERNFL:VALENCIA!D528)</f>
        <v>0</v>
      </c>
      <c r="E528" s="77">
        <f>SUM([31]EASTERNFL:VALENCIA!E528)</f>
        <v>0</v>
      </c>
      <c r="F528" s="77">
        <f>SUM([31]EASTERNFL:VALENCIA!F528)</f>
        <v>0</v>
      </c>
      <c r="G528" s="77">
        <f>SUM([31]EASTERNFL:VALENCIA!G528)</f>
        <v>0</v>
      </c>
      <c r="H528" s="77">
        <f>SUM([31]EASTERNFL:VALENCIA!H528)</f>
        <v>0</v>
      </c>
      <c r="I528" s="77">
        <f>SUM([31]EASTERNFL:VALENCIA!I528)</f>
        <v>0</v>
      </c>
      <c r="J528" s="77">
        <f>SUM([31]EASTERNFL:VALENCIA!J528)</f>
        <v>0</v>
      </c>
      <c r="K528" s="77">
        <f>SUM([31]EASTERNFL:VALENCIA!K528)</f>
        <v>0</v>
      </c>
      <c r="L528" s="77">
        <f>SUM([31]EASTERNFL:VALENCIA!L528)</f>
        <v>3845564591.5599999</v>
      </c>
      <c r="M528" s="78">
        <f t="shared" si="44"/>
        <v>3845564591.5599999</v>
      </c>
      <c r="N528" s="77">
        <f>SUM([31]EASTERNFL:VALENCIA!N528)</f>
        <v>-82157411.270000011</v>
      </c>
      <c r="O528" s="73">
        <f t="shared" si="45"/>
        <v>3763407180.29</v>
      </c>
      <c r="P528" s="217"/>
      <c r="Q528" s="147"/>
    </row>
    <row r="529" spans="1:17">
      <c r="A529" s="45"/>
      <c r="B529" s="132" t="s">
        <v>1311</v>
      </c>
      <c r="C529" s="88"/>
      <c r="D529" s="99">
        <f>SUM(D518:D528)</f>
        <v>470201651</v>
      </c>
      <c r="E529" s="99">
        <f t="shared" ref="E529:N529" si="46">SUM(E518:E528)</f>
        <v>84091176.480000004</v>
      </c>
      <c r="F529" s="99">
        <f t="shared" si="46"/>
        <v>156734805.12000003</v>
      </c>
      <c r="G529" s="99">
        <f t="shared" si="46"/>
        <v>147025308.882</v>
      </c>
      <c r="H529" s="99">
        <f t="shared" si="46"/>
        <v>14537794.060000002</v>
      </c>
      <c r="I529" s="99">
        <f t="shared" si="46"/>
        <v>-37279.54</v>
      </c>
      <c r="J529" s="99">
        <f t="shared" si="46"/>
        <v>990604206.52999997</v>
      </c>
      <c r="K529" s="99">
        <f t="shared" si="46"/>
        <v>1947720.1600000001</v>
      </c>
      <c r="L529" s="99">
        <f>SUM(L518:L528)</f>
        <v>3806946022.9000001</v>
      </c>
      <c r="M529" s="99">
        <f>SUM(M518:M528)</f>
        <v>5672051405.592</v>
      </c>
      <c r="N529" s="99">
        <f t="shared" si="46"/>
        <v>-72018595.920000017</v>
      </c>
      <c r="O529" s="99">
        <f t="shared" si="45"/>
        <v>5600032809.6719999</v>
      </c>
      <c r="P529" s="217"/>
      <c r="Q529" s="147"/>
    </row>
    <row r="530" spans="1:17" ht="24">
      <c r="A530" s="45"/>
      <c r="B530" s="81" t="s">
        <v>1312</v>
      </c>
      <c r="C530" s="88" t="s">
        <v>455</v>
      </c>
      <c r="D530" s="77">
        <f>SUM([31]EASTERNFL:VALENCIA!D530)</f>
        <v>-819838549.80000007</v>
      </c>
      <c r="E530" s="77">
        <f>SUM([31]EASTERNFL:VALENCIA!E530)</f>
        <v>-2112223.2999999998</v>
      </c>
      <c r="F530" s="77">
        <f>SUM([31]EASTERNFL:VALENCIA!F530)</f>
        <v>-466476.30999999994</v>
      </c>
      <c r="G530" s="77">
        <f>SUM([31]EASTERNFL:VALENCIA!G530)</f>
        <v>0</v>
      </c>
      <c r="H530" s="77">
        <f>SUM([31]EASTERNFL:VALENCIA!H530)</f>
        <v>0</v>
      </c>
      <c r="I530" s="77">
        <f>SUM([31]EASTERNFL:VALENCIA!I530)</f>
        <v>0</v>
      </c>
      <c r="J530" s="77">
        <f>SUM([31]EASTERNFL:VALENCIA!J530)</f>
        <v>0</v>
      </c>
      <c r="K530" s="77">
        <f>SUM([31]EASTERNFL:VALENCIA!K530)</f>
        <v>0</v>
      </c>
      <c r="L530" s="77">
        <f>SUM([31]EASTERNFL:VALENCIA!L530)</f>
        <v>0</v>
      </c>
      <c r="M530" s="78">
        <f t="shared" ref="M530" si="47">SUM(D530:L530)</f>
        <v>-822417249.40999997</v>
      </c>
      <c r="N530" s="168">
        <f>SUM([31]EASTERNFL:VALENCIA!N530)</f>
        <v>0</v>
      </c>
      <c r="O530" s="73">
        <f t="shared" si="45"/>
        <v>-822417249.40999997</v>
      </c>
      <c r="P530" s="217"/>
      <c r="Q530" s="147"/>
    </row>
    <row r="531" spans="1:17" ht="12.75" thickBot="1">
      <c r="A531" s="45"/>
      <c r="B531" s="132" t="s">
        <v>1313</v>
      </c>
      <c r="C531" s="88"/>
      <c r="D531" s="99">
        <f>D529+D530</f>
        <v>-349636898.80000007</v>
      </c>
      <c r="E531" s="99">
        <f>E529+E530</f>
        <v>81978953.180000007</v>
      </c>
      <c r="F531" s="99">
        <f t="shared" ref="F531:J531" si="48">F529+F530</f>
        <v>156268328.81000003</v>
      </c>
      <c r="G531" s="99">
        <f t="shared" si="48"/>
        <v>147025308.882</v>
      </c>
      <c r="H531" s="99">
        <f t="shared" si="48"/>
        <v>14537794.060000002</v>
      </c>
      <c r="I531" s="99">
        <f t="shared" si="48"/>
        <v>-37279.54</v>
      </c>
      <c r="J531" s="99">
        <f t="shared" si="48"/>
        <v>990604206.52999997</v>
      </c>
      <c r="K531" s="99">
        <f>K529+K530</f>
        <v>1947720.1600000001</v>
      </c>
      <c r="L531" s="99">
        <f>L529+L530</f>
        <v>3806946022.9000001</v>
      </c>
      <c r="M531" s="99">
        <f>M529+M530</f>
        <v>4849634156.1820002</v>
      </c>
      <c r="N531" s="99">
        <f>N529+N530</f>
        <v>-72018595.920000017</v>
      </c>
      <c r="O531" s="169">
        <f t="shared" si="45"/>
        <v>4777615560.2620001</v>
      </c>
      <c r="P531" s="217"/>
      <c r="Q531" s="147"/>
    </row>
    <row r="532" spans="1:17" ht="12.75" thickTop="1">
      <c r="A532" s="45"/>
      <c r="B532" s="115"/>
      <c r="C532" s="88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1"/>
      <c r="Q532" s="147"/>
    </row>
    <row r="533" spans="1:17">
      <c r="A533" s="45"/>
      <c r="B533" s="115" t="s">
        <v>1314</v>
      </c>
      <c r="C533" s="88"/>
      <c r="D533" s="172"/>
      <c r="E533" s="172"/>
      <c r="F533" s="172"/>
      <c r="G533" s="172"/>
      <c r="H533" s="172"/>
      <c r="I533" s="173"/>
      <c r="J533" s="173"/>
      <c r="K533" s="173"/>
      <c r="L533" s="173"/>
      <c r="M533" s="173"/>
      <c r="N533" s="173"/>
      <c r="Q533" s="147"/>
    </row>
    <row r="534" spans="1:17">
      <c r="A534" s="45"/>
      <c r="B534" s="174" t="s">
        <v>1315</v>
      </c>
      <c r="C534" s="175"/>
      <c r="D534" s="176">
        <f>+D170-D156</f>
        <v>442510110.01000005</v>
      </c>
      <c r="E534" s="177" t="s">
        <v>1316</v>
      </c>
      <c r="F534" s="172"/>
      <c r="G534" s="172"/>
      <c r="H534" s="172"/>
      <c r="I534" s="172"/>
      <c r="J534" s="172"/>
      <c r="K534" s="172"/>
      <c r="L534" s="172"/>
      <c r="M534" s="172"/>
      <c r="N534" s="172"/>
      <c r="Q534" s="147"/>
    </row>
    <row r="535" spans="1:17">
      <c r="A535" s="45"/>
      <c r="B535" s="174" t="s">
        <v>1317</v>
      </c>
      <c r="C535" s="175"/>
      <c r="D535" s="178">
        <f>SUM([31]EASTERNFL:VALENCIA!D535)</f>
        <v>0</v>
      </c>
      <c r="E535" s="179"/>
      <c r="F535" s="172"/>
      <c r="G535" s="172"/>
      <c r="H535" s="172"/>
      <c r="I535" s="172"/>
      <c r="J535" s="172"/>
      <c r="K535" s="172"/>
      <c r="L535" s="172"/>
      <c r="M535" s="172"/>
      <c r="N535" s="172"/>
      <c r="Q535" s="147"/>
    </row>
    <row r="536" spans="1:17">
      <c r="A536" s="45"/>
      <c r="B536" s="174" t="s">
        <v>1318</v>
      </c>
      <c r="C536" s="175"/>
      <c r="D536" s="178">
        <f>SUM([31]EASTERNFL:VALENCIA!D536)</f>
        <v>0</v>
      </c>
      <c r="E536" s="179"/>
      <c r="F536" s="172"/>
      <c r="G536" s="172"/>
      <c r="H536" s="172"/>
      <c r="I536" s="172"/>
      <c r="J536" s="172"/>
      <c r="K536" s="172"/>
      <c r="L536" s="172"/>
      <c r="M536" s="172"/>
      <c r="N536" s="172"/>
      <c r="Q536" s="147"/>
    </row>
    <row r="537" spans="1:17">
      <c r="A537" s="45"/>
      <c r="B537" s="174" t="s">
        <v>1319</v>
      </c>
      <c r="C537" s="175"/>
      <c r="D537" s="180">
        <f>+D534+D535+D536</f>
        <v>442510110.01000005</v>
      </c>
      <c r="E537" s="179"/>
      <c r="F537" s="172"/>
      <c r="G537" s="172"/>
      <c r="H537" s="172"/>
      <c r="I537" s="172"/>
      <c r="J537" s="172"/>
      <c r="K537" s="172"/>
      <c r="L537" s="172"/>
      <c r="M537" s="172"/>
      <c r="N537" s="172"/>
      <c r="Q537" s="147"/>
    </row>
    <row r="538" spans="1:17">
      <c r="A538" s="45"/>
      <c r="B538" s="174" t="s">
        <v>1320</v>
      </c>
      <c r="C538" s="175"/>
      <c r="D538" s="180">
        <f>D364</f>
        <v>2204767146.4300003</v>
      </c>
      <c r="E538" s="179"/>
      <c r="F538" s="172"/>
      <c r="G538" s="172"/>
      <c r="H538" s="172"/>
      <c r="I538" s="172"/>
      <c r="J538" s="172"/>
      <c r="K538" s="172"/>
      <c r="L538" s="172"/>
      <c r="M538" s="172"/>
      <c r="N538" s="172"/>
      <c r="Q538" s="147"/>
    </row>
    <row r="539" spans="1:17">
      <c r="A539" s="45"/>
      <c r="B539" s="174" t="s">
        <v>1321</v>
      </c>
      <c r="C539" s="175"/>
      <c r="D539" s="180">
        <f>D537+D538</f>
        <v>2647277256.4400005</v>
      </c>
      <c r="E539" s="179"/>
      <c r="F539" s="172"/>
      <c r="G539" s="172"/>
      <c r="H539" s="172"/>
      <c r="I539" s="172"/>
      <c r="J539" s="172"/>
      <c r="K539" s="172"/>
      <c r="L539" s="172"/>
      <c r="M539" s="172"/>
      <c r="N539" s="172"/>
      <c r="Q539" s="147"/>
    </row>
    <row r="540" spans="1:17">
      <c r="A540" s="45"/>
      <c r="B540" s="174"/>
      <c r="C540" s="181"/>
      <c r="D540" s="180"/>
      <c r="E540" s="179"/>
      <c r="F540" s="172"/>
      <c r="G540" s="172"/>
      <c r="H540" s="172"/>
      <c r="I540" s="172"/>
      <c r="J540" s="172"/>
      <c r="K540" s="172"/>
      <c r="L540" s="172"/>
      <c r="M540" s="172"/>
      <c r="N540" s="172"/>
      <c r="Q540" s="147"/>
    </row>
    <row r="541" spans="1:17" ht="15">
      <c r="A541" s="45"/>
      <c r="B541" s="174" t="s">
        <v>1322</v>
      </c>
      <c r="C541" s="181"/>
      <c r="D541" s="182">
        <f>IF(D527=0,0,(D527+D519+D520+D521+D522+D523+D524+D525)/D539)</f>
        <v>0.16814679940951954</v>
      </c>
      <c r="E541" s="179"/>
      <c r="F541" s="183" t="s">
        <v>1323</v>
      </c>
      <c r="G541" s="172"/>
      <c r="H541" s="172"/>
      <c r="I541" s="172"/>
      <c r="J541" s="172"/>
      <c r="K541" s="172"/>
      <c r="L541" s="172"/>
      <c r="M541" s="172"/>
      <c r="N541" s="172"/>
    </row>
    <row r="542" spans="1:17">
      <c r="A542" s="45"/>
    </row>
    <row r="543" spans="1:17">
      <c r="A543" s="45"/>
    </row>
    <row r="544" spans="1:17" ht="12.75" thickBot="1">
      <c r="A544" s="45"/>
    </row>
    <row r="545" spans="1:18" ht="12.75" thickBot="1">
      <c r="A545" s="250" t="s">
        <v>1324</v>
      </c>
      <c r="B545" s="251"/>
      <c r="C545" s="251"/>
      <c r="D545" s="251"/>
      <c r="E545" s="251"/>
      <c r="F545" s="251"/>
      <c r="G545" s="251"/>
      <c r="H545" s="251"/>
      <c r="I545" s="251"/>
      <c r="J545" s="251"/>
      <c r="K545" s="251"/>
      <c r="L545" s="251"/>
      <c r="M545" s="251"/>
      <c r="N545" s="251"/>
      <c r="O545" s="184"/>
    </row>
    <row r="546" spans="1:18" ht="12.75" thickBot="1">
      <c r="A546" s="185"/>
      <c r="B546" s="252" t="s">
        <v>1325</v>
      </c>
      <c r="C546" s="253"/>
      <c r="D546" s="186"/>
      <c r="E546" s="186"/>
      <c r="F546" s="186"/>
      <c r="G546" s="186"/>
      <c r="H546" s="186"/>
      <c r="I546" s="186"/>
      <c r="J546" s="186"/>
      <c r="K546" s="186"/>
      <c r="L546" s="186"/>
      <c r="M546" s="186"/>
      <c r="N546" s="186"/>
    </row>
    <row r="547" spans="1:18">
      <c r="A547" s="185"/>
      <c r="B547" s="187"/>
      <c r="C547" s="188"/>
      <c r="D547" s="186"/>
      <c r="E547" s="186"/>
      <c r="F547" s="186"/>
      <c r="G547" s="186"/>
      <c r="H547" s="186"/>
      <c r="I547" s="186"/>
      <c r="J547" s="186"/>
      <c r="K547" s="186"/>
      <c r="L547" s="186"/>
      <c r="M547" s="186"/>
      <c r="N547" s="186"/>
    </row>
    <row r="548" spans="1:18">
      <c r="A548" s="185"/>
      <c r="B548" s="189"/>
      <c r="C548" s="175"/>
      <c r="D548" s="186">
        <f>+D170-D156</f>
        <v>442510110.01000005</v>
      </c>
      <c r="E548" s="190" t="s">
        <v>1326</v>
      </c>
      <c r="F548" s="191"/>
      <c r="G548" s="190"/>
      <c r="H548" s="190"/>
      <c r="I548" s="190"/>
      <c r="J548" s="190"/>
      <c r="K548" s="190"/>
      <c r="L548" s="186"/>
      <c r="M548" s="186"/>
      <c r="N548" s="186"/>
    </row>
    <row r="549" spans="1:18">
      <c r="A549" s="185"/>
      <c r="B549" s="189"/>
      <c r="C549" s="192"/>
      <c r="D549" s="186"/>
      <c r="E549" s="190"/>
      <c r="F549" s="191"/>
      <c r="G549" s="190"/>
      <c r="H549" s="190"/>
      <c r="I549" s="190"/>
      <c r="J549" s="190"/>
      <c r="K549" s="190"/>
      <c r="L549" s="186"/>
      <c r="M549" s="186"/>
      <c r="N549" s="186"/>
    </row>
    <row r="550" spans="1:18">
      <c r="A550" s="185"/>
      <c r="B550" s="189"/>
      <c r="C550" s="175"/>
      <c r="D550" s="186">
        <f>+D548-D537</f>
        <v>0</v>
      </c>
      <c r="E550" s="190" t="s">
        <v>1327</v>
      </c>
      <c r="F550" s="191"/>
      <c r="G550" s="190"/>
      <c r="H550" s="190"/>
      <c r="I550" s="190"/>
      <c r="J550" s="190"/>
      <c r="K550" s="190"/>
      <c r="L550" s="186"/>
      <c r="M550" s="186"/>
      <c r="N550" s="186"/>
    </row>
    <row r="551" spans="1:18">
      <c r="A551" s="185"/>
      <c r="B551" s="189"/>
      <c r="C551" s="192"/>
      <c r="D551" s="186"/>
      <c r="E551" s="190"/>
      <c r="F551" s="191"/>
      <c r="G551" s="190"/>
      <c r="H551" s="190"/>
      <c r="I551" s="190"/>
      <c r="J551" s="190"/>
      <c r="K551" s="190"/>
      <c r="L551" s="186"/>
      <c r="M551" s="186"/>
      <c r="N551" s="186"/>
    </row>
    <row r="552" spans="1:18">
      <c r="A552" s="193"/>
      <c r="B552" s="194"/>
      <c r="C552" s="175"/>
      <c r="D552" s="186">
        <f>+D548-D534</f>
        <v>0</v>
      </c>
      <c r="E552" s="190" t="s">
        <v>1328</v>
      </c>
      <c r="F552" s="191"/>
      <c r="G552" s="190"/>
      <c r="H552" s="190"/>
      <c r="I552" s="190"/>
      <c r="J552" s="190"/>
      <c r="K552" s="190"/>
      <c r="L552" s="186"/>
      <c r="M552" s="186"/>
      <c r="N552" s="186"/>
    </row>
    <row r="553" spans="1:18">
      <c r="A553" s="193"/>
      <c r="B553" s="195"/>
      <c r="C553" s="196"/>
      <c r="D553" s="186"/>
      <c r="E553" s="186"/>
      <c r="F553" s="190"/>
      <c r="G553" s="190"/>
      <c r="H553" s="190"/>
      <c r="I553" s="190"/>
      <c r="J553" s="190"/>
      <c r="K553" s="190"/>
      <c r="L553" s="186"/>
      <c r="M553" s="186"/>
      <c r="N553" s="186"/>
    </row>
    <row r="554" spans="1:18" ht="12.75" thickBot="1">
      <c r="A554" s="185"/>
      <c r="B554" s="195"/>
      <c r="C554" s="196"/>
      <c r="D554" s="186"/>
      <c r="E554" s="197"/>
      <c r="F554" s="198"/>
      <c r="G554" s="198"/>
      <c r="H554" s="198"/>
      <c r="I554" s="198"/>
      <c r="J554" s="198"/>
      <c r="K554" s="198"/>
      <c r="L554" s="186"/>
      <c r="M554" s="186"/>
      <c r="N554" s="186"/>
      <c r="Q554" s="109"/>
    </row>
    <row r="555" spans="1:18" ht="12.75" thickBot="1">
      <c r="B555" s="254" t="s">
        <v>1329</v>
      </c>
      <c r="C555" s="255"/>
      <c r="D555" s="199"/>
      <c r="E555" s="199"/>
      <c r="F555" s="199"/>
      <c r="G555" s="199"/>
      <c r="H555" s="199"/>
      <c r="I555" s="199"/>
      <c r="J555" s="199"/>
      <c r="K555" s="199"/>
      <c r="L555" s="199"/>
      <c r="M555" s="199"/>
      <c r="N555" s="199"/>
      <c r="Q555" s="200"/>
      <c r="R555" s="92"/>
    </row>
    <row r="556" spans="1:18">
      <c r="B556" s="201"/>
      <c r="C556" s="202"/>
      <c r="D556" s="199"/>
      <c r="E556" s="199"/>
      <c r="F556" s="199"/>
      <c r="G556" s="199"/>
      <c r="H556" s="199"/>
      <c r="I556" s="199"/>
      <c r="J556" s="199"/>
      <c r="K556" s="199"/>
      <c r="L556" s="199"/>
      <c r="M556" s="199"/>
      <c r="N556" s="199"/>
      <c r="Q556" s="200"/>
      <c r="R556" s="92"/>
    </row>
    <row r="557" spans="1:18">
      <c r="B557" s="203" t="s">
        <v>1330</v>
      </c>
      <c r="C557" s="204"/>
      <c r="D557" s="199">
        <f t="shared" ref="D557:O557" si="49">+D86</f>
        <v>799671034.6500001</v>
      </c>
      <c r="E557" s="199">
        <f t="shared" si="49"/>
        <v>113129032.08999999</v>
      </c>
      <c r="F557" s="199">
        <f t="shared" si="49"/>
        <v>170705398.43000001</v>
      </c>
      <c r="G557" s="199">
        <f t="shared" si="49"/>
        <v>171281063.94999999</v>
      </c>
      <c r="H557" s="199">
        <f t="shared" si="49"/>
        <v>39616647.36999999</v>
      </c>
      <c r="I557" s="199">
        <f t="shared" si="49"/>
        <v>135177261.12</v>
      </c>
      <c r="J557" s="199">
        <f>+J86</f>
        <v>1041105289.4599999</v>
      </c>
      <c r="K557" s="199">
        <f t="shared" si="49"/>
        <v>2091378.48</v>
      </c>
      <c r="L557" s="199">
        <f t="shared" si="49"/>
        <v>3966735269.2179999</v>
      </c>
      <c r="M557" s="199">
        <f t="shared" si="49"/>
        <v>6439512374.7680016</v>
      </c>
      <c r="N557" s="199">
        <f t="shared" si="49"/>
        <v>-94582887.540000036</v>
      </c>
      <c r="O557" s="199">
        <f t="shared" si="49"/>
        <v>6344929487.2280016</v>
      </c>
      <c r="Q557" s="200"/>
      <c r="R557" s="92"/>
    </row>
    <row r="558" spans="1:18">
      <c r="B558" s="203"/>
      <c r="C558" s="205"/>
      <c r="D558" s="199"/>
      <c r="E558" s="199"/>
      <c r="F558" s="199"/>
      <c r="G558" s="199"/>
      <c r="H558" s="199"/>
      <c r="I558" s="199"/>
      <c r="J558" s="199"/>
      <c r="K558" s="199"/>
      <c r="L558" s="199"/>
      <c r="M558" s="199"/>
      <c r="N558" s="199"/>
      <c r="O558" s="199"/>
      <c r="Q558" s="200"/>
      <c r="R558" s="92"/>
    </row>
    <row r="559" spans="1:18">
      <c r="B559" s="203" t="s">
        <v>1331</v>
      </c>
      <c r="C559" s="204"/>
      <c r="D559" s="199">
        <f t="shared" ref="D559:O559" si="50">+D145</f>
        <v>1149307933.8399999</v>
      </c>
      <c r="E559" s="199">
        <f t="shared" si="50"/>
        <v>31150078.039999995</v>
      </c>
      <c r="F559" s="199">
        <f t="shared" si="50"/>
        <v>14437069.029999997</v>
      </c>
      <c r="G559" s="199">
        <f t="shared" si="50"/>
        <v>24255755.069999997</v>
      </c>
      <c r="H559" s="199">
        <f t="shared" si="50"/>
        <v>25078853.310000006</v>
      </c>
      <c r="I559" s="199">
        <f t="shared" si="50"/>
        <v>135214540.66</v>
      </c>
      <c r="J559" s="199">
        <f t="shared" si="50"/>
        <v>50501082.929999992</v>
      </c>
      <c r="K559" s="199">
        <f t="shared" si="50"/>
        <v>143658.62</v>
      </c>
      <c r="L559" s="199">
        <f t="shared" si="50"/>
        <v>159789247.10999998</v>
      </c>
      <c r="M559" s="199">
        <f t="shared" si="50"/>
        <v>1589878218.6100004</v>
      </c>
      <c r="N559" s="199">
        <f t="shared" si="50"/>
        <v>-22564291.619999994</v>
      </c>
      <c r="O559" s="199">
        <f t="shared" si="50"/>
        <v>1567313926.9900005</v>
      </c>
      <c r="Q559" s="200"/>
      <c r="R559" s="92"/>
    </row>
    <row r="560" spans="1:18">
      <c r="B560" s="206"/>
      <c r="C560" s="205"/>
      <c r="D560" s="199"/>
      <c r="E560" s="199"/>
      <c r="F560" s="199"/>
      <c r="G560" s="199"/>
      <c r="H560" s="199"/>
      <c r="I560" s="199"/>
      <c r="J560" s="199"/>
      <c r="K560" s="199"/>
      <c r="L560" s="199"/>
      <c r="M560" s="199"/>
      <c r="N560" s="199"/>
      <c r="O560" s="199"/>
      <c r="Q560" s="200"/>
      <c r="R560" s="92"/>
    </row>
    <row r="561" spans="1:18">
      <c r="A561" s="45"/>
      <c r="B561" s="203" t="s">
        <v>1332</v>
      </c>
      <c r="C561" s="204"/>
      <c r="D561" s="199">
        <f>+D531</f>
        <v>-349636898.80000007</v>
      </c>
      <c r="E561" s="199">
        <f t="shared" ref="E561:O561" si="51">+E531</f>
        <v>81978953.180000007</v>
      </c>
      <c r="F561" s="199">
        <f t="shared" si="51"/>
        <v>156268328.81000003</v>
      </c>
      <c r="G561" s="199">
        <f t="shared" si="51"/>
        <v>147025308.882</v>
      </c>
      <c r="H561" s="199">
        <f t="shared" si="51"/>
        <v>14537794.060000002</v>
      </c>
      <c r="I561" s="199">
        <f t="shared" si="51"/>
        <v>-37279.54</v>
      </c>
      <c r="J561" s="199">
        <f t="shared" si="51"/>
        <v>990604206.52999997</v>
      </c>
      <c r="K561" s="199">
        <f t="shared" si="51"/>
        <v>1947720.1600000001</v>
      </c>
      <c r="L561" s="199">
        <f>+L531</f>
        <v>3806946022.9000001</v>
      </c>
      <c r="M561" s="199">
        <f>+M531</f>
        <v>4849634156.1820002</v>
      </c>
      <c r="N561" s="199">
        <f t="shared" si="51"/>
        <v>-72018595.920000017</v>
      </c>
      <c r="O561" s="199">
        <f t="shared" si="51"/>
        <v>4777615560.2620001</v>
      </c>
      <c r="Q561" s="200"/>
      <c r="R561" s="92"/>
    </row>
    <row r="562" spans="1:18">
      <c r="A562" s="45"/>
      <c r="B562" s="203"/>
      <c r="C562" s="205"/>
      <c r="D562" s="199"/>
      <c r="E562" s="199"/>
      <c r="F562" s="199"/>
      <c r="G562" s="199"/>
      <c r="H562" s="199"/>
      <c r="I562" s="199"/>
      <c r="J562" s="199"/>
      <c r="K562" s="199"/>
      <c r="L562" s="199"/>
      <c r="M562" s="199"/>
      <c r="N562" s="199"/>
      <c r="O562" s="207"/>
      <c r="Q562" s="200"/>
      <c r="R562" s="92"/>
    </row>
    <row r="563" spans="1:18">
      <c r="A563" s="45"/>
      <c r="B563" s="208" t="s">
        <v>1333</v>
      </c>
      <c r="C563" s="209"/>
      <c r="D563" s="210">
        <f>+D557-(D559+D561)</f>
        <v>-0.38999974727630615</v>
      </c>
      <c r="E563" s="210">
        <f t="shared" ref="E563:N563" si="52">+E557-(E559+E561)</f>
        <v>0.86999998986721039</v>
      </c>
      <c r="F563" s="210">
        <f t="shared" si="52"/>
        <v>0.5899999737739563</v>
      </c>
      <c r="G563" s="210">
        <f t="shared" si="52"/>
        <v>-2.0000040531158447E-3</v>
      </c>
      <c r="H563" s="210">
        <f t="shared" si="52"/>
        <v>0</v>
      </c>
      <c r="I563" s="210">
        <f t="shared" si="52"/>
        <v>0</v>
      </c>
      <c r="J563" s="210">
        <f t="shared" si="52"/>
        <v>0</v>
      </c>
      <c r="K563" s="210">
        <f t="shared" si="52"/>
        <v>-0.30000000027939677</v>
      </c>
      <c r="L563" s="210">
        <f>+L557-(L559+L561)</f>
        <v>-0.79200029373168945</v>
      </c>
      <c r="M563" s="210">
        <f>+M557-(M559+M561)</f>
        <v>-2.3999214172363281E-2</v>
      </c>
      <c r="N563" s="210">
        <f t="shared" si="52"/>
        <v>0</v>
      </c>
      <c r="O563" s="210">
        <f>O557-(O559+O561)</f>
        <v>-2.3999214172363281E-2</v>
      </c>
      <c r="Q563" s="200"/>
      <c r="R563" s="92"/>
    </row>
    <row r="564" spans="1:18" ht="12.75" thickBot="1">
      <c r="A564" s="45"/>
      <c r="B564" s="211"/>
      <c r="C564" s="125"/>
      <c r="O564" s="153"/>
      <c r="Q564" s="212"/>
      <c r="R564" s="213"/>
    </row>
    <row r="565" spans="1:18" ht="12" customHeight="1">
      <c r="A565" s="45"/>
      <c r="B565" s="256" t="s">
        <v>1334</v>
      </c>
      <c r="C565" s="257"/>
      <c r="D565" s="214">
        <f t="shared" ref="D565:O565" si="53">+D86-D145-D170-D364+D509</f>
        <v>-0.50000095367431641</v>
      </c>
      <c r="E565" s="214">
        <f t="shared" si="53"/>
        <v>0</v>
      </c>
      <c r="F565" s="214">
        <f t="shared" si="53"/>
        <v>2.0900000035762787</v>
      </c>
      <c r="G565" s="214">
        <f t="shared" si="53"/>
        <v>3.3527612686157227E-8</v>
      </c>
      <c r="H565" s="214">
        <f t="shared" si="53"/>
        <v>0.20000004768371582</v>
      </c>
      <c r="I565" s="214">
        <f t="shared" si="53"/>
        <v>8.3455233834683895E-9</v>
      </c>
      <c r="J565" s="214">
        <f t="shared" si="53"/>
        <v>0</v>
      </c>
      <c r="K565" s="214">
        <f t="shared" si="53"/>
        <v>-1.9999999552965164E-2</v>
      </c>
      <c r="L565" s="214">
        <f t="shared" si="53"/>
        <v>-0.28200074471533298</v>
      </c>
      <c r="M565" s="214">
        <f t="shared" si="53"/>
        <v>1.4880003929138184</v>
      </c>
      <c r="N565" s="214">
        <f t="shared" si="53"/>
        <v>-11866.869999945164</v>
      </c>
      <c r="O565" s="214">
        <f t="shared" si="53"/>
        <v>-11865.381999969482</v>
      </c>
      <c r="Q565" s="212"/>
      <c r="R565" s="213"/>
    </row>
    <row r="566" spans="1:18">
      <c r="A566" s="45"/>
      <c r="B566" s="258"/>
      <c r="C566" s="259"/>
      <c r="Q566" s="213"/>
      <c r="R566" s="58"/>
    </row>
    <row r="567" spans="1:18">
      <c r="A567" s="45"/>
      <c r="B567" s="45" t="s">
        <v>1335</v>
      </c>
      <c r="C567" s="45"/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6"/>
      <c r="Q567" s="213"/>
      <c r="R567" s="58"/>
    </row>
    <row r="568" spans="1:18">
      <c r="A568" s="45"/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6"/>
      <c r="Q568" s="213"/>
      <c r="R568" s="58"/>
    </row>
    <row r="569" spans="1:18">
      <c r="A569" s="45"/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6"/>
      <c r="Q569" s="213"/>
      <c r="R569" s="58"/>
    </row>
    <row r="570" spans="1:18">
      <c r="A570" s="45"/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6"/>
      <c r="Q570" s="213"/>
      <c r="R570" s="58"/>
    </row>
    <row r="571" spans="1:18">
      <c r="A571" s="45"/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6"/>
      <c r="Q571" s="213"/>
      <c r="R571" s="58"/>
    </row>
    <row r="572" spans="1:18">
      <c r="A572" s="45"/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6"/>
      <c r="Q572" s="213"/>
      <c r="R572" s="58"/>
    </row>
    <row r="573" spans="1:18">
      <c r="A573" s="45"/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6"/>
    </row>
    <row r="574" spans="1:18">
      <c r="A574" s="45"/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6"/>
    </row>
    <row r="575" spans="1:18">
      <c r="A575" s="45"/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6"/>
    </row>
    <row r="576" spans="1:18">
      <c r="A576" s="45"/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6"/>
    </row>
    <row r="577" spans="1:16">
      <c r="A577" s="45"/>
      <c r="B577" s="45"/>
      <c r="C577" s="45"/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6"/>
      <c r="P577" s="45"/>
    </row>
    <row r="578" spans="1:16">
      <c r="A578" s="45"/>
      <c r="B578" s="45"/>
      <c r="C578" s="45"/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6"/>
      <c r="P578" s="45"/>
    </row>
    <row r="579" spans="1:16">
      <c r="A579" s="45"/>
      <c r="B579" s="45"/>
      <c r="C579" s="45"/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6"/>
      <c r="P579" s="45"/>
    </row>
    <row r="580" spans="1:16">
      <c r="A580" s="45"/>
      <c r="B580" s="45"/>
      <c r="C580" s="45"/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6"/>
      <c r="P580" s="45"/>
    </row>
    <row r="581" spans="1:16">
      <c r="A581" s="45"/>
      <c r="B581" s="45"/>
      <c r="C581" s="45"/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6"/>
      <c r="P581" s="45"/>
    </row>
    <row r="582" spans="1:16">
      <c r="A582" s="45"/>
      <c r="B582" s="45"/>
      <c r="C582" s="45"/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6"/>
      <c r="P582" s="45"/>
    </row>
    <row r="583" spans="1:16">
      <c r="A583" s="45"/>
      <c r="B583" s="45"/>
      <c r="C583" s="45"/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6"/>
      <c r="P583" s="45"/>
    </row>
    <row r="584" spans="1:16">
      <c r="A584" s="45"/>
      <c r="B584" s="45"/>
      <c r="C584" s="45"/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6"/>
      <c r="P584" s="45"/>
    </row>
    <row r="585" spans="1:16">
      <c r="A585" s="45"/>
      <c r="B585" s="45"/>
      <c r="C585" s="45"/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6"/>
      <c r="P585" s="45"/>
    </row>
    <row r="586" spans="1:16">
      <c r="A586" s="45"/>
      <c r="B586" s="45"/>
      <c r="C586" s="45"/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6"/>
      <c r="P586" s="45"/>
    </row>
    <row r="587" spans="1:16">
      <c r="A587" s="45"/>
      <c r="B587" s="45"/>
      <c r="C587" s="45"/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6"/>
      <c r="P587" s="45"/>
    </row>
    <row r="588" spans="1:16">
      <c r="A588" s="45"/>
      <c r="B588" s="45"/>
      <c r="C588" s="45"/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6"/>
      <c r="P588" s="45"/>
    </row>
  </sheetData>
  <sheetProtection formatColumns="0" formatRows="0"/>
  <conditionalFormatting sqref="D550 D552 D563:O563 D565:O565">
    <cfRule type="cellIs" dxfId="3" priority="2" stopIfTrue="1" operator="lessThan">
      <formula>-1</formula>
    </cfRule>
    <cfRule type="cellIs" dxfId="2" priority="3" stopIfTrue="1" operator="greaterThan">
      <formula>1</formula>
    </cfRule>
    <cfRule type="cellIs" dxfId="1" priority="4" stopIfTrue="1" operator="between">
      <formula>-1</formula>
      <formula>1</formula>
    </cfRule>
  </conditionalFormatting>
  <conditionalFormatting sqref="N530 N326 E193:L193 O40:O47 N193 N8:N84 N90:N143 N149:N168 N236:N247 D236:L247 N253:N280 N286:N292 N298:N304 D326:L326 N332:N335 O341:O360 D341:L360 N368:N415 D368:L415 N421:N483 D421:L483 N489:N505 D489:L505 N518:N528">
    <cfRule type="cellIs" dxfId="0" priority="1" operator="notEqual">
      <formula>0</formula>
    </cfRule>
  </conditionalFormatting>
  <hyperlinks>
    <hyperlink ref="F541" r:id="rId1" display="(This calculation has been adjusted to conform to Section 1011.84(3)(e), Florida Statutes.)"/>
  </hyperlinks>
  <printOptions horizontalCentered="1"/>
  <pageMargins left="0.7" right="0.7" top="0.75" bottom="0.75" header="0.5" footer="0.5"/>
  <pageSetup scale="48" fitToHeight="19" orientation="landscape" horizontalDpi="300" verticalDpi="300" r:id="rId2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'[5]Contact Information'!C5</f>
        <v>COLLEGE OF CENTRAL FLORIDA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'[5]Contact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14739265.49</v>
      </c>
      <c r="C10" s="52">
        <f>421540.48+437.21</f>
        <v>421977.69</v>
      </c>
      <c r="D10" s="53">
        <v>172550.81</v>
      </c>
      <c r="E10" s="21">
        <f t="array" ref="E10">SUM(ROUND(B10:D10,2))</f>
        <v>15333793.99</v>
      </c>
      <c r="F10" s="22">
        <f>E10/$E$22</f>
        <v>0.41356676197547815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2652308.13-165301.27</f>
        <v>2487006.86</v>
      </c>
      <c r="C14" s="52">
        <f>507270.25-154054.55</f>
        <v>353215.7</v>
      </c>
      <c r="D14" s="53">
        <v>0</v>
      </c>
      <c r="E14" s="21">
        <f t="array" ref="E14">SUM(ROUND(B14:D14,2))</f>
        <v>2840222.56</v>
      </c>
      <c r="F14" s="22">
        <f t="shared" ref="F14:F20" si="0">E14/$E$22</f>
        <v>7.6603458230555185E-2</v>
      </c>
      <c r="G14" s="23"/>
    </row>
    <row r="15" spans="1:7">
      <c r="A15" s="29" t="s">
        <v>19</v>
      </c>
      <c r="B15" s="52">
        <v>165301.26999999999</v>
      </c>
      <c r="C15" s="52">
        <v>154054.54999999999</v>
      </c>
      <c r="D15" s="53">
        <v>0</v>
      </c>
      <c r="E15" s="21">
        <f t="array" ref="E15">SUM(ROUND(B15:D15,2))</f>
        <v>319355.81999999995</v>
      </c>
      <c r="F15" s="22">
        <f t="shared" si="0"/>
        <v>8.6133250832479465E-3</v>
      </c>
      <c r="G15" s="23"/>
    </row>
    <row r="16" spans="1:7">
      <c r="A16" s="20" t="s">
        <v>20</v>
      </c>
      <c r="B16" s="52">
        <v>2838324.61</v>
      </c>
      <c r="C16" s="52">
        <f>457438.92+7533.34</f>
        <v>464972.26</v>
      </c>
      <c r="D16" s="53">
        <v>26764.94</v>
      </c>
      <c r="E16" s="21">
        <f t="array" ref="E16">SUM(ROUND(B16:D16,2))</f>
        <v>3330061.81</v>
      </c>
      <c r="F16" s="22">
        <f t="shared" si="0"/>
        <v>8.9814880833670299E-2</v>
      </c>
      <c r="G16" s="23"/>
    </row>
    <row r="17" spans="1:7">
      <c r="A17" s="20" t="s">
        <v>21</v>
      </c>
      <c r="B17" s="52">
        <f>5084860.59-593.89</f>
        <v>5084266.7</v>
      </c>
      <c r="C17" s="52">
        <v>3874178.21</v>
      </c>
      <c r="D17" s="53">
        <v>338786.01</v>
      </c>
      <c r="E17" s="21">
        <f t="array" ref="E17">SUM(ROUND(B17:D17,2))</f>
        <v>9297230.9199999999</v>
      </c>
      <c r="F17" s="22">
        <f t="shared" si="0"/>
        <v>0.25075501141010803</v>
      </c>
      <c r="G17" s="23"/>
    </row>
    <row r="18" spans="1:7">
      <c r="A18" s="20" t="s">
        <v>22</v>
      </c>
      <c r="B18" s="52">
        <v>2020187.38</v>
      </c>
      <c r="C18" s="52">
        <v>2979875.14</v>
      </c>
      <c r="D18" s="53">
        <v>549044.79</v>
      </c>
      <c r="E18" s="21">
        <f t="array" ref="E18">SUM(ROUND(B18:D18,2))</f>
        <v>5549107.3099999996</v>
      </c>
      <c r="F18" s="22">
        <f t="shared" si="0"/>
        <v>0.14966461291626859</v>
      </c>
      <c r="G18" s="23"/>
    </row>
    <row r="19" spans="1:7">
      <c r="A19" s="20" t="s">
        <v>23</v>
      </c>
      <c r="B19" s="52">
        <v>36375.78</v>
      </c>
      <c r="C19" s="52">
        <v>370801.41</v>
      </c>
      <c r="D19" s="53">
        <v>0</v>
      </c>
      <c r="E19" s="21">
        <f t="array" ref="E19">SUM(ROUND(B19:D19,2))</f>
        <v>407177.18999999994</v>
      </c>
      <c r="F19" s="22">
        <f t="shared" si="0"/>
        <v>1.0981949550671772E-2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27370728.09</v>
      </c>
      <c r="C22" s="31">
        <f t="array" ref="C22">SUM(ROUND(C10:C20,2))</f>
        <v>8619074.9600000009</v>
      </c>
      <c r="D22" s="34">
        <f t="array" ref="D22">SUM(ROUND(D10:D20,2))</f>
        <v>1087146.55</v>
      </c>
      <c r="E22" s="31">
        <f t="array" ref="E22">SUM(ROUND(E10:E20,2))</f>
        <v>37076949.600000001</v>
      </c>
      <c r="F22" s="35">
        <f>SUM(F10:F20)</f>
        <v>1</v>
      </c>
      <c r="G22" s="28"/>
    </row>
    <row r="23" spans="1:7" ht="24">
      <c r="A23" s="36" t="s">
        <v>25</v>
      </c>
      <c r="B23" s="37">
        <f>'[5]Accounts by GL'!D417</f>
        <v>27370728.09</v>
      </c>
      <c r="C23" s="37">
        <f>'[5]Accounts by GL'!D485</f>
        <v>8619074.9600000028</v>
      </c>
      <c r="D23" s="37">
        <f>'[5]Accounts by GL'!D507</f>
        <v>1087146.55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'[6]Contact Information'!C5</f>
        <v>CHIPOLA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'[6]Contact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f>5172172.16-112988.41</f>
        <v>5059183.75</v>
      </c>
      <c r="C10" s="52">
        <v>468784.6</v>
      </c>
      <c r="D10" s="53">
        <v>306435.75</v>
      </c>
      <c r="E10" s="21">
        <f t="array" ref="E10">SUM(ROUND(B10:D10,2))</f>
        <v>5834404.0999999996</v>
      </c>
      <c r="F10" s="22">
        <f>E10/$E$22</f>
        <v>0.37682726906265318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f>97140.12-2572.34</f>
        <v>94567.78</v>
      </c>
      <c r="C12" s="52">
        <v>4352.3599999999997</v>
      </c>
      <c r="D12" s="53">
        <v>0</v>
      </c>
      <c r="E12" s="21">
        <f t="array" ref="E12">SUM(ROUND(B12:D12,2))</f>
        <v>98920.14</v>
      </c>
      <c r="F12" s="22">
        <f>E12/$E$22</f>
        <v>6.3889654491870599E-3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f>531036.23-10583.2</f>
        <v>520453.02999999997</v>
      </c>
      <c r="C14" s="52">
        <v>244465.42</v>
      </c>
      <c r="D14" s="53">
        <v>1477.91</v>
      </c>
      <c r="E14" s="21">
        <f t="array" ref="E14">SUM(ROUND(B14:D14,2))</f>
        <v>766396.3600000001</v>
      </c>
      <c r="F14" s="22">
        <f t="shared" ref="F14:F20" si="0">E14/$E$22</f>
        <v>4.9499322023025129E-2</v>
      </c>
      <c r="G14" s="23"/>
    </row>
    <row r="15" spans="1:7">
      <c r="A15" s="29" t="s">
        <v>19</v>
      </c>
      <c r="B15" s="52">
        <v>0</v>
      </c>
      <c r="C15" s="52">
        <v>40144.74</v>
      </c>
      <c r="D15" s="53">
        <v>0</v>
      </c>
      <c r="E15" s="21">
        <f t="array" ref="E15">SUM(ROUND(B15:D15,2))</f>
        <v>40144.74</v>
      </c>
      <c r="F15" s="22">
        <f t="shared" si="0"/>
        <v>2.5928325296203356E-3</v>
      </c>
      <c r="G15" s="23"/>
    </row>
    <row r="16" spans="1:7">
      <c r="A16" s="20" t="s">
        <v>20</v>
      </c>
      <c r="B16" s="52">
        <f>1655354.04-43742.57</f>
        <v>1611611.47</v>
      </c>
      <c r="C16" s="52">
        <v>347211.17</v>
      </c>
      <c r="D16" s="53">
        <v>83627.19</v>
      </c>
      <c r="E16" s="21">
        <f t="array" ref="E16">SUM(ROUND(B16:D16,2))</f>
        <v>2042449.8299999998</v>
      </c>
      <c r="F16" s="22">
        <f t="shared" si="0"/>
        <v>0.13191592122259416</v>
      </c>
      <c r="G16" s="23"/>
    </row>
    <row r="17" spans="1:7">
      <c r="A17" s="20" t="s">
        <v>21</v>
      </c>
      <c r="B17" s="52">
        <f>2429491.82-75460.31</f>
        <v>2354031.5099999998</v>
      </c>
      <c r="C17" s="52">
        <v>1084240</v>
      </c>
      <c r="D17" s="53">
        <v>103336.14</v>
      </c>
      <c r="E17" s="21">
        <f t="array" ref="E17">SUM(ROUND(B17:D17,2))</f>
        <v>3541607.65</v>
      </c>
      <c r="F17" s="22">
        <f t="shared" si="0"/>
        <v>0.2287421844573469</v>
      </c>
      <c r="G17" s="23"/>
    </row>
    <row r="18" spans="1:7">
      <c r="A18" s="20" t="s">
        <v>22</v>
      </c>
      <c r="B18" s="52">
        <f>1265670.16-27759.17</f>
        <v>1237910.99</v>
      </c>
      <c r="C18" s="52">
        <v>1901198.83</v>
      </c>
      <c r="D18" s="53">
        <v>19934.169999999998</v>
      </c>
      <c r="E18" s="21">
        <f t="array" ref="E18">SUM(ROUND(B18:D18,2))</f>
        <v>3159043.99</v>
      </c>
      <c r="F18" s="22">
        <f t="shared" si="0"/>
        <v>0.20403350525557318</v>
      </c>
      <c r="G18" s="23"/>
    </row>
    <row r="19" spans="1:7">
      <c r="A19" s="20" t="s">
        <v>23</v>
      </c>
      <c r="B19" s="52">
        <v>0</v>
      </c>
      <c r="C19" s="52">
        <v>0</v>
      </c>
      <c r="D19" s="53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2">
        <v>0</v>
      </c>
      <c r="C20" s="54">
        <v>0</v>
      </c>
      <c r="D20" s="53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10877758.529999999</v>
      </c>
      <c r="C22" s="31">
        <f t="array" ref="C22">SUM(ROUND(C10:C20,2))</f>
        <v>4090397.12</v>
      </c>
      <c r="D22" s="34">
        <f t="array" ref="D22">SUM(ROUND(D10:D20,2))</f>
        <v>514811.16</v>
      </c>
      <c r="E22" s="31">
        <f t="array" ref="E22">SUM(ROUND(E10:E20,2))</f>
        <v>15482966.810000001</v>
      </c>
      <c r="F22" s="35">
        <f>SUM(F10:F20)</f>
        <v>0.99999999999999989</v>
      </c>
      <c r="G22" s="28"/>
    </row>
    <row r="23" spans="1:7" ht="24">
      <c r="A23" s="36" t="s">
        <v>25</v>
      </c>
      <c r="B23" s="37">
        <f>'[6]Accounts by GL'!D417</f>
        <v>10877758.530000001</v>
      </c>
      <c r="C23" s="37">
        <f>'[6]Accounts by GL'!D485</f>
        <v>4090397.1199999996</v>
      </c>
      <c r="D23" s="37">
        <f>'[6]Accounts by GL'!D507</f>
        <v>514811.16000000003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'[7]Contact Information'!C5</f>
        <v>DAYTONA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'[7]Contact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35459150.670000002</v>
      </c>
      <c r="C10" s="52">
        <v>3078414.18</v>
      </c>
      <c r="D10" s="53">
        <v>349471.68</v>
      </c>
      <c r="E10" s="21">
        <f t="array" ref="E10">SUM(ROUND(B10:D10,2))</f>
        <v>38887036.530000001</v>
      </c>
      <c r="F10" s="22">
        <f>E10/$E$22</f>
        <v>0.47652039047032524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350395.19</v>
      </c>
      <c r="C12" s="52">
        <v>16116.6</v>
      </c>
      <c r="D12" s="53">
        <v>4280.74</v>
      </c>
      <c r="E12" s="21">
        <f t="array" ref="E12">SUM(ROUND(B12:D12,2))</f>
        <v>370792.52999999997</v>
      </c>
      <c r="F12" s="22">
        <f>E12/$E$22</f>
        <v>4.5436787409287253E-3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136459.56</v>
      </c>
      <c r="C14" s="52">
        <v>223644.34</v>
      </c>
      <c r="D14" s="53">
        <v>6045</v>
      </c>
      <c r="E14" s="21">
        <f t="array" ref="E14">SUM(ROUND(B14:D14,2))</f>
        <v>366148.9</v>
      </c>
      <c r="F14" s="22">
        <f t="shared" ref="F14:F20" si="0">E14/$E$22</f>
        <v>4.4867758607338663E-3</v>
      </c>
      <c r="G14" s="23"/>
    </row>
    <row r="15" spans="1:7">
      <c r="A15" s="29" t="s">
        <v>19</v>
      </c>
      <c r="B15" s="52">
        <v>6277400.0800000001</v>
      </c>
      <c r="C15" s="52">
        <v>734875.94</v>
      </c>
      <c r="D15" s="53">
        <v>1077964.05</v>
      </c>
      <c r="E15" s="21">
        <f t="array" ref="E15">SUM(ROUND(B15:D15,2))</f>
        <v>8090240.0699999994</v>
      </c>
      <c r="F15" s="22">
        <f t="shared" si="0"/>
        <v>9.9137519882260633E-2</v>
      </c>
      <c r="G15" s="23"/>
    </row>
    <row r="16" spans="1:7">
      <c r="A16" s="20" t="s">
        <v>20</v>
      </c>
      <c r="B16" s="52">
        <v>7062402.8300000001</v>
      </c>
      <c r="C16" s="52">
        <v>1039501.44</v>
      </c>
      <c r="D16" s="53">
        <v>15902.38</v>
      </c>
      <c r="E16" s="21">
        <f t="array" ref="E16">SUM(ROUND(B16:D16,2))</f>
        <v>8117806.6499999994</v>
      </c>
      <c r="F16" s="22">
        <f t="shared" si="0"/>
        <v>9.9475319792917183E-2</v>
      </c>
      <c r="G16" s="23"/>
    </row>
    <row r="17" spans="1:7">
      <c r="A17" s="20" t="s">
        <v>21</v>
      </c>
      <c r="B17" s="52">
        <v>9669404.9100000001</v>
      </c>
      <c r="C17" s="52">
        <v>3490103.4</v>
      </c>
      <c r="D17" s="53">
        <v>85118.51</v>
      </c>
      <c r="E17" s="21">
        <f t="array" ref="E17">SUM(ROUND(B17:D17,2))</f>
        <v>13244626.82</v>
      </c>
      <c r="F17" s="22">
        <f t="shared" si="0"/>
        <v>0.16229919549233754</v>
      </c>
      <c r="G17" s="23"/>
    </row>
    <row r="18" spans="1:7">
      <c r="A18" s="20" t="s">
        <v>22</v>
      </c>
      <c r="B18" s="52">
        <v>5640463.29</v>
      </c>
      <c r="C18" s="52">
        <v>4982032.07</v>
      </c>
      <c r="D18" s="53">
        <v>68201.39</v>
      </c>
      <c r="E18" s="21">
        <f t="array" ref="E18">SUM(ROUND(B18:D18,2))</f>
        <v>10690696.75</v>
      </c>
      <c r="F18" s="22">
        <f t="shared" si="0"/>
        <v>0.1310034254160698</v>
      </c>
      <c r="G18" s="23"/>
    </row>
    <row r="19" spans="1:7">
      <c r="A19" s="20" t="s">
        <v>23</v>
      </c>
      <c r="B19" s="52">
        <v>0</v>
      </c>
      <c r="C19" s="52">
        <v>538890.03</v>
      </c>
      <c r="D19" s="53">
        <v>0</v>
      </c>
      <c r="E19" s="21">
        <f t="array" ref="E19">SUM(ROUND(B19:D19,2))</f>
        <v>538890.03</v>
      </c>
      <c r="F19" s="22">
        <f t="shared" si="0"/>
        <v>6.6035396479250628E-3</v>
      </c>
      <c r="G19" s="23"/>
    </row>
    <row r="20" spans="1:7" ht="13.5" thickBot="1">
      <c r="A20" s="20" t="s">
        <v>24</v>
      </c>
      <c r="B20" s="52">
        <v>0</v>
      </c>
      <c r="C20" s="54">
        <v>1300000</v>
      </c>
      <c r="D20" s="53">
        <v>0</v>
      </c>
      <c r="E20" s="31">
        <f t="array" ref="E20">SUM(ROUND(B20:D20,2))</f>
        <v>1300000</v>
      </c>
      <c r="F20" s="22">
        <f t="shared" si="0"/>
        <v>1.5930154696501959E-2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64595676.529999994</v>
      </c>
      <c r="C22" s="31">
        <f t="array" ref="C22">SUM(ROUND(C10:C20,2))</f>
        <v>15403578</v>
      </c>
      <c r="D22" s="34">
        <f t="array" ref="D22">SUM(ROUND(D10:D20,2))</f>
        <v>1606983.7499999998</v>
      </c>
      <c r="E22" s="31">
        <f t="array" ref="E22">SUM(ROUND(E10:E20,2))</f>
        <v>81606238.280000001</v>
      </c>
      <c r="F22" s="35">
        <f>SUM(F10:F20)</f>
        <v>1</v>
      </c>
      <c r="G22" s="28"/>
    </row>
    <row r="23" spans="1:7" ht="24">
      <c r="A23" s="36" t="s">
        <v>25</v>
      </c>
      <c r="B23" s="37">
        <f>'[7]Accounts by GL'!D417</f>
        <v>64595676.530000001</v>
      </c>
      <c r="C23" s="37">
        <f>'[7]Accounts by GL'!D485</f>
        <v>15403577.999999996</v>
      </c>
      <c r="D23" s="37">
        <f>'[7]Accounts by GL'!D507</f>
        <v>1606983.7499999998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zoomScaleNormal="100" workbookViewId="0"/>
  </sheetViews>
  <sheetFormatPr defaultColWidth="12.42578125" defaultRowHeight="12.75"/>
  <cols>
    <col min="1" max="1" width="28.710937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'[8]Contact Information'!C5</f>
        <v>FLORIDA SOUTHWESTERN STATE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'[8]Contact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26230594.530000001</v>
      </c>
      <c r="C10" s="52">
        <v>2100272.69</v>
      </c>
      <c r="D10" s="53">
        <v>326462.57</v>
      </c>
      <c r="E10" s="21">
        <f t="array" ref="E10">SUM(ROUND(B10:D10,2))</f>
        <v>28657329.790000003</v>
      </c>
      <c r="F10" s="22">
        <f>E10/$E$22</f>
        <v>0.43420204730304762</v>
      </c>
      <c r="G10" s="23"/>
    </row>
    <row r="11" spans="1:7">
      <c r="A11" s="20" t="s">
        <v>15</v>
      </c>
      <c r="B11" s="52">
        <v>-9884.19</v>
      </c>
      <c r="C11" s="52">
        <v>0</v>
      </c>
      <c r="D11" s="53">
        <v>0</v>
      </c>
      <c r="E11" s="21">
        <f t="array" ref="E11">SUM(ROUND(B11:D11,2))</f>
        <v>-9884.19</v>
      </c>
      <c r="F11" s="22">
        <f>E11/$E$22</f>
        <v>-1.4976048240998067E-4</v>
      </c>
      <c r="G11" s="23"/>
    </row>
    <row r="12" spans="1:7">
      <c r="A12" s="20" t="s">
        <v>16</v>
      </c>
      <c r="B12" s="52">
        <v>0</v>
      </c>
      <c r="C12" s="52">
        <v>0</v>
      </c>
      <c r="D12" s="53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5381130</v>
      </c>
      <c r="C14" s="52">
        <v>781881.88</v>
      </c>
      <c r="D14" s="53">
        <v>0</v>
      </c>
      <c r="E14" s="21">
        <f t="array" ref="E14">SUM(ROUND(B14:D14,2))</f>
        <v>6163011.8799999999</v>
      </c>
      <c r="F14" s="22">
        <f t="shared" ref="F14:F20" si="0">E14/$E$22</f>
        <v>9.3378985252938473E-2</v>
      </c>
      <c r="G14" s="23"/>
    </row>
    <row r="15" spans="1:7">
      <c r="A15" s="29" t="s">
        <v>19</v>
      </c>
      <c r="B15" s="52">
        <v>75249.37</v>
      </c>
      <c r="C15" s="52">
        <v>430979.96</v>
      </c>
      <c r="D15" s="53">
        <v>0</v>
      </c>
      <c r="E15" s="21">
        <f t="array" ref="E15">SUM(ROUND(B15:D15,2))</f>
        <v>506229.33</v>
      </c>
      <c r="F15" s="22">
        <f t="shared" si="0"/>
        <v>7.6701427907477802E-3</v>
      </c>
      <c r="G15" s="23"/>
    </row>
    <row r="16" spans="1:7">
      <c r="A16" s="20" t="s">
        <v>20</v>
      </c>
      <c r="B16" s="52">
        <v>6150739.1100000003</v>
      </c>
      <c r="C16" s="52">
        <v>990948.92</v>
      </c>
      <c r="D16" s="53">
        <v>20216.990000000002</v>
      </c>
      <c r="E16" s="21">
        <f t="array" ref="E16">SUM(ROUND(B16:D16,2))</f>
        <v>7161905.0200000005</v>
      </c>
      <c r="F16" s="22">
        <f t="shared" si="0"/>
        <v>0.10851373261437329</v>
      </c>
      <c r="G16" s="23"/>
    </row>
    <row r="17" spans="1:7">
      <c r="A17" s="20" t="s">
        <v>21</v>
      </c>
      <c r="B17" s="52">
        <v>8610399.4800000004</v>
      </c>
      <c r="C17" s="52">
        <v>4698601.32</v>
      </c>
      <c r="D17" s="53">
        <v>315602.57</v>
      </c>
      <c r="E17" s="21">
        <f t="array" ref="E17">SUM(ROUND(B17:D17,2))</f>
        <v>13624603.370000001</v>
      </c>
      <c r="F17" s="22">
        <f t="shared" si="0"/>
        <v>0.20643342280306717</v>
      </c>
      <c r="G17" s="23"/>
    </row>
    <row r="18" spans="1:7">
      <c r="A18" s="20" t="s">
        <v>22</v>
      </c>
      <c r="B18" s="52">
        <v>2351744.35</v>
      </c>
      <c r="C18" s="52">
        <v>5095695.5199999996</v>
      </c>
      <c r="D18" s="53">
        <v>2733.41</v>
      </c>
      <c r="E18" s="21">
        <f t="array" ref="E18">SUM(ROUND(B18:D18,2))</f>
        <v>7450173.2799999993</v>
      </c>
      <c r="F18" s="22">
        <f t="shared" si="0"/>
        <v>0.11288143433612141</v>
      </c>
      <c r="G18" s="23"/>
    </row>
    <row r="19" spans="1:7">
      <c r="A19" s="20" t="s">
        <v>23</v>
      </c>
      <c r="B19" s="52">
        <v>0</v>
      </c>
      <c r="C19" s="52">
        <v>1246619.24</v>
      </c>
      <c r="D19" s="53">
        <v>0</v>
      </c>
      <c r="E19" s="21">
        <f t="array" ref="E19">SUM(ROUND(B19:D19,2))</f>
        <v>1246619.24</v>
      </c>
      <c r="F19" s="22">
        <f t="shared" si="0"/>
        <v>1.888817381737537E-2</v>
      </c>
      <c r="G19" s="23"/>
    </row>
    <row r="20" spans="1:7" ht="13.5" thickBot="1">
      <c r="A20" s="20" t="s">
        <v>24</v>
      </c>
      <c r="B20" s="52">
        <v>0</v>
      </c>
      <c r="C20" s="54">
        <v>1200000</v>
      </c>
      <c r="D20" s="53">
        <v>0</v>
      </c>
      <c r="E20" s="31">
        <f t="array" ref="E20">SUM(ROUND(B20:D20,2))</f>
        <v>1200000</v>
      </c>
      <c r="F20" s="22">
        <f t="shared" si="0"/>
        <v>1.8181821564738923E-2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48789972.649999999</v>
      </c>
      <c r="C22" s="31">
        <f t="array" ref="C22">SUM(ROUND(C10:C20,2))</f>
        <v>16544999.529999999</v>
      </c>
      <c r="D22" s="34">
        <f t="array" ref="D22">SUM(ROUND(D10:D20,2))</f>
        <v>665015.54</v>
      </c>
      <c r="E22" s="31">
        <f t="array" ref="E22">SUM(ROUND(E10:E20,2))</f>
        <v>65999987.719999999</v>
      </c>
      <c r="F22" s="35">
        <f>SUM(F10:F20)</f>
        <v>1</v>
      </c>
      <c r="G22" s="28"/>
    </row>
    <row r="23" spans="1:7" ht="24">
      <c r="A23" s="36" t="s">
        <v>25</v>
      </c>
      <c r="B23" s="37">
        <f>'[8]Accounts by GL'!D417</f>
        <v>48789972.649999991</v>
      </c>
      <c r="C23" s="37">
        <f>'[8]Accounts by GL'!D485</f>
        <v>16544999.530000003</v>
      </c>
      <c r="D23" s="37">
        <f>'[8]Accounts by GL'!D507</f>
        <v>665015.54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6" style="1" bestFit="1" customWidth="1"/>
    <col min="3" max="3" width="16.140625" style="1" bestFit="1" customWidth="1"/>
    <col min="4" max="4" width="14" style="1" bestFit="1" customWidth="1"/>
    <col min="5" max="5" width="16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'[9]Contact Information'!C5</f>
        <v>FLORIDA STATE COLLEGE AT JACKSONVILLE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'[9]Contact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2">
        <v>52069583.329999998</v>
      </c>
      <c r="C10" s="52">
        <v>3237134.42</v>
      </c>
      <c r="D10" s="53">
        <v>1011722.84</v>
      </c>
      <c r="E10" s="21">
        <f t="array" ref="E10">SUM(ROUND(B10:D10,2))</f>
        <v>56318440.590000004</v>
      </c>
      <c r="F10" s="22">
        <f>E10/$E$22</f>
        <v>0.39641776974249304</v>
      </c>
      <c r="G10" s="23"/>
    </row>
    <row r="11" spans="1:7">
      <c r="A11" s="20" t="s">
        <v>15</v>
      </c>
      <c r="B11" s="52">
        <v>0</v>
      </c>
      <c r="C11" s="52">
        <v>0</v>
      </c>
      <c r="D11" s="53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2">
        <v>114077.3</v>
      </c>
      <c r="C12" s="52">
        <v>-16704.439999999999</v>
      </c>
      <c r="D12" s="53">
        <v>0</v>
      </c>
      <c r="E12" s="21">
        <f t="array" ref="E12">SUM(ROUND(B12:D12,2))</f>
        <v>97372.86</v>
      </c>
      <c r="F12" s="22">
        <f>E12/$E$22</f>
        <v>6.8539419043328327E-4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2">
        <v>16250618.23</v>
      </c>
      <c r="C14" s="52">
        <v>3192340.65</v>
      </c>
      <c r="D14" s="53">
        <v>661227.48</v>
      </c>
      <c r="E14" s="21">
        <f t="array" ref="E14">SUM(ROUND(B14:D14,2))</f>
        <v>20104186.359999999</v>
      </c>
      <c r="F14" s="22">
        <f t="shared" ref="F14:F20" si="0">E14/$E$22</f>
        <v>0.14151060710892188</v>
      </c>
      <c r="G14" s="23"/>
    </row>
    <row r="15" spans="1:7">
      <c r="A15" s="29" t="s">
        <v>19</v>
      </c>
      <c r="B15" s="52">
        <v>1713681.1</v>
      </c>
      <c r="C15" s="52">
        <v>697071.1</v>
      </c>
      <c r="D15" s="53">
        <v>1956.41</v>
      </c>
      <c r="E15" s="21">
        <f t="array" ref="E15">SUM(ROUND(B15:D15,2))</f>
        <v>2412708.6100000003</v>
      </c>
      <c r="F15" s="22">
        <f t="shared" si="0"/>
        <v>1.6982724595974302E-2</v>
      </c>
      <c r="G15" s="23"/>
    </row>
    <row r="16" spans="1:7">
      <c r="A16" s="20" t="s">
        <v>20</v>
      </c>
      <c r="B16" s="52">
        <v>11593559.609999999</v>
      </c>
      <c r="C16" s="52">
        <v>1761994.39</v>
      </c>
      <c r="D16" s="53">
        <v>17193.11</v>
      </c>
      <c r="E16" s="21">
        <f t="array" ref="E16">SUM(ROUND(B16:D16,2))</f>
        <v>13372747.109999999</v>
      </c>
      <c r="F16" s="22">
        <f t="shared" si="0"/>
        <v>9.4128930580117273E-2</v>
      </c>
      <c r="G16" s="23"/>
    </row>
    <row r="17" spans="1:7">
      <c r="A17" s="20" t="s">
        <v>21</v>
      </c>
      <c r="B17" s="52">
        <v>15488678.35</v>
      </c>
      <c r="C17" s="52">
        <v>7716255.3300000001</v>
      </c>
      <c r="D17" s="53">
        <v>404513.03</v>
      </c>
      <c r="E17" s="21">
        <f t="array" ref="E17">SUM(ROUND(B17:D17,2))</f>
        <v>23609446.710000001</v>
      </c>
      <c r="F17" s="22">
        <f t="shared" si="0"/>
        <v>0.16618365337505947</v>
      </c>
      <c r="G17" s="23"/>
    </row>
    <row r="18" spans="1:7">
      <c r="A18" s="20" t="s">
        <v>22</v>
      </c>
      <c r="B18" s="52">
        <v>8745879.0999999996</v>
      </c>
      <c r="C18" s="52">
        <v>8688743.2899999991</v>
      </c>
      <c r="D18" s="53">
        <v>39427.089999999997</v>
      </c>
      <c r="E18" s="21">
        <f t="array" ref="E18">SUM(ROUND(B18:D18,2))</f>
        <v>17474049.48</v>
      </c>
      <c r="F18" s="22">
        <f t="shared" si="0"/>
        <v>0.12299743477736748</v>
      </c>
      <c r="G18" s="23"/>
    </row>
    <row r="19" spans="1:7">
      <c r="A19" s="20" t="s">
        <v>23</v>
      </c>
      <c r="B19" s="52">
        <v>516966.96</v>
      </c>
      <c r="C19" s="52">
        <v>124848.59</v>
      </c>
      <c r="D19" s="53">
        <v>0</v>
      </c>
      <c r="E19" s="21">
        <f t="array" ref="E19">SUM(ROUND(B19:D19,2))</f>
        <v>641815.55000000005</v>
      </c>
      <c r="F19" s="22">
        <f t="shared" si="0"/>
        <v>4.5176515232246695E-3</v>
      </c>
      <c r="G19" s="23"/>
    </row>
    <row r="20" spans="1:7" ht="13.5" thickBot="1">
      <c r="A20" s="20" t="s">
        <v>24</v>
      </c>
      <c r="B20" s="52">
        <v>0</v>
      </c>
      <c r="C20" s="54">
        <v>8037638.5599999996</v>
      </c>
      <c r="D20" s="53">
        <v>0</v>
      </c>
      <c r="E20" s="31">
        <f t="array" ref="E20">SUM(ROUND(B20:D20,2))</f>
        <v>8037638.5599999996</v>
      </c>
      <c r="F20" s="22">
        <f t="shared" si="0"/>
        <v>5.6575834106408505E-2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106493043.97999997</v>
      </c>
      <c r="C22" s="31">
        <f t="array" ref="C22">SUM(ROUND(C10:C20,2))</f>
        <v>33439321.889999997</v>
      </c>
      <c r="D22" s="34">
        <f t="array" ref="D22">SUM(ROUND(D10:D20,2))</f>
        <v>2136039.96</v>
      </c>
      <c r="E22" s="31">
        <f t="array" ref="E22">SUM(ROUND(E10:E20,2))</f>
        <v>142068405.83000001</v>
      </c>
      <c r="F22" s="35">
        <f>SUM(F10:F20)</f>
        <v>0.99999999999999989</v>
      </c>
      <c r="G22" s="28"/>
    </row>
    <row r="23" spans="1:7" ht="24">
      <c r="A23" s="36" t="s">
        <v>25</v>
      </c>
      <c r="B23" s="37">
        <f>'[9]Accounts by GL'!D417</f>
        <v>106493044.00000001</v>
      </c>
      <c r="C23" s="37">
        <f>'[9]Accounts by GL'!D485</f>
        <v>33439321.890000001</v>
      </c>
      <c r="D23" s="37">
        <f>'[9]Accounts by GL'!D507</f>
        <v>2136039.96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25"/>
  <sheetViews>
    <sheetView workbookViewId="0"/>
  </sheetViews>
  <sheetFormatPr defaultColWidth="12.42578125" defaultRowHeight="12.75"/>
  <cols>
    <col min="1" max="1" width="28.7109375" style="1" bestFit="1" customWidth="1"/>
    <col min="2" max="2" width="14" style="1" bestFit="1" customWidth="1"/>
    <col min="3" max="3" width="16.140625" style="1" bestFit="1" customWidth="1"/>
    <col min="4" max="5" width="14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7">
      <c r="A1" s="226" t="str">
        <f>'[10]Contact Information'!C5</f>
        <v>FLORIDA KEYS COMMUNITY COLLEGE</v>
      </c>
      <c r="B1" s="226"/>
      <c r="C1" s="226"/>
      <c r="D1" s="226"/>
      <c r="E1" s="226"/>
      <c r="F1" s="221"/>
    </row>
    <row r="2" spans="1:7">
      <c r="A2" s="226" t="s">
        <v>0</v>
      </c>
      <c r="B2" s="226"/>
      <c r="C2" s="226"/>
      <c r="D2" s="226"/>
      <c r="E2" s="226"/>
      <c r="F2" s="221"/>
    </row>
    <row r="3" spans="1:7">
      <c r="A3" s="226" t="s">
        <v>1</v>
      </c>
      <c r="B3" s="226"/>
      <c r="C3" s="226"/>
      <c r="D3" s="226"/>
      <c r="E3" s="226"/>
      <c r="F3" s="221"/>
    </row>
    <row r="4" spans="1:7">
      <c r="A4" s="226" t="s">
        <v>28</v>
      </c>
      <c r="B4" s="226"/>
      <c r="C4" s="226"/>
      <c r="D4" s="226"/>
      <c r="E4" s="226"/>
      <c r="F4" s="221"/>
    </row>
    <row r="5" spans="1:7">
      <c r="A5" s="2"/>
      <c r="B5" s="227"/>
      <c r="C5" s="227"/>
      <c r="D5" s="227"/>
      <c r="F5" s="4" t="s">
        <v>2</v>
      </c>
    </row>
    <row r="6" spans="1:7" ht="13.5" thickBot="1">
      <c r="A6" s="2"/>
      <c r="B6" s="2"/>
      <c r="C6" s="2"/>
      <c r="F6" s="1" t="str">
        <f>'[10]Contact Information'!C3</f>
        <v>2015.v02</v>
      </c>
    </row>
    <row r="7" spans="1:7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7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7">
      <c r="A9" s="14"/>
      <c r="B9" s="15"/>
      <c r="C9" s="16"/>
      <c r="D9" s="17"/>
      <c r="E9" s="16"/>
      <c r="F9" s="18"/>
      <c r="G9" s="19" t="s">
        <v>13</v>
      </c>
    </row>
    <row r="10" spans="1:7">
      <c r="A10" s="20" t="s">
        <v>14</v>
      </c>
      <c r="B10" s="55">
        <v>2999350.03</v>
      </c>
      <c r="C10" s="55">
        <v>593291.79</v>
      </c>
      <c r="D10" s="56">
        <v>3000</v>
      </c>
      <c r="E10" s="21">
        <f t="array" ref="E10">SUM(ROUND(B10:D10,2))</f>
        <v>3595641.82</v>
      </c>
      <c r="F10" s="22">
        <f>E10/$E$22</f>
        <v>0.37950228080054493</v>
      </c>
      <c r="G10" s="23"/>
    </row>
    <row r="11" spans="1:7">
      <c r="A11" s="20" t="s">
        <v>15</v>
      </c>
      <c r="B11" s="55">
        <v>0</v>
      </c>
      <c r="C11" s="55">
        <v>0</v>
      </c>
      <c r="D11" s="56"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7">
      <c r="A12" s="20" t="s">
        <v>16</v>
      </c>
      <c r="B12" s="55">
        <v>0</v>
      </c>
      <c r="C12" s="55">
        <v>0</v>
      </c>
      <c r="D12" s="56">
        <v>0</v>
      </c>
      <c r="E12" s="21">
        <f t="array" ref="E12">SUM(ROUND(B12:D12,2))</f>
        <v>0</v>
      </c>
      <c r="F12" s="22">
        <f>E12/$E$22</f>
        <v>0</v>
      </c>
      <c r="G12" s="23"/>
    </row>
    <row r="13" spans="1:7">
      <c r="A13" s="20" t="s">
        <v>17</v>
      </c>
      <c r="B13" s="24"/>
      <c r="C13" s="24"/>
      <c r="D13" s="25"/>
      <c r="E13" s="26"/>
      <c r="F13" s="27"/>
      <c r="G13" s="28"/>
    </row>
    <row r="14" spans="1:7">
      <c r="A14" s="29" t="s">
        <v>18</v>
      </c>
      <c r="B14" s="55">
        <v>974829.39</v>
      </c>
      <c r="C14" s="55">
        <v>134771.89000000001</v>
      </c>
      <c r="D14" s="56">
        <v>0</v>
      </c>
      <c r="E14" s="21">
        <f t="array" ref="E14">SUM(ROUND(B14:D14,2))</f>
        <v>1109601.28</v>
      </c>
      <c r="F14" s="22">
        <f t="shared" ref="F14:F20" si="0">E14/$E$22</f>
        <v>0.11711294884739216</v>
      </c>
      <c r="G14" s="23"/>
    </row>
    <row r="15" spans="1:7">
      <c r="A15" s="29" t="s">
        <v>19</v>
      </c>
      <c r="B15" s="55">
        <v>0</v>
      </c>
      <c r="C15" s="55">
        <v>27936.9</v>
      </c>
      <c r="D15" s="56">
        <v>0</v>
      </c>
      <c r="E15" s="21">
        <f t="array" ref="E15">SUM(ROUND(B15:D15,2))</f>
        <v>27936.9</v>
      </c>
      <c r="F15" s="22">
        <f t="shared" si="0"/>
        <v>2.9486021687490397E-3</v>
      </c>
      <c r="G15" s="23"/>
    </row>
    <row r="16" spans="1:7">
      <c r="A16" s="20" t="s">
        <v>20</v>
      </c>
      <c r="B16" s="55">
        <v>750761.08</v>
      </c>
      <c r="C16" s="55">
        <v>68919.960000000006</v>
      </c>
      <c r="D16" s="56">
        <v>0</v>
      </c>
      <c r="E16" s="21">
        <f t="array" ref="E16">SUM(ROUND(B16:D16,2))</f>
        <v>819681.03999999992</v>
      </c>
      <c r="F16" s="22">
        <f t="shared" si="0"/>
        <v>8.6513295756739939E-2</v>
      </c>
      <c r="G16" s="23"/>
    </row>
    <row r="17" spans="1:7">
      <c r="A17" s="20" t="s">
        <v>21</v>
      </c>
      <c r="B17" s="55">
        <v>1431743.13</v>
      </c>
      <c r="C17" s="55">
        <v>945246.22</v>
      </c>
      <c r="D17" s="56">
        <v>0</v>
      </c>
      <c r="E17" s="21">
        <f t="array" ref="E17">SUM(ROUND(B17:D17,2))</f>
        <v>2376989.3499999996</v>
      </c>
      <c r="F17" s="22">
        <f t="shared" si="0"/>
        <v>0.25087951607026437</v>
      </c>
      <c r="G17" s="23"/>
    </row>
    <row r="18" spans="1:7">
      <c r="A18" s="20" t="s">
        <v>22</v>
      </c>
      <c r="B18" s="55">
        <v>333378.12</v>
      </c>
      <c r="C18" s="55">
        <v>1211396.55</v>
      </c>
      <c r="D18" s="56">
        <v>0</v>
      </c>
      <c r="E18" s="21">
        <f t="array" ref="E18">SUM(ROUND(B18:D18,2))</f>
        <v>1544774.67</v>
      </c>
      <c r="F18" s="22">
        <f t="shared" si="0"/>
        <v>0.16304335635630945</v>
      </c>
      <c r="G18" s="23"/>
    </row>
    <row r="19" spans="1:7">
      <c r="A19" s="20" t="s">
        <v>23</v>
      </c>
      <c r="B19" s="55">
        <v>0</v>
      </c>
      <c r="C19" s="55">
        <v>0</v>
      </c>
      <c r="D19" s="56">
        <v>0</v>
      </c>
      <c r="E19" s="21">
        <f t="array" ref="E19">SUM(ROUND(B19:D19,2))</f>
        <v>0</v>
      </c>
      <c r="F19" s="22">
        <f t="shared" si="0"/>
        <v>0</v>
      </c>
      <c r="G19" s="23"/>
    </row>
    <row r="20" spans="1:7" ht="13.5" thickBot="1">
      <c r="A20" s="20" t="s">
        <v>24</v>
      </c>
      <c r="B20" s="55">
        <v>0</v>
      </c>
      <c r="C20" s="57">
        <v>0</v>
      </c>
      <c r="D20" s="56">
        <v>0</v>
      </c>
      <c r="E20" s="31">
        <f t="array" ref="E20">SUM(ROUND(B20:D20,2))</f>
        <v>0</v>
      </c>
      <c r="F20" s="22">
        <f t="shared" si="0"/>
        <v>0</v>
      </c>
      <c r="G20" s="23"/>
    </row>
    <row r="21" spans="1:7">
      <c r="A21" s="32"/>
      <c r="B21" s="15"/>
      <c r="C21" s="26"/>
      <c r="D21" s="17"/>
      <c r="E21" s="26"/>
      <c r="F21" s="18"/>
      <c r="G21" s="28"/>
    </row>
    <row r="22" spans="1:7" ht="13.5" thickBot="1">
      <c r="A22" s="33" t="s">
        <v>11</v>
      </c>
      <c r="B22" s="31">
        <f t="array" ref="B22">SUM(ROUND(B10:B20,2))</f>
        <v>6490061.75</v>
      </c>
      <c r="C22" s="31">
        <f t="array" ref="C22">SUM(ROUND(C10:C20,2))</f>
        <v>2981563.31</v>
      </c>
      <c r="D22" s="34">
        <f t="array" ref="D22">SUM(ROUND(D10:D20,2))</f>
        <v>3000</v>
      </c>
      <c r="E22" s="31">
        <f t="array" ref="E22">SUM(ROUND(E10:E20,2))</f>
        <v>9474625.0600000005</v>
      </c>
      <c r="F22" s="35">
        <f>SUM(F10:F20)</f>
        <v>0.99999999999999978</v>
      </c>
      <c r="G22" s="28"/>
    </row>
    <row r="23" spans="1:7" ht="24">
      <c r="A23" s="36" t="s">
        <v>25</v>
      </c>
      <c r="B23" s="37">
        <f>'[10]Accounts by GL'!D417</f>
        <v>6490061.75</v>
      </c>
      <c r="C23" s="37">
        <f>'[10]Accounts by GL'!D485</f>
        <v>2981563.3099999996</v>
      </c>
      <c r="D23" s="37">
        <f>'[10]Accounts by GL'!D507</f>
        <v>3000</v>
      </c>
      <c r="E23" s="38"/>
      <c r="F23" s="39"/>
    </row>
    <row r="24" spans="1:7">
      <c r="A24" s="40"/>
      <c r="B24" s="2"/>
      <c r="C24" s="2"/>
      <c r="D24" s="2"/>
      <c r="E24" s="2"/>
      <c r="F24" s="41"/>
    </row>
    <row r="25" spans="1:7">
      <c r="A25" s="42" t="s">
        <v>26</v>
      </c>
      <c r="B25" s="23">
        <f>+B22-B23</f>
        <v>0</v>
      </c>
      <c r="C25" s="23"/>
      <c r="D25" s="23"/>
      <c r="E25" s="23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firstPageNumber="9" orientation="landscape" useFirstPageNumber="1" r:id="rId1"/>
  <headerFooter>
    <oddFooter>&amp;C42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</vt:i4>
      </vt:variant>
    </vt:vector>
  </HeadingPairs>
  <TitlesOfParts>
    <vt:vector size="33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'FCS AGL'!Print_Area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2016-01-20T16:06:11Z</cp:lastPrinted>
  <dcterms:created xsi:type="dcterms:W3CDTF">2014-10-13T13:19:02Z</dcterms:created>
  <dcterms:modified xsi:type="dcterms:W3CDTF">2020-02-13T15:25:48Z</dcterms:modified>
</cp:coreProperties>
</file>