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xml" ContentType="application/vnd.ms-excel.rdrichvalue+xml"/>
  <Override PartName="/xl/persons/person.xml" ContentType="application/vnd.ms-excel.person+xml"/>
  <Override PartName="/xl/richData/rdRichValueTypes.xml" ContentType="application/vnd.ms-excel.rdrichvaluetypes+xml"/>
  <Override PartName="/xl/richData/rdrichvaluestructure.xml" ContentType="application/vnd.ms-excel.rdrichvaluestructure+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codeName="ThisWorkbook" autoCompressPictures="0"/>
  <mc:AlternateContent xmlns:mc="http://schemas.openxmlformats.org/markup-compatibility/2006">
    <mc:Choice Requires="x15">
      <x15ac:absPath xmlns:x15ac="http://schemas.microsoft.com/office/spreadsheetml/2010/11/ac" url="https://floridadoe-my.sharepoint.com/personal/jazmine_mizzell_fldoe_org/Documents/Documents/Web Request/6.14.24/"/>
    </mc:Choice>
  </mc:AlternateContent>
  <xr:revisionPtr revIDLastSave="0" documentId="8_{211EF7CC-B767-4423-8E59-E1A8095CE49E}" xr6:coauthVersionLast="36" xr6:coauthVersionMax="36" xr10:uidLastSave="{00000000-0000-0000-0000-000000000000}"/>
  <bookViews>
    <workbookView xWindow="-120" yWindow="-120" windowWidth="29040" windowHeight="15720" tabRatio="769" firstSheet="3" activeTab="5"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Title">'EXHIBIT D'!$A$9</definedName>
    <definedName name="ADD_______________REVENUES">'EXHIBIT A'!$B$18</definedName>
    <definedName name="ADD_ACCRUED_LEAVE_EXPENSE__GLC_59300">'EXHIBIT A'!$B$33</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APPROPRIATIONS">'CHECK SHEET'!$C$83</definedName>
    <definedName name="AS_OF_JUNE_30__2025__TO_ESTIMATED_FUNDS_AVAILABLE">'EXHIBIT A'!$B$44</definedName>
    <definedName name="BEGINNING_FUND_BALANCE___JULY_1__2024">'EXHIBIT A'!$B$11</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G'!$A$97</definedName>
    <definedName name="CAPITAL_OUTLAY_______GLC_700S">'EXHIBIT E'!$D$9</definedName>
    <definedName name="CapitalOutlay">'EXHIBIT D'!$A$231</definedName>
    <definedName name="CERTIFY_BOARD_OF_TRUSTEES_APPROVAL">'EXHIBIT A'!$B$46</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PRESIDENT">'EXHIBIT A'!$B$51</definedName>
    <definedName name="CONVERTED_TO_30_CRHR">'CHECK SHEET'!$D$58</definedName>
    <definedName name="CR_AD" localSheetId="13">'[1]VOC PREP'!$A$4:$O$54</definedName>
    <definedName name="CREDIT" localSheetId="12">#REF!</definedName>
    <definedName name="CREDIT">#REF!</definedName>
    <definedName name="CREDIT_HOURS">'CHECK SHEET'!$E$58</definedName>
    <definedName name="CURRENT_EXPENSE">'EXHIBIT G'!$A$63</definedName>
    <definedName name="CURRENT_EXPENSE_______GLC_600S">'EXHIBIT E'!$C$9</definedName>
    <definedName name="CURRENT_EXPENSES">'EXHIBIT D'!$A$197</definedName>
    <definedName name="CURRENT_FUNDS___UNRESTRICTED_LOWER_AND_UPPER_LEVEL">'EXHIBIT D'!$G$9</definedName>
    <definedName name="DEDUCT_______EXPENDITURES">'EXHIBIT A'!$B$25</definedName>
    <definedName name="DIFFERENCE">'CHECK SHEET'!$F$83</definedName>
    <definedName name="DiffGreaterthan3">'CHECK SHEET'!$G$41</definedName>
    <definedName name="Disciplin2">'EXHIBIT C'!$B$32</definedName>
    <definedName name="DISCIPLINE">'EXHIBIT C'!$B$9</definedName>
    <definedName name="Discipline4">'EXHIBIT C(2)'!$B$12</definedName>
    <definedName name="ENDOWMENT_INCOME">'EXHIBIT D'!$A$118</definedName>
    <definedName name="Enter_amounts_only_for_cells_highlighted_in_light_yellow.">'EXHIBIT G'!$A$7</definedName>
    <definedName name="ESTIMATED_AFR_FUND_BALANCE___JUNE_30__2024__IF_DEBIT_BALANCE_USE__MINUS_SIGN">'EXHIBIT A'!$B$13</definedName>
    <definedName name="ESTIMATED_FUND_BALANCE___JUNE_30__2024">'EXHIBIT A'!$B$30</definedName>
    <definedName name="ESTIMATED_UNENCUMBERED_FUND_BALANCE___JUNE_30__2025">'EXHIBIT A'!$B$40</definedName>
    <definedName name="EstimatedFTE">'CHECK SHEET'!$D$40</definedName>
    <definedName name="EstimatedStudentCreditHr">'CHECK SHEET'!$E$40</definedName>
    <definedName name="EXHIBIT_D">'CHECK SHEET'!$E$83</definedName>
    <definedName name="FEDERAL_SUPPORT">'EXHIBIT D'!$A$88</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APPROPRIATIONS_ACT">'CHECK SHEET'!$D$83</definedName>
    <definedName name="GENERAL_LEDGER_CODE">'EXHIBIT C(2)'!$C$12</definedName>
    <definedName name="GIFTS__PRIVATE_GRANTS_AND_CONTRACTS">'EXHIBIT D'!$A$99</definedName>
    <definedName name="GL25p">'EXHIBIT G'!$C$62</definedName>
    <definedName name="GLC">'EXHIBIT G'!$C$8</definedName>
    <definedName name="GLC21b">'EXHIBIT G'!$C$116</definedName>
    <definedName name="GLC23b">'EXHIBIT G'!$C$97</definedName>
    <definedName name="GLCode">'EXHIBIT D'!$F$9</definedName>
    <definedName name="GLCode_ExhibitG">'EXHIBIT G'!$C$8</definedName>
    <definedName name="GLCode_G2">'EXHIBIT G'!$C$62</definedName>
    <definedName name="GLCode_G3">'EXHIBIT G'!$C$97</definedName>
    <definedName name="GLCode_G4">'EXHIBIT G'!$C$116</definedName>
    <definedName name="GLCode2">'EXHIBIT C'!$C$39</definedName>
    <definedName name="GRAND_TOTAL_EXPENDITURES">'EXHIBIT D'!$A$249</definedName>
    <definedName name="Grand_Total_Expenditures_G">'EXHIBIT G'!$A$113</definedName>
    <definedName name="InStateDifference">'CHECK SHEET'!$F$42</definedName>
    <definedName name="Item1">'CHECK SHEET'!$A$7</definedName>
    <definedName name="Item10">'CHECK SHEET'!$A$99</definedName>
    <definedName name="Item11">'CHECK SHEET'!$A$106</definedName>
    <definedName name="Item12">'CHECK SHEET'!$A$117</definedName>
    <definedName name="Item13">'CHECK SHEET'!$A$124</definedName>
    <definedName name="Item14">'CHECK SHEET'!$A$133</definedName>
    <definedName name="Item2">'CHECK SHEET'!$A$10</definedName>
    <definedName name="Item3">'CHECK SHEET'!$A$15</definedName>
    <definedName name="Item4">'CHECK SHEET'!$A$21</definedName>
    <definedName name="Item5">'CHECK SHEET'!$A$32</definedName>
    <definedName name="Item6">'CHECK SHEET'!$A$37</definedName>
    <definedName name="Item7">'CHECK SHEET'!$A$71</definedName>
    <definedName name="Item8">'CHECK SHEET'!$A$81</definedName>
    <definedName name="Item9">'CHECK SHEET'!$A$91</definedName>
    <definedName name="Ledger">'EXHIBIT C(2)'!$C$21</definedName>
    <definedName name="LESS_ESTIMATED_AMOUNT_EXPECTED_TO_BE_FINANCED_IN_FUTURE_YEARS__GLC_30800____JUNE_30__2025">'EXHIBIT A'!$B$36</definedName>
    <definedName name="NON_REVENUE_RECEIPTS">'EXHIBIT D'!$A$131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THER_REVENUES">'EXHIBIT D'!$A$122</definedName>
    <definedName name="OUT_OF_STATE">'CHECK SHEET'!$C$58</definedName>
    <definedName name="OUT_OF_STATE_FEES">'EXHIBIT B'!$C$28</definedName>
    <definedName name="OutofState_Difference">'CHECK SHEET'!$F$58</definedName>
    <definedName name="PERCENT_OF_ESTIMATED_UNENCUMBERED_FUND_BALANCE">'EXHIBIT A'!$B$43</definedName>
    <definedName name="PERSONNEL____GLC_500S">'EXHIBIT E'!$B$9</definedName>
    <definedName name="PERSONNEL_COSTS">'EXHIBIT D'!$A$145</definedName>
    <definedName name="PersonnelCosts_">'EXHIBIT G'!$B$9</definedName>
    <definedName name="PLANNED">'EXHIBIT G'!$B$62</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OOS">'EXHIBIT B'!$A$28</definedName>
    <definedName name="PROGRAMS">'EXHIBIT B'!$A$13</definedName>
    <definedName name="PSAV" localSheetId="12">#REF!</definedName>
    <definedName name="PSAV">#REF!</definedName>
    <definedName name="PURPOSE_OF_TRANSFER">'EXHIBIT C'!$A$52</definedName>
    <definedName name="RESIDENT">'CHECK SHEET'!$C$43</definedName>
    <definedName name="RESTRICTED_SOURCES">'EXHIBIT G'!$E$8</definedName>
    <definedName name="restrictedandunrestrictedsources">'EXHIBIT G'!$G$116</definedName>
    <definedName name="RestrictedSources">'EXHIBIT G'!$E$97</definedName>
    <definedName name="Restrictedsources1">'EXHIBIT G'!$E$116</definedName>
    <definedName name="RSources">'EXHIBIT G'!$E$62</definedName>
    <definedName name="SALES_AND_SERVICES_DEPARTMENT">'EXHIBIT D'!$A$108</definedName>
    <definedName name="SOURCES_OF_FUNDS">'EXHIBIT G'!$A$116</definedName>
    <definedName name="STATE_SUPPORT">'EXHIBIT D'!$A$74</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StudentTuition">'EXHIBIT D'!$A$10</definedName>
    <definedName name="SUPPORT_FROM_LOCAL_GOVERNMENT">'EXHIBIT D'!$A$66</definedName>
    <definedName name="TECHNOLOGY_FEE__1">'EXHIBIT B'!$F$13</definedName>
    <definedName name="THAN_5">'CHECK SHEET'!$G$58</definedName>
    <definedName name="TOTAL">'EXHIBIT B'!$G$13</definedName>
    <definedName name="TOTAL_ANNUAL_HEADCOUNT_UNDUPLICATED_BY_TERM_BLOCK">'EXHIBIT C'!$D$39</definedName>
    <definedName name="TOTAL_AVAILABLE_LESS_DISBURSEMENTS">'EXHIBIT A'!$B$32</definedName>
    <definedName name="TOTAL_DISBURSEMENTS">'EXHIBIT A'!$B$28</definedName>
    <definedName name="TOTAL_ESTIMATED_AVAILABLE">'EXHIBIT A'!$B$23</definedName>
    <definedName name="TOTAL_ESTIMATED_FUND_BALANCE">'EXHIBIT D'!$A$267</definedName>
    <definedName name="TOTAL_ESTIMATED_FUND_BALANCE___JUNE_30__2025">'EXHIBIT A'!$B$38</definedName>
    <definedName name="TOTAL_ESTIMATED_RESERVE_AND_UNENCUMBERED_FUND_BALANCE___JUNE_30__2025">'EXHIBIT A'!$B$35</definedName>
    <definedName name="TOTAL_FEE_PAYING">'EXHIBIT C'!$F$9</definedName>
    <definedName name="TOTAL_PLANNED_CREDIT_HOURS">'EXHIBIT C'!$D$9</definedName>
    <definedName name="TOTAL_RECEIPTS">'EXHIBIT A'!$B$21</definedName>
    <definedName name="TOTAL_RESERVE_AND_UNENCUMBERED_FUND_BALANCE___JULY_1__2024">'EXHIBIT A'!$B$16</definedName>
    <definedName name="TOTAL_SOURCES_OF_FUNDS">'EXHIBIT G'!$A$129</definedName>
    <definedName name="TOTAL_UNRESTRICTED_AND_RESTRICTED_SOURCES">'EXHIBIT G'!$F$8</definedName>
    <definedName name="total25b">'EXHIBIT G'!$F$62</definedName>
    <definedName name="Total4">'EXHIBIT E'!$E$9</definedName>
    <definedName name="Totalsources">'EXHIBIT G'!$F$97</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G'!$D$116</definedName>
    <definedName name="UNRESTRICTED_SOURCES">'EXHIBIT G'!$D$8</definedName>
    <definedName name="UNSources">'EXHIBIT G'!$D$62</definedName>
    <definedName name="UPDATED_CHARGE_PER_STUDENT_CREDIT_HOUR">'EXHIBIT C(2)'!$D$21</definedName>
    <definedName name="USouces24">'EXHIBIT G'!$D$97</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E30" i="12" l="1"/>
  <c r="D27" i="6"/>
  <c r="H32" i="5"/>
  <c r="I32" i="5" s="1"/>
  <c r="D54" i="23"/>
  <c r="E53" i="23"/>
  <c r="E54" i="23" s="1"/>
  <c r="E52" i="23"/>
  <c r="E48" i="23"/>
  <c r="E46" i="23"/>
  <c r="E47" i="23"/>
  <c r="E25" i="6" l="1"/>
  <c r="F25" i="6" s="1"/>
  <c r="G27" i="7" s="1"/>
  <c r="G29"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c r="G19" i="5"/>
  <c r="H19" i="5"/>
  <c r="G22" i="5"/>
  <c r="H22" i="5" s="1"/>
  <c r="G23" i="5"/>
  <c r="H23" i="5" s="1"/>
  <c r="E20" i="12"/>
  <c r="E31" i="12"/>
  <c r="G195" i="7"/>
  <c r="C93" i="3" s="1"/>
  <c r="D21" i="8"/>
  <c r="E59" i="3"/>
  <c r="C95" i="12"/>
  <c r="B31" i="5"/>
  <c r="H31" i="5"/>
  <c r="I31" i="5"/>
  <c r="B30" i="5"/>
  <c r="H30" i="5" s="1"/>
  <c r="I30" i="5" s="1"/>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H11" i="6"/>
  <c r="G13" i="7" s="1"/>
  <c r="F14" i="6"/>
  <c r="F15" i="6"/>
  <c r="E49" i="3"/>
  <c r="F10" i="6"/>
  <c r="E44" i="3" s="1"/>
  <c r="E47" i="3"/>
  <c r="H36" i="5" l="1"/>
  <c r="I36" i="5" s="1"/>
  <c r="G21" i="7"/>
  <c r="F27" i="6"/>
  <c r="H38" i="5"/>
  <c r="I38" i="5" s="1"/>
  <c r="H39" i="5"/>
  <c r="I39" i="5" s="1"/>
  <c r="H15" i="6"/>
  <c r="G17" i="7" s="1"/>
  <c r="F37" i="6"/>
  <c r="H14" i="6"/>
  <c r="G16" i="7" s="1"/>
  <c r="C74" i="3"/>
  <c r="H35" i="6"/>
  <c r="G33" i="7" s="1"/>
  <c r="E40" i="6"/>
  <c r="F40" i="6" s="1"/>
  <c r="F44" i="6" s="1"/>
  <c r="H33" i="6"/>
  <c r="G31" i="7" s="1"/>
  <c r="G36"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46" i="3" s="1"/>
  <c r="G46" i="3" s="1"/>
  <c r="F86" i="3"/>
  <c r="D35" i="23"/>
  <c r="H37" i="6" l="1"/>
  <c r="H45" i="6"/>
  <c r="G38" i="7"/>
  <c r="G43" i="7" s="1"/>
  <c r="H17" i="6"/>
  <c r="H28" i="6"/>
  <c r="H47" i="6" s="1"/>
  <c r="E25" i="4"/>
  <c r="E28" i="4" s="1"/>
  <c r="D68" i="22"/>
  <c r="D69" i="22"/>
  <c r="D70" i="22"/>
  <c r="G12" i="7"/>
  <c r="G19" i="7" s="1"/>
  <c r="G45" i="7" s="1"/>
  <c r="G64" i="7" s="1"/>
  <c r="G143"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8" i="15"/>
  <c r="F129" i="15" s="1"/>
  <c r="C119" i="3"/>
  <c r="E18" i="4"/>
  <c r="E21" i="4" s="1"/>
  <c r="E23" i="4" s="1"/>
  <c r="E44" i="4" s="1"/>
  <c r="C17" i="3" s="1"/>
  <c r="F84" i="3"/>
  <c r="F88" i="3" s="1"/>
  <c r="C34" i="3"/>
  <c r="F131"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r>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66" authorId="4" shapeId="0" xr:uid="{00000000-0006-0000-0200-00000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4" authorId="5" shapeId="0" xr:uid="{00000000-0006-0000-0200-00000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r>
      </text>
    </comment>
    <comment ref="T105" authorId="6" shapeId="0" xr:uid="{00000000-0006-0000-0200-00000A00000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08" authorId="7" shapeId="0" xr:uid="{00000000-0006-0000-0200-00000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08" authorId="8" shapeId="0" xr:uid="{00000000-0006-0000-0200-00000C00000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08" authorId="9" shapeId="0" xr:uid="{00000000-0006-0000-0200-00000D00000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08" authorId="10" shapeId="0" xr:uid="{00000000-0006-0000-0200-00000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08" authorId="11" shapeId="0" xr:uid="{00000000-0006-0000-0200-00000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08" authorId="12" shapeId="0" xr:uid="{00000000-0006-0000-0200-00001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08" authorId="13" shapeId="0" xr:uid="{00000000-0006-0000-0200-00001100000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08" authorId="14" shapeId="0" xr:uid="{00000000-0006-0000-0200-00001200000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08" authorId="15" shapeId="0" xr:uid="{00000000-0006-0000-0200-00001300000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08" authorId="16" shapeId="0" xr:uid="{00000000-0006-0000-0200-00001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08" authorId="17" shapeId="0" xr:uid="{00000000-0006-0000-0200-00001500000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08" authorId="18" shapeId="0" xr:uid="{00000000-0006-0000-0200-00001600000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08" authorId="19" shapeId="0" xr:uid="{00000000-0006-0000-0200-000017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08" authorId="21" shapeId="0" xr:uid="{00000000-0006-0000-0200-00001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08" authorId="22" shapeId="0" xr:uid="{00000000-0006-0000-0200-00001B00000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0" authorId="23" shapeId="0" xr:uid="{00000000-0006-0000-0200-00001C00000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1" authorId="24" shapeId="0" xr:uid="{00000000-0006-0000-0200-00001D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14" authorId="25" shapeId="0" xr:uid="{00000000-0006-0000-0200-00001E00000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 ref="B149" authorId="26" shapeId="0" xr:uid="{00000000-0006-0000-0200-00001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1" shapeId="0" xr:uid="{00000000-0006-0000-0300-00000300000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58" authorId="2" shapeId="0" xr:uid="{00000000-0006-0000-0300-00000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58" authorId="3" shapeId="0" xr:uid="{00000000-0006-0000-0300-00000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03" authorId="4" shapeId="0" xr:uid="{00000000-0006-0000-0300-00000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1" authorId="1" shapeId="0" xr:uid="{00000000-0006-0000-0800-00000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65" authorId="2" shapeId="0" xr:uid="{00000000-0006-0000-0800-00000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19" authorId="2" shapeId="0" xr:uid="{00000000-0006-0000-0B00-00000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2">
    <bk>
      <extLst>
        <ext xmlns:xlrd="http://schemas.microsoft.com/office/spreadsheetml/2017/richdata" uri="{3e2802c4-a4d2-4d8b-9148-e3be6c30e623}">
          <xlrd:rvb i="0"/>
        </ext>
      </extLst>
    </bk>
    <bk>
      <extLst>
        <ext xmlns:xlrd="http://schemas.microsoft.com/office/spreadsheetml/2017/richdata" uri="{3e2802c4-a4d2-4d8b-9148-e3be6c30e623}">
          <xlrd:rvb i="1"/>
        </ext>
      </extLst>
    </bk>
  </futureMetadata>
  <valueMetadata count="2">
    <bk>
      <rc t="1" v="0"/>
    </bk>
    <bk>
      <rc t="1" v="1"/>
    </bk>
  </valueMetadata>
</metadata>
</file>

<file path=xl/sharedStrings.xml><?xml version="1.0" encoding="utf-8"?>
<sst xmlns="http://schemas.openxmlformats.org/spreadsheetml/2006/main" count="1299" uniqueCount="784">
  <si>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</si>
  <si>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</si>
  <si>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</si>
  <si>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</si>
  <si>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</si>
  <si>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</si>
  <si>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</si>
  <si>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</si>
  <si>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</si>
  <si>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</si>
  <si>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</si>
  <si>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</si>
  <si>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</si>
  <si>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</si>
  <si>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</si>
  <si>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</si>
  <si>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</si>
  <si>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</si>
  <si>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</si>
  <si>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</si>
  <si>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</si>
  <si>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</si>
  <si>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</si>
  <si>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</si>
  <si>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</si>
  <si>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</si>
  <si>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</si>
  <si>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</si>
  <si>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</si>
  <si>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</si>
  <si>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</si>
  <si>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</si>
  <si>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</si>
  <si>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</si>
  <si>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</si>
  <si>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</si>
  <si>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</si>
  <si>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</si>
  <si>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</si>
  <si>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</si>
  <si>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</si>
  <si>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</si>
  <si>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</si>
  <si>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</si>
  <si>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</si>
  <si>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</si>
  <si>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</si>
  <si>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</si>
  <si>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</si>
  <si>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</si>
  <si>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</si>
  <si>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</si>
  <si>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</si>
  <si>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</si>
  <si>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</si>
  <si>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</si>
  <si>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</si>
  <si>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</si>
  <si>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</si>
  <si>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</si>
  <si>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</si>
  <si>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</si>
  <si>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</si>
  <si>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</si>
  <si>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</si>
  <si>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</si>
  <si>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</si>
  <si>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</si>
  <si>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</si>
  <si>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</si>
  <si>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</si>
  <si>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</si>
  <si>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</si>
  <si>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</si>
  <si>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</si>
  <si>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</si>
  <si>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</si>
  <si>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</si>
  <si>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</si>
  <si>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</si>
  <si>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</si>
  <si>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</si>
  <si>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</si>
  <si>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</si>
  <si>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</si>
  <si>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</si>
  <si>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</si>
  <si>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</si>
  <si>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</si>
  <si>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</si>
  <si>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</si>
  <si>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</si>
  <si>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</si>
  <si>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</si>
  <si>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</si>
  <si>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</si>
  <si>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</si>
  <si>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</si>
  <si>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</si>
  <si>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</si>
  <si>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</si>
  <si>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</si>
  <si>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</si>
  <si>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</si>
  <si>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</si>
  <si>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</si>
  <si>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</si>
  <si>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</si>
  <si>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</si>
  <si>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</si>
  <si>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</si>
  <si>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</si>
  <si>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</si>
  <si>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</si>
  <si>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</si>
  <si>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</si>
  <si>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</si>
  <si>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</si>
  <si>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</si>
  <si>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</si>
  <si>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</si>
  <si>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</si>
  <si>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</si>
  <si>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</si>
  <si>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</si>
  <si>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</si>
  <si>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</si>
  <si>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</si>
  <si>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</si>
  <si>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</si>
  <si>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</si>
  <si>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</si>
  <si>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</si>
  <si>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</si>
  <si>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</si>
  <si>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</si>
  <si>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</si>
  <si>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</si>
  <si>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</si>
  <si>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</si>
  <si>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</si>
  <si>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</si>
  <si>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</si>
  <si>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</si>
  <si>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</si>
  <si>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</si>
  <si>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</si>
  <si>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</si>
  <si>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</si>
  <si>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</si>
  <si>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</si>
  <si>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</si>
  <si>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</si>
  <si>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</si>
  <si>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</si>
  <si>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</si>
  <si>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</si>
  <si>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</si>
  <si>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</si>
  <si>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</si>
  <si>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</si>
  <si>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</si>
  <si>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</si>
  <si>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</si>
  <si>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</si>
  <si>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</si>
  <si>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</si>
  <si>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</si>
  <si>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</si>
  <si>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</si>
  <si>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</si>
  <si>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</si>
  <si>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</si>
  <si>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</si>
  <si>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</si>
  <si>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</si>
  <si>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</si>
  <si>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</si>
  <si>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</si>
  <si>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</si>
  <si>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</si>
  <si>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</si>
  <si>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</si>
  <si>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</si>
  <si>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</si>
  <si>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</si>
  <si>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</si>
  <si>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</si>
  <si>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</si>
  <si>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</si>
  <si>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</si>
  <si>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</si>
  <si>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</si>
  <si>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</si>
  <si>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</si>
  <si>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</si>
  <si>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</si>
  <si>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</si>
  <si>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</si>
  <si>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</si>
  <si>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</si>
  <si>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</si>
  <si>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</si>
  <si>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</si>
  <si>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</si>
  <si>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</si>
  <si>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</si>
  <si>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</si>
  <si>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</si>
  <si>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</si>
  <si>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</si>
  <si>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</si>
  <si>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</si>
  <si>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</si>
  <si>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</si>
  <si>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</si>
  <si>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</si>
  <si>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</si>
  <si>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</si>
  <si>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</si>
  <si>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</si>
  <si>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</si>
  <si>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</si>
  <si>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</si>
  <si>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</si>
  <si>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</si>
  <si>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</si>
  <si>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</si>
  <si>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</si>
  <si>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</si>
  <si>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</si>
  <si>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</si>
  <si>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</si>
  <si>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</si>
  <si>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</si>
  <si>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</si>
  <si>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</si>
  <si>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</si>
  <si>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</si>
  <si>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</si>
  <si>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</si>
  <si>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</si>
  <si>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</si>
  <si>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</si>
  <si>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</si>
  <si>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</si>
  <si>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</si>
  <si>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</si>
  <si>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</si>
  <si>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</si>
  <si>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</si>
  <si>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</si>
  <si>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</si>
  <si>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</si>
  <si>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</si>
  <si>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</si>
  <si>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</si>
  <si>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</si>
  <si>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</si>
  <si>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</si>
  <si>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</si>
  <si>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</si>
  <si>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</si>
  <si>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</si>
  <si>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</si>
  <si>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</si>
  <si>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</si>
  <si>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</si>
  <si>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</si>
  <si>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</si>
  <si>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</si>
  <si>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</si>
  <si>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</si>
  <si>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</si>
  <si>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</si>
  <si>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</si>
  <si>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</si>
  <si>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</si>
  <si>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</si>
  <si>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</si>
  <si>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</si>
  <si>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</si>
  <si>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</si>
  <si>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</si>
  <si>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</si>
  <si>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</si>
  <si>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</si>
  <si>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</si>
  <si>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</si>
  <si>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</si>
  <si>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</si>
  <si>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</si>
  <si>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</si>
  <si>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</si>
  <si>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</si>
  <si>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</si>
  <si>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</si>
  <si>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</si>
  <si>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</si>
  <si>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</si>
  <si>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</si>
  <si>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</si>
  <si>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</si>
  <si>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</si>
  <si>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</si>
  <si>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</si>
  <si>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</si>
  <si>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</si>
  <si>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</si>
  <si>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</si>
  <si>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</si>
  <si>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</si>
  <si>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</si>
  <si>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</si>
  <si>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</si>
  <si>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</si>
  <si>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</si>
  <si>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</si>
  <si>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</si>
  <si>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</si>
  <si>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</si>
  <si>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</si>
  <si>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</si>
  <si>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</si>
  <si>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</si>
  <si>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</si>
  <si>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</si>
  <si>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</si>
  <si>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</si>
  <si>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</si>
  <si>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</si>
  <si>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</si>
  <si>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</si>
  <si>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</si>
  <si>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</si>
  <si>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</si>
  <si>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</si>
  <si>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</si>
  <si>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</si>
  <si>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</si>
  <si>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</si>
  <si>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</si>
  <si>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</si>
  <si>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</si>
  <si>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</si>
  <si>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</si>
  <si>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</si>
  <si>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</si>
  <si>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</si>
  <si>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</si>
  <si>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</si>
  <si>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</si>
  <si>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</si>
  <si>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</si>
  <si>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</si>
  <si>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</si>
  <si>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</si>
  <si>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</si>
  <si>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</si>
  <si>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</si>
  <si>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</si>
  <si>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</si>
  <si>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</si>
  <si>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</si>
  <si>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</si>
  <si>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</si>
  <si>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</si>
  <si>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</si>
  <si>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</si>
  <si>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</si>
  <si>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</si>
  <si>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</si>
  <si>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</si>
  <si>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</si>
  <si>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</si>
  <si>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</si>
  <si>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</si>
  <si>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</si>
  <si>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</si>
  <si>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</si>
  <si>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</si>
  <si>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</si>
  <si>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</si>
  <si>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</si>
  <si>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</si>
  <si>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</si>
  <si>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</si>
  <si>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</si>
  <si>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</si>
  <si>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</si>
  <si>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</si>
  <si>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</si>
  <si>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</si>
  <si>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</si>
  <si>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</si>
  <si>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</si>
  <si>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</si>
  <si>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</si>
  <si>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</si>
  <si>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</si>
  <si>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</si>
  <si>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</si>
  <si>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</si>
  <si>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</si>
  <si>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</si>
  <si>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</si>
  <si>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</si>
  <si>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</si>
  <si>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</si>
  <si>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</si>
  <si>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</si>
  <si>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</si>
  <si>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</si>
  <si>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</si>
  <si>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</si>
  <si>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</si>
  <si>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</si>
  <si>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</si>
  <si>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</si>
  <si>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</si>
  <si>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</si>
  <si>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</si>
  <si>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</si>
  <si>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</si>
  <si>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</si>
  <si>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</si>
  <si>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</si>
  <si>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</si>
  <si>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</si>
  <si>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</si>
  <si>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</si>
  <si>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</si>
  <si>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</si>
  <si>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</si>
  <si>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</si>
  <si>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</si>
  <si>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</si>
  <si>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</si>
  <si>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</si>
  <si>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</si>
  <si>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</si>
  <si>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</si>
  <si>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</si>
  <si>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</si>
  <si>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</si>
  <si>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</si>
  <si>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</si>
  <si>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</si>
  <si>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</si>
  <si>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</si>
  <si>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</si>
  <si>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</si>
  <si>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</si>
  <si>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</si>
  <si>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</si>
  <si>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</si>
  <si>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</si>
  <si>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</si>
  <si>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</si>
  <si>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</si>
  <si>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</si>
  <si>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</si>
  <si>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</si>
  <si>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</si>
  <si>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</si>
  <si>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</si>
  <si>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</si>
  <si>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</si>
  <si>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</si>
  <si>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</si>
  <si>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</si>
  <si>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</si>
  <si>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</si>
  <si>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</si>
  <si>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</si>
  <si>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</si>
  <si>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</si>
  <si>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</si>
  <si>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</si>
  <si>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</si>
  <si>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</si>
  <si>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</si>
  <si>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</si>
  <si>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</si>
  <si>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</si>
  <si>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</si>
  <si>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</si>
  <si>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</si>
  <si>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</si>
  <si>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</si>
  <si>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</si>
  <si>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</si>
  <si>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</si>
  <si>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</si>
  <si>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</si>
  <si>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</si>
  <si>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</si>
  <si>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</si>
  <si>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</si>
  <si>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</si>
  <si>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</si>
  <si>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</si>
  <si>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</si>
  <si>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</si>
  <si>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</si>
  <si>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</si>
  <si>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</si>
  <si>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</si>
  <si>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</si>
  <si>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</si>
  <si>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</si>
  <si>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</si>
  <si>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</si>
  <si>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</si>
  <si>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</si>
  <si>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</si>
  <si>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</si>
  <si>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</si>
  <si>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</si>
  <si>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</si>
  <si>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</si>
  <si>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</si>
  <si>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</si>
  <si>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</si>
  <si>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</si>
  <si>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</si>
  <si>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</si>
  <si>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</si>
  <si>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</si>
  <si>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</si>
  <si>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</si>
  <si>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</si>
  <si>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</si>
  <si>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</si>
  <si>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</si>
  <si>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</si>
  <si>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</si>
  <si>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</si>
  <si>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</si>
  <si>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</si>
  <si>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</si>
  <si>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</si>
  <si>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</si>
  <si>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</si>
  <si>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</si>
  <si>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</si>
  <si>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</si>
  <si>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</si>
  <si>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</si>
  <si>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</si>
  <si>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</si>
  <si>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</si>
  <si>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</si>
  <si>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</si>
  <si>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</si>
  <si>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</si>
  <si>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</si>
  <si>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</si>
  <si>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</si>
  <si>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</si>
  <si>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</si>
  <si>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</si>
  <si>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</si>
  <si>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</si>
  <si>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</si>
  <si>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</si>
  <si>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</si>
  <si>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</si>
  <si>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</si>
  <si>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</si>
  <si>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</si>
  <si>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</si>
  <si>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</si>
  <si>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</si>
  <si>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</si>
  <si>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</si>
  <si>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</si>
  <si>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</si>
  <si>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</si>
  <si>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</si>
  <si>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</si>
  <si>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</si>
  <si>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</si>
  <si>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</si>
  <si>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</si>
  <si>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</si>
  <si>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</si>
  <si>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</si>
  <si>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</si>
  <si>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</si>
  <si>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</si>
  <si>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</si>
  <si>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</si>
  <si>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</si>
  <si>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</si>
  <si>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</si>
  <si>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</si>
  <si>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</si>
  <si>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</si>
  <si>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</si>
  <si>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</si>
  <si>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</si>
  <si>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</si>
  <si>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</si>
  <si>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</si>
  <si>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</si>
  <si>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</si>
  <si>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</si>
  <si>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</si>
  <si>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</si>
  <si>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</si>
  <si>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</si>
  <si>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</si>
  <si>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</si>
  <si>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</si>
  <si>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</si>
  <si>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</si>
  <si>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</si>
  <si>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</si>
  <si>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</si>
  <si>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</si>
  <si>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</si>
  <si>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</si>
  <si>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</si>
  <si>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</si>
  <si>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</si>
  <si>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</si>
  <si>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</si>
  <si>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</si>
  <si>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</si>
  <si>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</si>
  <si>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</si>
  <si>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</si>
  <si>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</si>
  <si>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</si>
  <si>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</si>
  <si>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</si>
  <si>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</si>
  <si>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</si>
  <si>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</si>
  <si>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</si>
  <si>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</si>
  <si>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</si>
  <si>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</si>
  <si>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</si>
  <si>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</si>
  <si>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</si>
  <si>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</si>
  <si>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</si>
  <si>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</si>
  <si>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</si>
  <si>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</si>
  <si>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</si>
  <si>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</si>
  <si>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</si>
  <si>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</si>
  <si>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</si>
  <si>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</si>
  <si>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</si>
  <si>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</si>
  <si>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</si>
  <si>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</si>
  <si>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</si>
  <si>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</si>
  <si>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</si>
  <si>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</si>
  <si>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</si>
  <si>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</si>
  <si>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</si>
  <si>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</si>
  <si>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</si>
  <si>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</si>
  <si>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</si>
  <si>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</si>
  <si>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</si>
  <si>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</si>
  <si>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</si>
  <si>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</si>
  <si>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</si>
  <si>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</si>
  <si>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</si>
  <si>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</si>
  <si>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</si>
  <si>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</si>
  <si>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</si>
  <si>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</si>
  <si>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</si>
  <si>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</si>
  <si>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</si>
  <si>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</si>
  <si>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</si>
  <si>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</si>
  <si>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</si>
  <si>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</si>
  <si>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</si>
  <si>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</si>
  <si>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</si>
  <si>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</si>
  <si>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</si>
  <si>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</si>
  <si>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</si>
  <si>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</si>
  <si>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</si>
  <si>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</si>
  <si>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</si>
  <si>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</si>
  <si>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</si>
  <si>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</si>
  <si>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</si>
  <si>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</si>
  <si>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</si>
  <si>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</si>
  <si>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</si>
  <si>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</si>
  <si>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</si>
  <si>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</si>
  <si>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</si>
  <si>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</si>
  <si>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</si>
  <si>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</si>
  <si>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</si>
  <si>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</si>
  <si>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</si>
  <si>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</si>
  <si>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</si>
  <si>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</si>
  <si>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</si>
  <si>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</si>
  <si>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</si>
  <si>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</si>
  <si>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</si>
  <si>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</si>
  <si>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</si>
  <si>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</si>
  <si>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</si>
  <si>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</si>
  <si>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</si>
  <si>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</si>
  <si>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</si>
  <si>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</si>
  <si>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</si>
  <si>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</si>
  <si>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</si>
  <si>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</si>
  <si>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</si>
  <si>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</si>
  <si>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</si>
  <si>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</si>
  <si>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</si>
  <si>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</si>
  <si>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</si>
  <si>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</si>
  <si>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</si>
  <si>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</si>
  <si>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</si>
  <si>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</si>
  <si>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</si>
  <si>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</si>
  <si>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</si>
  <si>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</si>
  <si>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</si>
  <si>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</si>
  <si>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</si>
  <si>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</si>
  <si>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</si>
  <si>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</si>
  <si>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</si>
  <si>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</si>
  <si>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</si>
  <si>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</si>
  <si>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</si>
  <si>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</si>
  <si>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</si>
  <si>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</si>
  <si>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</si>
  <si>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</si>
  <si>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</si>
  <si>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</si>
  <si>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</si>
  <si>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</si>
  <si>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</si>
  <si>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</si>
  <si>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</si>
  <si>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AMOUNT EXPECTED TO BE FINANCED IN FUTURE YEARS - ESTIMATED AS OF JUNE 30,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</si>
</sst>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xf numFmtId="2" fontId="160" fillId="32" borderId="309" xfId="181"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3559F3"/>
      <color rgb="FFFFFFCC"/>
      <color rgb="FFFFFF99"/>
      <color rgb="FFFF7C80"/>
      <color rgb="FFCCFFCC"/>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28"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 Id="rId27" Type="http://schemas.microsoft.com/office/2017/06/relationships/rdRichValueTypes" Target="richData/rdRichValueTyp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descr="Instructions for Annual College Operating Budget Forms&#10;"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descr="Exhibit F"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2</v>
    <v>1</v>
  </rv>
  <rv s="1">
    <v>2</v>
    <v>2</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686</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COLLEGE NAME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729</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0</v>
      </c>
      <c r="C10" s="450">
        <v>0</v>
      </c>
      <c r="D10" s="450">
        <v>0</v>
      </c>
      <c r="E10" s="369">
        <f>SUM(B10:D10)</f>
        <v>0</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0</v>
      </c>
      <c r="C12" s="440">
        <v>0</v>
      </c>
      <c r="D12" s="440">
        <v>0</v>
      </c>
      <c r="E12" s="370">
        <f>SUM(B12:D12)</f>
        <v>0</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v>0</v>
      </c>
      <c r="C14" s="452">
        <v>0</v>
      </c>
      <c r="D14" s="452">
        <v>0</v>
      </c>
      <c r="E14" s="370">
        <f t="shared" ref="E14:E20" si="0">SUM(B14:D14)</f>
        <v>0</v>
      </c>
      <c r="F14" s="352"/>
    </row>
    <row r="15" spans="1:8" s="17" customFormat="1" ht="20.100000000000001" customHeight="1">
      <c r="A15" s="368" t="s">
        <v>585</v>
      </c>
      <c r="B15" s="451">
        <v>0</v>
      </c>
      <c r="C15" s="440">
        <v>0</v>
      </c>
      <c r="D15" s="440">
        <v>0</v>
      </c>
      <c r="E15" s="370">
        <f>SUM(B15:D15)</f>
        <v>0</v>
      </c>
      <c r="F15" s="352"/>
    </row>
    <row r="16" spans="1:8" s="17" customFormat="1" ht="20.100000000000001" customHeight="1">
      <c r="A16" s="368" t="s">
        <v>586</v>
      </c>
      <c r="B16" s="451">
        <v>0</v>
      </c>
      <c r="C16" s="440">
        <v>0</v>
      </c>
      <c r="D16" s="440">
        <v>0</v>
      </c>
      <c r="E16" s="370">
        <f t="shared" si="0"/>
        <v>0</v>
      </c>
      <c r="F16" s="352"/>
    </row>
    <row r="17" spans="1:6" s="17" customFormat="1" ht="20.100000000000001" customHeight="1">
      <c r="A17" s="368" t="s">
        <v>587</v>
      </c>
      <c r="B17" s="451">
        <v>0</v>
      </c>
      <c r="C17" s="440">
        <v>0</v>
      </c>
      <c r="D17" s="440">
        <v>0</v>
      </c>
      <c r="E17" s="370">
        <f t="shared" si="0"/>
        <v>0</v>
      </c>
      <c r="F17" s="352"/>
    </row>
    <row r="18" spans="1:6" s="17" customFormat="1" ht="20.100000000000001" customHeight="1">
      <c r="A18" s="368" t="s">
        <v>588</v>
      </c>
      <c r="B18" s="451">
        <v>0</v>
      </c>
      <c r="C18" s="440">
        <v>0</v>
      </c>
      <c r="D18" s="440">
        <v>0</v>
      </c>
      <c r="E18" s="370">
        <f t="shared" si="0"/>
        <v>0</v>
      </c>
      <c r="F18" s="352"/>
    </row>
    <row r="19" spans="1:6" s="17" customFormat="1" ht="20.100000000000001" customHeight="1">
      <c r="A19" s="368" t="s">
        <v>589</v>
      </c>
      <c r="B19" s="451">
        <v>0</v>
      </c>
      <c r="C19" s="440">
        <v>0</v>
      </c>
      <c r="D19" s="440">
        <v>0</v>
      </c>
      <c r="E19" s="370">
        <f t="shared" si="0"/>
        <v>0</v>
      </c>
      <c r="F19" s="352"/>
    </row>
    <row r="20" spans="1:6" s="17" customFormat="1" ht="20.100000000000001" customHeight="1" thickBot="1">
      <c r="A20" s="368" t="s">
        <v>590</v>
      </c>
      <c r="B20" s="451">
        <v>0</v>
      </c>
      <c r="C20" s="441">
        <v>0</v>
      </c>
      <c r="D20" s="441">
        <v>0</v>
      </c>
      <c r="E20" s="370">
        <f t="shared" si="0"/>
        <v>0</v>
      </c>
      <c r="F20" s="352"/>
    </row>
    <row r="21" spans="1:6" s="17" customFormat="1" ht="24" customHeight="1" thickBot="1">
      <c r="A21" s="293" t="s">
        <v>49</v>
      </c>
      <c r="B21" s="353">
        <f>SUM(B10:B20)</f>
        <v>0</v>
      </c>
      <c r="C21" s="356">
        <f>SUM(C10:C20)</f>
        <v>0</v>
      </c>
      <c r="D21" s="356">
        <f>SUM(D10:D20)</f>
        <v>0</v>
      </c>
      <c r="E21" s="355">
        <f>SUM(E10:E20)</f>
        <v>0</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mmDqlQ19tSW9bhRJp+K7PjASBv0+gMLRdv5VDMLYuHlaqTQsVIwsAFefTbcEz1YxbWZuh3hls1qgENiJGuHUyg==" saltValue="GBgC5eHXdbgBXcs0kiD8r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altText="Exhibit F"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COLLEGE NAME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729</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722</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0</v>
      </c>
      <c r="E11" s="756">
        <v>0</v>
      </c>
      <c r="F11" s="757">
        <f t="shared" si="0"/>
        <v>0</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0</v>
      </c>
      <c r="E15" s="756">
        <v>0</v>
      </c>
      <c r="F15" s="757">
        <f t="shared" si="0"/>
        <v>0</v>
      </c>
      <c r="I15" s="88"/>
      <c r="J15" s="29"/>
      <c r="K15" s="93"/>
      <c r="L15" s="93"/>
      <c r="M15" s="93"/>
      <c r="N15" s="93"/>
    </row>
    <row r="16" spans="1:224" s="17" customFormat="1" ht="30" customHeight="1">
      <c r="A16" s="753" t="s">
        <v>409</v>
      </c>
      <c r="B16" s="754"/>
      <c r="C16" s="755" t="s">
        <v>410</v>
      </c>
      <c r="D16" s="756">
        <v>0</v>
      </c>
      <c r="E16" s="756">
        <v>0</v>
      </c>
      <c r="F16" s="757">
        <f t="shared" si="0"/>
        <v>0</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698</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0</v>
      </c>
      <c r="E25" s="756">
        <v>0</v>
      </c>
      <c r="F25" s="757">
        <f t="shared" si="0"/>
        <v>0</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0</v>
      </c>
      <c r="E30" s="756">
        <v>0</v>
      </c>
      <c r="F30" s="757">
        <f t="shared" si="0"/>
        <v>0</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0</v>
      </c>
      <c r="E34" s="756">
        <v>0</v>
      </c>
      <c r="F34" s="757">
        <f t="shared" si="0"/>
        <v>0</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v>0</v>
      </c>
      <c r="E48" s="756">
        <v>0</v>
      </c>
      <c r="F48" s="757">
        <f t="shared" si="0"/>
        <v>0</v>
      </c>
    </row>
    <row r="49" spans="1:6" s="17" customFormat="1" ht="30" customHeight="1">
      <c r="A49" s="753" t="s">
        <v>471</v>
      </c>
      <c r="B49" s="754"/>
      <c r="C49" s="755" t="s">
        <v>472</v>
      </c>
      <c r="D49" s="756">
        <v>0</v>
      </c>
      <c r="E49" s="756">
        <v>0</v>
      </c>
      <c r="F49" s="757">
        <f t="shared" si="0"/>
        <v>0</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0</v>
      </c>
      <c r="E54" s="756">
        <v>0</v>
      </c>
      <c r="F54" s="757">
        <f t="shared" si="0"/>
        <v>0</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0</v>
      </c>
      <c r="E57" s="268">
        <f>SUM(E10:E56)</f>
        <v>0</v>
      </c>
      <c r="F57" s="268">
        <f t="shared" si="0"/>
        <v>0</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0</v>
      </c>
      <c r="E64" s="453">
        <v>0</v>
      </c>
      <c r="F64" s="234">
        <f t="shared" si="0"/>
        <v>0</v>
      </c>
    </row>
    <row r="65" spans="1:6" s="17" customFormat="1" ht="30" customHeight="1">
      <c r="A65" s="753" t="s">
        <v>490</v>
      </c>
      <c r="B65" s="754"/>
      <c r="C65" s="763" t="s">
        <v>491</v>
      </c>
      <c r="D65" s="756">
        <v>0</v>
      </c>
      <c r="E65" s="756">
        <v>0</v>
      </c>
      <c r="F65" s="757">
        <f t="shared" si="0"/>
        <v>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0</v>
      </c>
      <c r="E67" s="756">
        <v>0</v>
      </c>
      <c r="F67" s="757">
        <f t="shared" si="0"/>
        <v>0</v>
      </c>
    </row>
    <row r="68" spans="1:6" s="17" customFormat="1" ht="30" customHeight="1">
      <c r="A68" s="753" t="s">
        <v>602</v>
      </c>
      <c r="B68" s="754"/>
      <c r="C68" s="763" t="s">
        <v>497</v>
      </c>
      <c r="D68" s="756">
        <v>0</v>
      </c>
      <c r="E68" s="756">
        <v>0</v>
      </c>
      <c r="F68" s="757">
        <f t="shared" si="0"/>
        <v>0</v>
      </c>
    </row>
    <row r="69" spans="1:6" s="17" customFormat="1" ht="30" customHeight="1">
      <c r="A69" s="753" t="s">
        <v>498</v>
      </c>
      <c r="B69" s="754"/>
      <c r="C69" s="763" t="s">
        <v>499</v>
      </c>
      <c r="D69" s="756">
        <v>0</v>
      </c>
      <c r="E69" s="756">
        <v>0</v>
      </c>
      <c r="F69" s="757">
        <f t="shared" si="0"/>
        <v>0</v>
      </c>
    </row>
    <row r="70" spans="1:6" s="17" customFormat="1" ht="30" customHeight="1">
      <c r="A70" s="1018" t="s">
        <v>690</v>
      </c>
      <c r="B70" s="754"/>
      <c r="C70" s="1015">
        <v>63100</v>
      </c>
      <c r="D70" s="1016">
        <v>0</v>
      </c>
      <c r="E70" s="1016">
        <v>0</v>
      </c>
      <c r="F70" s="1017">
        <v>0</v>
      </c>
    </row>
    <row r="71" spans="1:6" s="17" customFormat="1" ht="30" customHeight="1">
      <c r="A71" s="753" t="s">
        <v>500</v>
      </c>
      <c r="B71" s="754"/>
      <c r="C71" s="763" t="s">
        <v>501</v>
      </c>
      <c r="D71" s="756">
        <v>0</v>
      </c>
      <c r="E71" s="756">
        <v>0</v>
      </c>
      <c r="F71" s="757">
        <f t="shared" si="0"/>
        <v>0</v>
      </c>
    </row>
    <row r="72" spans="1:6" s="17" customFormat="1" ht="30" customHeight="1">
      <c r="A72" s="753" t="s">
        <v>702</v>
      </c>
      <c r="B72" s="754"/>
      <c r="C72" s="763" t="s">
        <v>503</v>
      </c>
      <c r="D72" s="756">
        <v>0</v>
      </c>
      <c r="E72" s="756">
        <v>0</v>
      </c>
      <c r="F72" s="757">
        <f t="shared" si="0"/>
        <v>0</v>
      </c>
    </row>
    <row r="73" spans="1:6" s="17" customFormat="1" ht="30" customHeight="1">
      <c r="A73" s="753" t="s">
        <v>504</v>
      </c>
      <c r="B73" s="754"/>
      <c r="C73" s="763" t="s">
        <v>505</v>
      </c>
      <c r="D73" s="756">
        <v>0</v>
      </c>
      <c r="E73" s="756">
        <v>0</v>
      </c>
      <c r="F73" s="757">
        <f t="shared" si="0"/>
        <v>0</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0</v>
      </c>
      <c r="E76" s="756">
        <v>0</v>
      </c>
      <c r="F76" s="757">
        <f t="shared" si="1"/>
        <v>0</v>
      </c>
    </row>
    <row r="77" spans="1:6" s="17" customFormat="1" ht="30" customHeight="1">
      <c r="A77" s="753" t="s">
        <v>511</v>
      </c>
      <c r="B77" s="754"/>
      <c r="C77" s="763" t="s">
        <v>512</v>
      </c>
      <c r="D77" s="756">
        <v>0</v>
      </c>
      <c r="E77" s="756">
        <v>0</v>
      </c>
      <c r="F77" s="757">
        <f t="shared" si="1"/>
        <v>0</v>
      </c>
    </row>
    <row r="78" spans="1:6" s="17" customFormat="1" ht="30" customHeight="1">
      <c r="A78" s="753" t="s">
        <v>513</v>
      </c>
      <c r="B78" s="754"/>
      <c r="C78" s="763" t="s">
        <v>514</v>
      </c>
      <c r="D78" s="756">
        <v>0</v>
      </c>
      <c r="E78" s="756">
        <v>0</v>
      </c>
      <c r="F78" s="757">
        <f t="shared" si="1"/>
        <v>0</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0</v>
      </c>
      <c r="E80" s="756">
        <v>0</v>
      </c>
      <c r="F80" s="757">
        <f t="shared" si="1"/>
        <v>0</v>
      </c>
    </row>
    <row r="81" spans="1:6" s="17" customFormat="1" ht="30" customHeight="1">
      <c r="A81" s="753" t="s">
        <v>519</v>
      </c>
      <c r="B81" s="754"/>
      <c r="C81" s="763" t="s">
        <v>520</v>
      </c>
      <c r="D81" s="756">
        <v>0</v>
      </c>
      <c r="E81" s="756">
        <v>0</v>
      </c>
      <c r="F81" s="757">
        <f t="shared" ref="F81:F86" si="2">+D81+E81</f>
        <v>0</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0</v>
      </c>
      <c r="E93" s="264">
        <f>SUM(E64:E92)</f>
        <v>0</v>
      </c>
      <c r="F93" s="264">
        <f t="shared" si="1"/>
        <v>0</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692</v>
      </c>
      <c r="B103" s="1099"/>
      <c r="C103" s="1100">
        <v>73001</v>
      </c>
      <c r="D103" s="1124">
        <v>0</v>
      </c>
      <c r="E103" s="1124">
        <v>0</v>
      </c>
      <c r="F103" s="1056">
        <f t="shared" si="1"/>
        <v>0</v>
      </c>
    </row>
    <row r="104" spans="1:6" s="17" customFormat="1" ht="30" customHeight="1">
      <c r="A104" s="1101" t="s">
        <v>693</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689</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0</v>
      </c>
      <c r="E111" s="268">
        <f>SUM(E98:E110)</f>
        <v>0</v>
      </c>
      <c r="F111" s="268">
        <f>SUM(D111:E111)</f>
        <v>0</v>
      </c>
    </row>
    <row r="112" spans="1:6" s="17" customFormat="1" ht="30" customHeight="1" thickBot="1">
      <c r="A112" s="272"/>
      <c r="B112" s="273"/>
      <c r="C112" s="269"/>
      <c r="D112" s="270"/>
      <c r="E112" s="270"/>
      <c r="F112" s="270"/>
    </row>
    <row r="113" spans="1:7" s="178" customFormat="1" ht="30" customHeight="1" thickBot="1">
      <c r="A113" s="868" t="s">
        <v>560</v>
      </c>
      <c r="B113" s="873"/>
      <c r="C113" s="256"/>
      <c r="D113" s="264">
        <f>+D57+D93+D111</f>
        <v>0</v>
      </c>
      <c r="E113" s="264">
        <f>+E57+E93+E111</f>
        <v>0</v>
      </c>
      <c r="F113" s="264">
        <f>SUM(D113:E113)</f>
        <v>0</v>
      </c>
    </row>
    <row r="114" spans="1:7" s="17" customFormat="1" ht="116.45" customHeight="1">
      <c r="F114" s="246"/>
    </row>
    <row r="115" spans="1:7" s="69" customFormat="1" ht="30" customHeight="1" thickBot="1">
      <c r="A115" s="17"/>
      <c r="B115" s="17"/>
      <c r="C115" s="17"/>
      <c r="D115" s="17"/>
      <c r="E115" s="17"/>
      <c r="F115" s="17"/>
    </row>
    <row r="116" spans="1:7" s="69" customFormat="1" ht="111.75" customHeight="1" thickBot="1">
      <c r="A116" s="986" t="s">
        <v>608</v>
      </c>
      <c r="B116" s="987"/>
      <c r="C116" s="231" t="s">
        <v>262</v>
      </c>
      <c r="D116" s="231" t="s">
        <v>597</v>
      </c>
      <c r="E116" s="231" t="s">
        <v>598</v>
      </c>
      <c r="G116" s="231" t="s">
        <v>599</v>
      </c>
    </row>
    <row r="117" spans="1:7" s="69" customFormat="1" ht="30" customHeight="1">
      <c r="A117" s="233" t="s">
        <v>609</v>
      </c>
      <c r="B117" s="260"/>
      <c r="C117" s="261"/>
      <c r="D117" s="453">
        <v>0</v>
      </c>
      <c r="E117" s="453">
        <v>0</v>
      </c>
      <c r="F117" s="234">
        <v>0</v>
      </c>
    </row>
    <row r="118" spans="1:7" s="69" customFormat="1" ht="30" customHeight="1">
      <c r="A118" s="753" t="s">
        <v>610</v>
      </c>
      <c r="B118" s="602"/>
      <c r="C118" s="765"/>
      <c r="D118" s="1080">
        <f>'EXHIBIT C'!H10</f>
        <v>0</v>
      </c>
      <c r="E118" s="756">
        <v>0</v>
      </c>
      <c r="F118" s="757">
        <f t="shared" ref="F118:F128" si="3">+D118+E118</f>
        <v>0</v>
      </c>
    </row>
    <row r="119" spans="1:7" s="69" customFormat="1" ht="30" customHeight="1">
      <c r="A119" s="753" t="s">
        <v>611</v>
      </c>
      <c r="B119" s="602"/>
      <c r="C119" s="765"/>
      <c r="D119" s="1080">
        <f>'EXHIBIT C'!F19</f>
        <v>0</v>
      </c>
      <c r="E119" s="756">
        <v>0</v>
      </c>
      <c r="F119" s="757">
        <f t="shared" si="3"/>
        <v>0</v>
      </c>
    </row>
    <row r="120" spans="1:7" s="69" customFormat="1" ht="50.25" customHeight="1">
      <c r="A120" s="753" t="s">
        <v>612</v>
      </c>
      <c r="B120" s="602"/>
      <c r="C120" s="765"/>
      <c r="D120" s="756">
        <v>0</v>
      </c>
      <c r="E120" s="756">
        <v>0</v>
      </c>
      <c r="F120" s="757">
        <f t="shared" si="3"/>
        <v>0</v>
      </c>
    </row>
    <row r="121" spans="1:7" s="69" customFormat="1" ht="30" customHeight="1">
      <c r="A121" s="753" t="s">
        <v>613</v>
      </c>
      <c r="B121" s="602"/>
      <c r="C121" s="765"/>
      <c r="D121" s="756">
        <v>0</v>
      </c>
      <c r="E121" s="756">
        <v>0</v>
      </c>
      <c r="F121" s="757">
        <f t="shared" si="3"/>
        <v>0</v>
      </c>
    </row>
    <row r="122" spans="1:7" s="69" customFormat="1" ht="30" customHeight="1">
      <c r="A122" s="990" t="s">
        <v>687</v>
      </c>
      <c r="B122" s="602"/>
      <c r="C122" s="765"/>
      <c r="D122" s="756">
        <v>0</v>
      </c>
      <c r="E122" s="756">
        <v>0</v>
      </c>
      <c r="F122" s="757">
        <f t="shared" si="3"/>
        <v>0</v>
      </c>
    </row>
    <row r="123" spans="1:7" s="69" customFormat="1" ht="30" customHeight="1">
      <c r="A123" s="753" t="s">
        <v>614</v>
      </c>
      <c r="B123" s="602"/>
      <c r="C123" s="765"/>
      <c r="D123" s="756">
        <v>0</v>
      </c>
      <c r="E123" s="756">
        <v>0</v>
      </c>
      <c r="F123" s="757">
        <f t="shared" si="3"/>
        <v>0</v>
      </c>
    </row>
    <row r="124" spans="1:7" s="69" customFormat="1" ht="30" customHeight="1">
      <c r="A124" s="753" t="s">
        <v>615</v>
      </c>
      <c r="B124" s="602"/>
      <c r="C124" s="765"/>
      <c r="D124" s="756">
        <v>0</v>
      </c>
      <c r="E124" s="756">
        <v>0</v>
      </c>
      <c r="F124" s="757">
        <f t="shared" si="3"/>
        <v>0</v>
      </c>
    </row>
    <row r="125" spans="1:7" s="69" customFormat="1" ht="30" customHeight="1">
      <c r="A125" s="753" t="s">
        <v>616</v>
      </c>
      <c r="B125" s="602"/>
      <c r="C125" s="765"/>
      <c r="D125" s="756">
        <v>0</v>
      </c>
      <c r="E125" s="756">
        <v>0</v>
      </c>
      <c r="F125" s="757">
        <f t="shared" si="3"/>
        <v>0</v>
      </c>
    </row>
    <row r="126" spans="1:7" s="69" customFormat="1" ht="30" customHeight="1">
      <c r="A126" s="753" t="s">
        <v>617</v>
      </c>
      <c r="B126" s="602"/>
      <c r="C126" s="765"/>
      <c r="D126" s="756">
        <v>0</v>
      </c>
      <c r="E126" s="756">
        <v>0</v>
      </c>
      <c r="F126" s="757">
        <f t="shared" si="3"/>
        <v>0</v>
      </c>
    </row>
    <row r="127" spans="1:7" ht="24.75" customHeight="1">
      <c r="A127" s="753" t="s">
        <v>618</v>
      </c>
      <c r="B127" s="602"/>
      <c r="C127" s="765"/>
      <c r="D127" s="756">
        <v>0</v>
      </c>
      <c r="E127" s="756">
        <v>0</v>
      </c>
      <c r="F127" s="757">
        <f t="shared" si="3"/>
        <v>0</v>
      </c>
    </row>
    <row r="128" spans="1:7"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0</v>
      </c>
      <c r="E129" s="258">
        <f>SUM(E117:E128)</f>
        <v>0</v>
      </c>
      <c r="F129" s="259">
        <f>SUM(F117:F128)</f>
        <v>0</v>
      </c>
    </row>
    <row r="130" spans="1:6" ht="14.1" customHeight="1">
      <c r="A130" s="247"/>
      <c r="B130" s="247"/>
      <c r="C130" s="248"/>
      <c r="D130" s="249"/>
      <c r="E130" s="249"/>
      <c r="F130" s="249"/>
    </row>
    <row r="131" spans="1:6" ht="83.25" customHeight="1">
      <c r="A131" s="931" t="s">
        <v>703</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704</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08aOjuDKJ615F6Sgy7RDxXHxNElZsWtqnVtpqfpuUxm/GM7b/PElsAJN5Q82DriVxMOWmYarKiLTawRNGcnNqg==" saltValue="razu+h23tfWApVTYxGEuig=="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745</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nBz86H8CVt19ehMBQ1jAj1ehpCV1vdDvk2QurhHIV149KmO827M1mPmIulbHcHXJTCzWru3bHPwxg4lAVMPhwg==" saltValue="qiSKNUQeGSFDaB0YzdxFF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711</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774</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altText="Instructions for Annual College Operating Budget Forms_x000d__x000a_"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757</v>
      </c>
      <c r="C3" s="64"/>
      <c r="D3" s="73"/>
      <c r="E3" s="72"/>
    </row>
    <row r="4" spans="1:10" ht="25.35" customHeight="1" thickBot="1">
      <c r="A4" s="62">
        <v>1</v>
      </c>
      <c r="B4" s="52">
        <v>2</v>
      </c>
      <c r="C4" s="52">
        <v>3</v>
      </c>
      <c r="D4" s="52">
        <v>4</v>
      </c>
      <c r="E4" s="19"/>
    </row>
    <row r="5" spans="1:10" ht="44.1" customHeight="1" thickBot="1">
      <c r="A5" s="38" t="s">
        <v>16</v>
      </c>
      <c r="B5" s="1068" t="s">
        <v>720</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721</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747</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758</v>
      </c>
      <c r="B40" s="936" t="s">
        <v>770</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759</v>
      </c>
      <c r="C43" s="626"/>
      <c r="D43" s="626">
        <v>650000</v>
      </c>
      <c r="E43" s="627">
        <f t="shared" ref="E43:E53" si="1">C43+D43</f>
        <v>650000</v>
      </c>
    </row>
    <row r="44" spans="1:12" ht="63">
      <c r="A44" s="944" t="str">
        <f>A11</f>
        <v>Daytona State College</v>
      </c>
      <c r="B44" s="628" t="s">
        <v>760</v>
      </c>
      <c r="C44" s="626"/>
      <c r="D44" s="626">
        <v>570000</v>
      </c>
      <c r="E44" s="627">
        <f t="shared" si="1"/>
        <v>570000</v>
      </c>
    </row>
    <row r="45" spans="1:12" ht="84.75" customHeight="1">
      <c r="A45" s="942" t="s">
        <v>25</v>
      </c>
      <c r="B45" s="628" t="s">
        <v>761</v>
      </c>
      <c r="C45" s="626"/>
      <c r="D45" s="626">
        <v>541000</v>
      </c>
      <c r="E45" s="627">
        <f t="shared" si="1"/>
        <v>541000</v>
      </c>
    </row>
    <row r="46" spans="1:12" ht="84.75" customHeight="1">
      <c r="A46" s="942" t="s">
        <v>25</v>
      </c>
      <c r="B46" s="1019" t="s">
        <v>762</v>
      </c>
      <c r="C46" s="1020"/>
      <c r="D46" s="1020">
        <v>1500000</v>
      </c>
      <c r="E46" s="627">
        <f t="shared" si="1"/>
        <v>1500000</v>
      </c>
    </row>
    <row r="47" spans="1:12" ht="84.75" customHeight="1">
      <c r="A47" s="942" t="s">
        <v>719</v>
      </c>
      <c r="B47" s="1019" t="s">
        <v>763</v>
      </c>
      <c r="C47" s="1020"/>
      <c r="D47" s="1020">
        <v>1500000</v>
      </c>
      <c r="E47" s="627">
        <f t="shared" si="1"/>
        <v>1500000</v>
      </c>
      <c r="G47" s="161" t="s">
        <v>10</v>
      </c>
    </row>
    <row r="48" spans="1:12" ht="62.45" customHeight="1">
      <c r="A48" s="942" t="s">
        <v>719</v>
      </c>
      <c r="B48" s="628" t="s">
        <v>764</v>
      </c>
      <c r="C48" s="626"/>
      <c r="D48" s="626">
        <v>2248487</v>
      </c>
      <c r="E48" s="627">
        <f t="shared" si="1"/>
        <v>2248487</v>
      </c>
    </row>
    <row r="49" spans="1:5" ht="62.45" customHeight="1">
      <c r="A49" s="942" t="s">
        <v>35</v>
      </c>
      <c r="B49" s="1019" t="s">
        <v>765</v>
      </c>
      <c r="C49" s="1020"/>
      <c r="D49" s="1020">
        <v>500000</v>
      </c>
      <c r="E49" s="627">
        <f t="shared" si="1"/>
        <v>500000</v>
      </c>
    </row>
    <row r="50" spans="1:5" ht="62.45" customHeight="1">
      <c r="A50" s="942" t="s">
        <v>35</v>
      </c>
      <c r="B50" s="1019" t="s">
        <v>766</v>
      </c>
      <c r="C50" s="1020"/>
      <c r="D50" s="1020">
        <v>2500000</v>
      </c>
      <c r="E50" s="627">
        <f t="shared" si="1"/>
        <v>2500000</v>
      </c>
    </row>
    <row r="51" spans="1:5" ht="62.45" customHeight="1">
      <c r="A51" s="1138" t="s">
        <v>767</v>
      </c>
      <c r="B51" s="1019" t="s">
        <v>768</v>
      </c>
      <c r="C51" s="1020"/>
      <c r="D51" s="1020">
        <v>1500000</v>
      </c>
      <c r="E51" s="1122">
        <f t="shared" si="1"/>
        <v>1500000</v>
      </c>
    </row>
    <row r="52" spans="1:5" ht="62.45" customHeight="1" thickBot="1">
      <c r="A52" s="1143" t="s">
        <v>46</v>
      </c>
      <c r="B52" s="1144" t="s">
        <v>769</v>
      </c>
      <c r="C52" s="1145"/>
      <c r="D52" s="1145">
        <v>1975000</v>
      </c>
      <c r="E52" s="1146">
        <f t="shared" si="1"/>
        <v>1975000</v>
      </c>
    </row>
    <row r="53" spans="1:5" ht="62.45" customHeight="1" thickBot="1">
      <c r="A53" s="1143" t="s">
        <v>34</v>
      </c>
      <c r="B53" s="1144" t="s">
        <v>773</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722</v>
      </c>
      <c r="B58" s="391" t="s">
        <v>771</v>
      </c>
      <c r="C58" s="16" t="s">
        <v>10</v>
      </c>
      <c r="D58" s="16"/>
    </row>
    <row r="59" spans="1:5" ht="69" customHeight="1" thickBot="1">
      <c r="A59" s="1037" t="s">
        <v>772</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723</v>
      </c>
      <c r="B65" s="1039" t="s">
        <v>748</v>
      </c>
      <c r="C65" s="1040"/>
      <c r="D65" s="1040"/>
      <c r="E65" s="1041"/>
      <c r="F65" s="18"/>
      <c r="G65" s="16"/>
    </row>
    <row r="66" spans="1:7" ht="87.6" customHeight="1" thickBot="1">
      <c r="A66" s="40" t="s">
        <v>17</v>
      </c>
      <c r="B66" s="24" t="s">
        <v>746</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749</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750</v>
      </c>
      <c r="B104" s="1023" t="s">
        <v>754</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694</v>
      </c>
      <c r="U106" s="32"/>
      <c r="V106" s="33"/>
      <c r="W106" s="34"/>
      <c r="X106" s="35"/>
      <c r="Y106" s="59"/>
      <c r="Z106" s="1046"/>
      <c r="AA106" s="1047"/>
      <c r="AB106" s="1048"/>
      <c r="AC106" s="19"/>
      <c r="AD106" s="1137" t="s">
        <v>751</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718</v>
      </c>
      <c r="R107" s="1062"/>
      <c r="S107" s="1063"/>
      <c r="T107" s="1121"/>
      <c r="U107" s="21"/>
      <c r="V107" s="1031" t="s">
        <v>78</v>
      </c>
      <c r="W107" s="1032"/>
      <c r="X107" s="1036"/>
      <c r="Y107" s="1066"/>
      <c r="Z107" s="1031" t="s">
        <v>79</v>
      </c>
      <c r="AA107" s="1032"/>
      <c r="AB107" s="1033"/>
      <c r="AD107" s="43" t="s">
        <v>80</v>
      </c>
      <c r="AF107" s="19"/>
      <c r="AI107" s="1067" t="s">
        <v>695</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752</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753</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688</v>
      </c>
      <c r="V139" s="53"/>
      <c r="W139" s="53"/>
      <c r="X139" s="53"/>
      <c r="Y139" s="53"/>
      <c r="Z139" s="53"/>
      <c r="AA139" s="53"/>
      <c r="AB139" s="53"/>
    </row>
    <row r="140" spans="1:44">
      <c r="A140" s="17" t="s">
        <v>755</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717</v>
      </c>
      <c r="B145" s="1029"/>
      <c r="C145" s="1110"/>
      <c r="D145" s="1110"/>
    </row>
    <row r="146" spans="1:4" ht="21.75" thickBot="1">
      <c r="A146" s="62"/>
      <c r="B146" s="63" t="s">
        <v>756</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717</v>
      </c>
      <c r="B180" s="1029"/>
    </row>
    <row r="181" spans="1:2" ht="21.75" thickBot="1">
      <c r="A181" s="62"/>
      <c r="B181" s="63" t="s">
        <v>756</v>
      </c>
    </row>
    <row r="182" spans="1:2" ht="21.75" thickBot="1">
      <c r="A182" s="62">
        <v>1</v>
      </c>
      <c r="B182" s="52">
        <v>2</v>
      </c>
    </row>
    <row r="183" spans="1:2" ht="54" thickBot="1">
      <c r="A183" s="1112" t="s">
        <v>696</v>
      </c>
      <c r="B183" s="1106" t="str">
        <f>B5</f>
        <v xml:space="preserve">2024-25 BASE BUDGET </v>
      </c>
    </row>
    <row r="184" spans="1:2" ht="42.75" thickBot="1">
      <c r="A184" s="290" t="s">
        <v>17</v>
      </c>
      <c r="B184" s="23" t="s">
        <v>696</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topLeftCell="A43" colorId="22" zoomScale="70" zoomScaleNormal="70" zoomScaleSheetLayoutView="51" zoomScalePageLayoutView="60" workbookViewId="0">
      <selection activeCell="D40" sqref="D40"/>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724</v>
      </c>
      <c r="B2" s="901"/>
      <c r="C2" s="901"/>
      <c r="D2" s="901"/>
      <c r="E2" s="901"/>
      <c r="F2" s="901"/>
      <c r="G2" s="901"/>
    </row>
    <row r="3" spans="1:9" ht="20.100000000000001" customHeight="1">
      <c r="A3" s="901"/>
      <c r="B3" s="901"/>
      <c r="C3" s="901"/>
      <c r="D3" s="901"/>
      <c r="E3" s="901"/>
      <c r="F3" s="901"/>
      <c r="G3" s="901"/>
      <c r="H3" s="88"/>
    </row>
    <row r="4" spans="1:9" ht="28.35" customHeight="1">
      <c r="A4" s="1126" t="s">
        <v>712</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17</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739</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t="e" vm="1">
        <f>IF(+'EXHIBIT A'!E44&gt;=0.0499,+'EXHIBIT A'!E44,"PERCENTAGE DOES NOT MEET STATUTORY GUIDELINES")</f>
        <v>#VALUE!</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722</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t="e" vm="2">
        <f>VLOOKUP($D$7,VLOOKUP!$A$109:$S$137,2)*30+D59</f>
        <v>#VALUE!</v>
      </c>
      <c r="E44" s="114">
        <f>+'EXHIBIT C'!F10</f>
        <v>0</v>
      </c>
      <c r="F44" s="115" t="e" vm="1">
        <f t="shared" ref="F44:F50" si="0">IF(D44=0,"0",(E44/D44-1))</f>
        <v>#VALUE!</v>
      </c>
      <c r="G44" s="116" t="e" vm="1">
        <f t="shared" ref="G44:G50" si="1">IF(OR(F44&gt;3%, F44&lt;-3%),"YES","NO")</f>
        <v>#VALUE!</v>
      </c>
      <c r="H44" s="88"/>
    </row>
    <row r="45" spans="1:8" ht="20.100000000000001" customHeight="1">
      <c r="C45" s="117" t="s">
        <v>126</v>
      </c>
      <c r="D45" s="650" t="e" vm="2">
        <f>VLOOKUP($D$7,VLOOKUP!$A$109:$S$137,5)*30+D60</f>
        <v>#VALUE!</v>
      </c>
      <c r="E45" s="118">
        <f>+'EXHIBIT C'!F11</f>
        <v>0</v>
      </c>
      <c r="F45" s="651" t="e" vm="1">
        <f t="shared" si="0"/>
        <v>#VALUE!</v>
      </c>
      <c r="G45" s="652" t="e" vm="1">
        <f t="shared" si="1"/>
        <v>#VALUE!</v>
      </c>
      <c r="H45" s="88"/>
    </row>
    <row r="46" spans="1:8" ht="20.100000000000001" customHeight="1">
      <c r="C46" s="653" t="s">
        <v>127</v>
      </c>
      <c r="D46" s="654" t="e" vm="2">
        <f>VLOOKUP($D$7,VLOOKUP!$A$109:$S$137,8)*30</f>
        <v>#VALUE!</v>
      </c>
      <c r="E46" s="655">
        <f>+'EXHIBIT C'!F12</f>
        <v>0</v>
      </c>
      <c r="F46" s="651" t="e" vm="1">
        <f t="shared" si="0"/>
        <v>#VALUE!</v>
      </c>
      <c r="G46" s="652" t="e" vm="1">
        <f t="shared" si="1"/>
        <v>#VALUE!</v>
      </c>
      <c r="H46" s="88"/>
    </row>
    <row r="47" spans="1:8" ht="20.100000000000001" customHeight="1">
      <c r="C47" s="653" t="s">
        <v>76</v>
      </c>
      <c r="D47" s="654" t="e" vm="2">
        <f>VLOOKUP($D$7,VLOOKUP!$A$109:$S$137,17)*30</f>
        <v>#VALUE!</v>
      </c>
      <c r="E47" s="655">
        <f>+'EXHIBIT C'!F13</f>
        <v>0</v>
      </c>
      <c r="F47" s="651" t="e" vm="1">
        <f t="shared" si="0"/>
        <v>#VALUE!</v>
      </c>
      <c r="G47" s="652" t="e" vm="1">
        <f t="shared" si="1"/>
        <v>#VALUE!</v>
      </c>
      <c r="H47" s="88"/>
    </row>
    <row r="48" spans="1:8" ht="20.100000000000001" customHeight="1">
      <c r="C48" s="653" t="s">
        <v>128</v>
      </c>
      <c r="D48" s="654" t="e" vm="2">
        <f>VLOOKUP($D$7,VLOOKUP!$A$109:$S$137,11)*30</f>
        <v>#VALUE!</v>
      </c>
      <c r="E48" s="655">
        <f>+'EXHIBIT C'!F14</f>
        <v>0</v>
      </c>
      <c r="F48" s="651" t="e" vm="1">
        <f t="shared" si="0"/>
        <v>#VALUE!</v>
      </c>
      <c r="G48" s="652" t="e" vm="1">
        <f t="shared" si="1"/>
        <v>#VALUE!</v>
      </c>
      <c r="H48" s="88"/>
    </row>
    <row r="49" spans="3:8" ht="20.100000000000001" customHeight="1" thickBot="1">
      <c r="C49" s="656" t="s">
        <v>129</v>
      </c>
      <c r="D49" s="657" t="e" vm="2">
        <f>VLOOKUP($D$7,VLOOKUP!$A$109:$S$137,14)*30</f>
        <v>#VALUE!</v>
      </c>
      <c r="E49" s="658">
        <f>+'EXHIBIT C'!F15</f>
        <v>0</v>
      </c>
      <c r="F49" s="659" t="e" vm="1">
        <f t="shared" si="0"/>
        <v>#VALUE!</v>
      </c>
      <c r="G49" s="660" t="e" vm="1">
        <f t="shared" si="1"/>
        <v>#VALUE!</v>
      </c>
      <c r="H49" s="88"/>
    </row>
    <row r="50" spans="3:8" ht="20.100000000000001" customHeight="1" thickBot="1">
      <c r="C50" s="119" t="s">
        <v>49</v>
      </c>
      <c r="D50" s="120" t="e" vm="1">
        <f>SUM(D44:D49)</f>
        <v>#VALUE!</v>
      </c>
      <c r="E50" s="121">
        <f>+'EXHIBIT C'!F17</f>
        <v>0</v>
      </c>
      <c r="F50" s="122" t="e" vm="1">
        <f t="shared" si="0"/>
        <v>#VALUE!</v>
      </c>
      <c r="G50" s="123" t="e" vm="1">
        <f t="shared" si="1"/>
        <v>#VALUE!</v>
      </c>
      <c r="H50" s="88"/>
    </row>
    <row r="51" spans="3:8" ht="46.5" customHeight="1" thickBot="1">
      <c r="C51" s="904" t="s">
        <v>130</v>
      </c>
      <c r="D51" s="905"/>
      <c r="E51" s="905"/>
      <c r="F51" s="905"/>
      <c r="G51" s="906"/>
      <c r="H51" s="88"/>
    </row>
    <row r="52" spans="3:8" ht="24.6" customHeight="1" thickBot="1">
      <c r="C52" s="828" t="s">
        <v>713</v>
      </c>
      <c r="D52" s="829"/>
      <c r="E52" s="829"/>
      <c r="F52" s="829"/>
      <c r="G52" s="830"/>
      <c r="H52" s="124"/>
    </row>
    <row r="53" spans="3:8" ht="205.5" customHeight="1" thickBot="1">
      <c r="C53" s="1086"/>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t="e" vm="2">
        <f>VLOOKUP($D$7,VLOOKUP!$A$109:$S$137,3)*30</f>
        <v>#VALUE!</v>
      </c>
      <c r="E59" s="130">
        <f>+'EXHIBIT C'!D19</f>
        <v>0</v>
      </c>
      <c r="F59" s="662" t="e" vm="1">
        <f t="shared" ref="F59:F65" si="2">IF(D59=0,"0",(E59/D59-1))</f>
        <v>#VALUE!</v>
      </c>
      <c r="G59" s="663" t="e" vm="1">
        <f>IF(OR(F59&gt;5%, F59&lt;-5%),"YES","NO")</f>
        <v>#VALUE!</v>
      </c>
    </row>
    <row r="60" spans="3:8" ht="20.100000000000001" customHeight="1">
      <c r="C60" s="117" t="s">
        <v>126</v>
      </c>
      <c r="D60" s="661" t="e" vm="2">
        <f>VLOOKUP($D$7,VLOOKUP!$A$109:$S$137,6)*30</f>
        <v>#VALUE!</v>
      </c>
      <c r="E60" s="131">
        <f>+'EXHIBIT C'!D20</f>
        <v>0</v>
      </c>
      <c r="F60" s="662" t="e" vm="1">
        <f t="shared" si="2"/>
        <v>#VALUE!</v>
      </c>
      <c r="G60" s="663" t="e" vm="1">
        <f t="shared" ref="G60:G65" si="3">IF(OR(F60&gt;5%, F60&lt;-5%),"YES","NO")</f>
        <v>#VALUE!</v>
      </c>
      <c r="H60" s="88"/>
    </row>
    <row r="61" spans="3:8" ht="20.100000000000001" customHeight="1">
      <c r="C61" s="653" t="s">
        <v>127</v>
      </c>
      <c r="D61" s="664" t="e" vm="2">
        <f>VLOOKUP($D$7,VLOOKUP!$A$109:$S$137,9)*30</f>
        <v>#VALUE!</v>
      </c>
      <c r="E61" s="665">
        <f>+'EXHIBIT C'!D21</f>
        <v>0</v>
      </c>
      <c r="F61" s="662" t="e" vm="1">
        <f t="shared" si="2"/>
        <v>#VALUE!</v>
      </c>
      <c r="G61" s="663" t="e" vm="1">
        <f t="shared" si="3"/>
        <v>#VALUE!</v>
      </c>
      <c r="H61" s="88"/>
    </row>
    <row r="62" spans="3:8" ht="20.100000000000001" customHeight="1">
      <c r="C62" s="653" t="s">
        <v>76</v>
      </c>
      <c r="D62" s="664" t="e" vm="2">
        <f>VLOOKUP($D$7,VLOOKUP!$A$109:$S$137,18)*30</f>
        <v>#VALUE!</v>
      </c>
      <c r="E62" s="665">
        <f>+'EXHIBIT C'!D22</f>
        <v>0</v>
      </c>
      <c r="F62" s="662" t="e" vm="1">
        <f t="shared" si="2"/>
        <v>#VALUE!</v>
      </c>
      <c r="G62" s="663" t="e" vm="1">
        <f t="shared" si="3"/>
        <v>#VALUE!</v>
      </c>
      <c r="H62" s="88"/>
    </row>
    <row r="63" spans="3:8" ht="20.100000000000001" customHeight="1">
      <c r="C63" s="653" t="s">
        <v>128</v>
      </c>
      <c r="D63" s="664" t="e" vm="2">
        <f>VLOOKUP($D$7,VLOOKUP!$A$109:$S$137,12)*30</f>
        <v>#VALUE!</v>
      </c>
      <c r="E63" s="665">
        <f>+'EXHIBIT C'!D23</f>
        <v>0</v>
      </c>
      <c r="F63" s="662" t="e" vm="1">
        <f t="shared" si="2"/>
        <v>#VALUE!</v>
      </c>
      <c r="G63" s="663" t="e" vm="1">
        <f t="shared" si="3"/>
        <v>#VALUE!</v>
      </c>
      <c r="H63" s="88"/>
    </row>
    <row r="64" spans="3:8" ht="20.100000000000001" customHeight="1" thickBot="1">
      <c r="C64" s="656" t="s">
        <v>129</v>
      </c>
      <c r="D64" s="666" t="e" vm="2">
        <f>VLOOKUP($D$7,VLOOKUP!$A$109:$S$137,15)*30</f>
        <v>#VALUE!</v>
      </c>
      <c r="E64" s="667">
        <f>+'EXHIBIT C'!D24</f>
        <v>0</v>
      </c>
      <c r="F64" s="668" t="e" vm="1">
        <f t="shared" si="2"/>
        <v>#VALUE!</v>
      </c>
      <c r="G64" s="669" t="e" vm="1">
        <f t="shared" si="3"/>
        <v>#VALUE!</v>
      </c>
      <c r="H64" s="88"/>
    </row>
    <row r="65" spans="1:8" ht="20.100000000000001" customHeight="1" thickBot="1">
      <c r="C65" s="119" t="s">
        <v>49</v>
      </c>
      <c r="D65" s="132" t="e" vm="1">
        <f>SUM(D59:D64)</f>
        <v>#VALUE!</v>
      </c>
      <c r="E65" s="133">
        <f>SUM(E59:E64)</f>
        <v>0</v>
      </c>
      <c r="F65" s="134" t="e" vm="1">
        <f t="shared" si="2"/>
        <v>#VALUE!</v>
      </c>
      <c r="G65" s="135" t="e" vm="1">
        <f t="shared" si="3"/>
        <v>#VALUE!</v>
      </c>
      <c r="H65" s="88"/>
    </row>
    <row r="66" spans="1:8" ht="42" customHeight="1" thickBot="1">
      <c r="C66" s="904" t="s">
        <v>135</v>
      </c>
      <c r="D66" s="905"/>
      <c r="E66" s="905"/>
      <c r="F66" s="905"/>
      <c r="G66" s="906"/>
      <c r="H66" s="88"/>
    </row>
    <row r="67" spans="1:8" ht="24.6" customHeight="1" thickBot="1">
      <c r="A67" s="98"/>
      <c r="B67" s="98"/>
      <c r="C67" s="825" t="s">
        <v>713</v>
      </c>
      <c r="D67" s="826"/>
      <c r="E67" s="826"/>
      <c r="F67" s="826"/>
      <c r="G67" s="827"/>
      <c r="H67" s="88"/>
    </row>
    <row r="68" spans="1:8" ht="227.25" customHeight="1" thickBot="1">
      <c r="A68" s="98"/>
      <c r="B68" s="98"/>
      <c r="C68" s="1089"/>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t="e" vm="2">
        <f>VLOOKUP($D$7,VLOOKUP!$A$7:$E$35,2)</f>
        <v>#VALUE!</v>
      </c>
      <c r="E84" s="1127" t="e" vm="1">
        <f>+'EXHIBIT D'!G76</f>
        <v>#VALUE!</v>
      </c>
      <c r="F84" s="1127" t="e" vm="1">
        <f>D84-E84</f>
        <v>#VALUE!</v>
      </c>
      <c r="G84" s="88"/>
      <c r="H84" s="88"/>
    </row>
    <row r="85" spans="1:8" ht="20.100000000000001" customHeight="1">
      <c r="A85" s="98"/>
      <c r="B85" s="98"/>
      <c r="C85" s="672" t="s">
        <v>150</v>
      </c>
      <c r="D85" s="671" t="e" vm="2">
        <f>VLOOKUP($D$7,VLOOKUP!$A$150:$B$178,2)</f>
        <v>#VALUE!</v>
      </c>
      <c r="E85" s="1127">
        <f>'EXHIBIT D'!G78</f>
        <v>0</v>
      </c>
      <c r="F85" s="1127" t="e" vm="1">
        <f>D85-E85</f>
        <v>#VALUE!</v>
      </c>
      <c r="G85" s="88"/>
      <c r="H85" s="88"/>
    </row>
    <row r="86" spans="1:8" ht="20.100000000000001" customHeight="1">
      <c r="A86" s="98"/>
      <c r="B86" s="98"/>
      <c r="C86" s="672" t="s">
        <v>151</v>
      </c>
      <c r="D86" s="671" t="e" vm="2">
        <f>VLOOKUP($D$7,VLOOKUP!$A$7:$E$35,3)</f>
        <v>#VALUE!</v>
      </c>
      <c r="E86" s="1127" t="e" vm="1">
        <f>'EXHIBIT D'!G82</f>
        <v>#VALUE!</v>
      </c>
      <c r="F86" s="1127" t="e" vm="1">
        <f>D86-E86</f>
        <v>#VALUE!</v>
      </c>
      <c r="G86" s="88"/>
      <c r="H86" s="88"/>
    </row>
    <row r="87" spans="1:8" ht="20.100000000000001" customHeight="1" thickBot="1">
      <c r="A87" s="97"/>
      <c r="B87" s="97"/>
      <c r="C87" s="143" t="s">
        <v>696</v>
      </c>
      <c r="D87" s="671" t="e" vm="2">
        <f>VLOOKUP($D$7,VLOOKUP!$A$185:$B$213,2)</f>
        <v>#VALUE!</v>
      </c>
      <c r="E87" s="1128">
        <f>'EXHIBIT D'!G77</f>
        <v>0</v>
      </c>
      <c r="F87" s="1127" t="e" vm="1">
        <f>D87-E87</f>
        <v>#VALUE!</v>
      </c>
      <c r="G87" s="88"/>
      <c r="H87" s="88"/>
    </row>
    <row r="88" spans="1:8" ht="20.100000000000001" customHeight="1" thickBot="1">
      <c r="A88" s="97"/>
      <c r="B88" s="97"/>
      <c r="C88" s="144" t="s">
        <v>152</v>
      </c>
      <c r="D88" s="145" t="e" vm="1">
        <f>SUM(D84:D87)</f>
        <v>#VALUE!</v>
      </c>
      <c r="E88" s="145" t="e" vm="1">
        <f>SUM(E84:E87)</f>
        <v>#VALUE!</v>
      </c>
      <c r="F88" s="145" t="e" vm="1">
        <f>SUM(F84:F87)</f>
        <v>#VALUE!</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740</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0</v>
      </c>
      <c r="D101" s="819" t="s">
        <v>741</v>
      </c>
      <c r="E101" s="819"/>
      <c r="F101" s="819"/>
      <c r="G101" s="88"/>
      <c r="H101" s="88"/>
    </row>
    <row r="102" spans="1:8" ht="20.100000000000001" customHeight="1">
      <c r="A102" s="95"/>
      <c r="B102" s="95"/>
      <c r="C102" s="674">
        <f>'EXHIBIT D'!G267-'EXHIBIT D'!G253-'EXHIBIT D'!G265</f>
        <v>0</v>
      </c>
      <c r="D102" s="821" t="s">
        <v>742</v>
      </c>
      <c r="E102" s="821"/>
      <c r="F102" s="821"/>
      <c r="G102" s="88"/>
      <c r="H102" s="88"/>
    </row>
    <row r="103" spans="1:8" ht="66.599999999999994" customHeight="1">
      <c r="A103" s="151"/>
      <c r="B103" s="151"/>
      <c r="C103" s="675">
        <f>C101-C102</f>
        <v>0</v>
      </c>
      <c r="D103" s="909" t="s">
        <v>705</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710</v>
      </c>
      <c r="D106" s="902"/>
      <c r="E106" s="902"/>
      <c r="F106" s="902"/>
      <c r="G106" s="902"/>
      <c r="H106" s="820"/>
    </row>
    <row r="107" spans="1:8" ht="20.100000000000001" customHeight="1">
      <c r="A107" s="151"/>
      <c r="B107" s="151"/>
    </row>
    <row r="108" spans="1:8" ht="24.75" customHeight="1">
      <c r="A108" s="151"/>
      <c r="B108" s="151"/>
      <c r="C108" s="154">
        <f>'EXHIBIT A'!E14</f>
        <v>0</v>
      </c>
      <c r="D108" s="17" t="s">
        <v>743</v>
      </c>
    </row>
    <row r="109" spans="1:8" ht="26.25" customHeight="1">
      <c r="A109" s="151"/>
      <c r="B109" s="151"/>
      <c r="C109" s="676">
        <f>'EXHIBIT A'!E36</f>
        <v>0</v>
      </c>
      <c r="D109" s="17" t="s">
        <v>744</v>
      </c>
    </row>
    <row r="110" spans="1:8" ht="26.1" customHeight="1">
      <c r="A110" s="151"/>
      <c r="B110" s="151"/>
      <c r="C110" s="677">
        <f>C108-C109</f>
        <v>0</v>
      </c>
      <c r="D110" s="89" t="s">
        <v>160</v>
      </c>
      <c r="E110" s="89"/>
      <c r="F110" s="89"/>
      <c r="G110" s="89"/>
    </row>
    <row r="111" spans="1:8" ht="20.100000000000001" customHeight="1">
      <c r="A111" s="151"/>
      <c r="B111" s="151"/>
      <c r="C111" s="154"/>
    </row>
    <row r="112" spans="1:8" ht="26.1" customHeight="1">
      <c r="A112" s="151"/>
      <c r="B112" s="151"/>
      <c r="C112" s="675">
        <f>'EXHIBIT D'!G187</f>
        <v>0</v>
      </c>
      <c r="D112" s="148" t="s">
        <v>161</v>
      </c>
      <c r="E112" s="92"/>
      <c r="F112" s="92"/>
    </row>
    <row r="113" spans="1:8" ht="20.100000000000001" customHeight="1"/>
    <row r="114" spans="1:8" ht="38.450000000000003" customHeight="1">
      <c r="C114" s="1130">
        <f>C110+C112</f>
        <v>0</v>
      </c>
      <c r="D114" s="909" t="s">
        <v>706</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t="str">
        <f>IF('EXHIBIT G'!D118=0,"No Credit Hours or Not Applicable",('EXHIBIT G'!D118/'EXHIBIT C'!F10))</f>
        <v>No Credit Hours or Not Applicable</v>
      </c>
      <c r="D119" s="17" t="s">
        <v>81</v>
      </c>
    </row>
    <row r="120" spans="1:8" ht="20.100000000000001" customHeight="1">
      <c r="C120" s="157"/>
    </row>
    <row r="121" spans="1:8" ht="20.100000000000001" customHeight="1">
      <c r="C121" s="158" t="str">
        <f>IF('EXHIBIT G'!D119=0,"No Credit Hours or Not Applicable",('EXHIBIT G'!D119/'EXHIBIT C'!D19))</f>
        <v>No Credit Hours or Not Applicable</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707</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708</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709</v>
      </c>
      <c r="D133" s="902"/>
      <c r="E133" s="902"/>
      <c r="F133" s="902"/>
      <c r="G133" s="902"/>
      <c r="H133" s="820"/>
    </row>
    <row r="134" spans="1:8" ht="20.100000000000001" customHeight="1"/>
    <row r="135" spans="1:8" ht="20.100000000000001" customHeight="1">
      <c r="C135" s="1129" t="str">
        <f>IF(+'EXHIBIT G'!F113='EXHIBIT G'!F129,"Equal","Not Equal")</f>
        <v>Equal</v>
      </c>
      <c r="D135" s="819" t="s">
        <v>168</v>
      </c>
      <c r="E135" s="819"/>
      <c r="F135" s="819"/>
    </row>
    <row r="136" spans="1:8" ht="20.100000000000001" customHeight="1" thickBot="1">
      <c r="C136" s="16"/>
    </row>
    <row r="137" spans="1:8" ht="24.6" customHeight="1" thickBot="1">
      <c r="C137" s="828" t="s">
        <v>714</v>
      </c>
      <c r="D137" s="829"/>
      <c r="E137" s="829"/>
      <c r="F137" s="829"/>
      <c r="G137" s="830"/>
      <c r="H137" s="28"/>
    </row>
    <row r="138" spans="1:8" ht="199.5" customHeight="1" thickBot="1">
      <c r="C138" s="1092"/>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3K7XYwarfUvC/umnL0oVfPBqewPdFHkuDpAHBnWk/4789a+Dx/tNdhPoqJUixMRRc2p9YQ59+7vHxuVbbgbxfQ==" saltValue="poLS+EfXl7i/ZQZFLkZq5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opLeftCell="A10" zoomScale="70" zoomScaleNormal="70" zoomScaleSheetLayoutView="90" zoomScalePageLayoutView="70" workbookViewId="0">
      <selection activeCell="B23" sqref="B23"/>
    </sheetView>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725</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COLLEGE NAME</v>
      </c>
      <c r="D8" s="836"/>
      <c r="E8" s="836"/>
      <c r="F8" s="283"/>
      <c r="G8" s="283"/>
    </row>
    <row r="9" spans="2:7" ht="25.35" customHeight="1"/>
    <row r="10" spans="2:7" ht="41.45" customHeight="1">
      <c r="E10" s="577" t="s">
        <v>173</v>
      </c>
    </row>
    <row r="11" spans="2:7" ht="25.35" customHeight="1">
      <c r="B11" s="28" t="s">
        <v>730</v>
      </c>
      <c r="D11" s="28"/>
      <c r="E11" s="161"/>
    </row>
    <row r="12" spans="2:7" ht="25.35" customHeight="1">
      <c r="B12" s="28"/>
      <c r="C12" s="28"/>
      <c r="D12" s="28"/>
    </row>
    <row r="13" spans="2:7" ht="25.35" customHeight="1">
      <c r="B13" s="17" t="s">
        <v>731</v>
      </c>
      <c r="C13" s="28"/>
      <c r="D13" s="28"/>
      <c r="E13" s="1135">
        <v>0</v>
      </c>
    </row>
    <row r="14" spans="2:7" ht="25.35" customHeight="1">
      <c r="B14" s="17" t="s">
        <v>174</v>
      </c>
      <c r="D14" s="28"/>
      <c r="E14" s="1136">
        <v>0</v>
      </c>
    </row>
    <row r="15" spans="2:7" ht="25.35" customHeight="1">
      <c r="B15" s="28"/>
      <c r="D15" s="28"/>
      <c r="E15" s="162"/>
    </row>
    <row r="16" spans="2:7" ht="25.35" customHeight="1">
      <c r="B16" s="17" t="s">
        <v>732</v>
      </c>
      <c r="C16" s="28"/>
      <c r="D16" s="28"/>
      <c r="E16" s="578">
        <f>+E14+E13</f>
        <v>0</v>
      </c>
    </row>
    <row r="17" spans="2:7" ht="25.35" customHeight="1">
      <c r="B17" s="28"/>
      <c r="C17" s="28"/>
      <c r="D17" s="28"/>
      <c r="E17" s="163"/>
    </row>
    <row r="18" spans="2:7" ht="25.35" customHeight="1">
      <c r="B18" s="17" t="s">
        <v>175</v>
      </c>
      <c r="C18" s="28"/>
      <c r="D18" s="28"/>
      <c r="E18" s="173" t="e" vm="1">
        <f>+'EXHIBIT D'!G143-SUM(+'EXHIBIT D'!G133+'EXHIBIT D'!G134)</f>
        <v>#VALUE!</v>
      </c>
      <c r="G18" s="138"/>
    </row>
    <row r="19" spans="2:7" ht="25.35" customHeight="1">
      <c r="B19" s="17" t="s">
        <v>176</v>
      </c>
      <c r="D19" s="28"/>
      <c r="E19" s="578">
        <f>+'EXHIBIT D'!G133+'EXHIBIT D'!G134</f>
        <v>0</v>
      </c>
    </row>
    <row r="20" spans="2:7" ht="25.35" customHeight="1">
      <c r="B20" s="28"/>
      <c r="D20" s="28"/>
      <c r="E20" s="168"/>
    </row>
    <row r="21" spans="2:7" ht="25.35" customHeight="1">
      <c r="B21" s="17" t="s">
        <v>177</v>
      </c>
      <c r="C21" s="28"/>
      <c r="D21" s="28"/>
      <c r="E21" s="579" t="e" vm="1">
        <f>+E19+E18</f>
        <v>#VALUE!</v>
      </c>
    </row>
    <row r="22" spans="2:7" ht="25.35" customHeight="1">
      <c r="B22" s="28"/>
      <c r="C22" s="28"/>
      <c r="D22" s="28"/>
      <c r="E22" s="168"/>
    </row>
    <row r="23" spans="2:7" ht="25.35" customHeight="1">
      <c r="B23" s="28" t="s">
        <v>178</v>
      </c>
      <c r="C23" s="28"/>
      <c r="D23" s="28"/>
      <c r="E23" s="579" t="e" vm="1">
        <f>+E21+E16</f>
        <v>#VALUE!</v>
      </c>
    </row>
    <row r="24" spans="2:7" ht="25.35" customHeight="1">
      <c r="B24" s="28"/>
      <c r="C24" s="28"/>
      <c r="D24" s="28"/>
      <c r="E24" s="168"/>
    </row>
    <row r="25" spans="2:7" ht="25.35" customHeight="1">
      <c r="B25" s="17" t="s">
        <v>179</v>
      </c>
      <c r="C25" s="28"/>
      <c r="D25" s="28"/>
      <c r="E25" s="174">
        <f>'EXHIBIT D'!G249-SUM(+'EXHIBIT D'!G223+'EXHIBIT D'!G224)</f>
        <v>0</v>
      </c>
    </row>
    <row r="26" spans="2:7" ht="25.35" customHeight="1">
      <c r="B26" s="17" t="s">
        <v>180</v>
      </c>
      <c r="D26" s="28"/>
      <c r="E26" s="578">
        <f>'EXHIBIT D'!G223+'EXHIBIT D'!G224</f>
        <v>0</v>
      </c>
    </row>
    <row r="27" spans="2:7" ht="25.35" customHeight="1">
      <c r="B27" s="28"/>
      <c r="D27" s="28"/>
      <c r="E27" s="168"/>
    </row>
    <row r="28" spans="2:7" ht="25.35" customHeight="1">
      <c r="B28" s="28" t="s">
        <v>181</v>
      </c>
      <c r="C28" s="28"/>
      <c r="D28" s="28"/>
      <c r="E28" s="580">
        <f>+E26+E25</f>
        <v>0</v>
      </c>
    </row>
    <row r="29" spans="2:7" ht="25.35" customHeight="1">
      <c r="B29" s="28"/>
      <c r="C29" s="28"/>
      <c r="D29" s="28"/>
      <c r="E29" s="164"/>
    </row>
    <row r="30" spans="2:7" ht="25.35" customHeight="1">
      <c r="B30" s="28" t="s">
        <v>733</v>
      </c>
      <c r="C30" s="28"/>
      <c r="D30" s="28"/>
      <c r="E30" s="164"/>
    </row>
    <row r="31" spans="2:7" ht="25.35" customHeight="1">
      <c r="B31" s="28"/>
      <c r="C31" s="28"/>
      <c r="D31" s="28"/>
      <c r="E31" s="164"/>
    </row>
    <row r="32" spans="2:7" ht="25.35" customHeight="1">
      <c r="B32" s="17" t="s">
        <v>182</v>
      </c>
      <c r="C32" s="28"/>
      <c r="D32" s="165" t="e" vm="1">
        <f>+E23-E28</f>
        <v>#VALUE!</v>
      </c>
      <c r="E32" s="164"/>
    </row>
    <row r="33" spans="2:10" ht="25.35" customHeight="1">
      <c r="B33" s="17" t="s">
        <v>183</v>
      </c>
      <c r="C33" s="28"/>
      <c r="D33" s="581">
        <f>+'EXHIBIT D'!G187</f>
        <v>0</v>
      </c>
      <c r="E33" s="164"/>
    </row>
    <row r="34" spans="2:10" ht="25.35" customHeight="1">
      <c r="B34" s="28"/>
      <c r="D34" s="28"/>
      <c r="E34" s="164"/>
      <c r="J34" s="166"/>
    </row>
    <row r="35" spans="2:10" ht="25.35" customHeight="1">
      <c r="B35" s="17" t="s">
        <v>734</v>
      </c>
      <c r="C35" s="28"/>
      <c r="D35" s="28"/>
      <c r="E35" s="167" t="e" vm="1">
        <f>+D32+D33</f>
        <v>#VALUE!</v>
      </c>
    </row>
    <row r="36" spans="2:10" ht="25.35" customHeight="1">
      <c r="B36" s="17" t="s">
        <v>735</v>
      </c>
      <c r="C36" s="28"/>
      <c r="D36" s="28"/>
      <c r="E36" s="579">
        <f>-'EXHIBIT D'!G265</f>
        <v>0</v>
      </c>
      <c r="J36" s="48"/>
    </row>
    <row r="37" spans="2:10" ht="25.35" customHeight="1">
      <c r="D37" s="28"/>
      <c r="E37" s="167"/>
    </row>
    <row r="38" spans="2:10" ht="25.35" customHeight="1">
      <c r="B38" s="28" t="s">
        <v>736</v>
      </c>
      <c r="D38" s="28"/>
      <c r="E38" s="578" t="e" vm="1">
        <f>+E35-E36</f>
        <v>#VALUE!</v>
      </c>
    </row>
    <row r="39" spans="2:10" ht="25.35" customHeight="1">
      <c r="B39" s="28"/>
      <c r="C39" s="28"/>
      <c r="D39" s="28"/>
      <c r="E39" s="168"/>
    </row>
    <row r="40" spans="2:10" ht="25.35" customHeight="1">
      <c r="B40" s="17" t="s">
        <v>737</v>
      </c>
      <c r="C40" s="28"/>
      <c r="D40" s="28"/>
      <c r="E40" s="580">
        <f>'EXHIBIT D'!G254+'EXHIBIT D'!G255+'EXHIBIT D'!G256+'EXHIBIT D'!G257+'EXHIBIT D'!G258+'EXHIBIT D'!G259+'EXHIBIT D'!G260+'EXHIBIT D'!G261</f>
        <v>0</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738</v>
      </c>
      <c r="C44" s="28"/>
      <c r="D44" s="28"/>
      <c r="E44" s="582" t="e" vm="1">
        <f>+E40/E23</f>
        <v>#VALUE!</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sXcOOhbAxya62v6yV97MyRi4CfNprm2B3Q7sbf7duXOAyQuo/zBq4QE6EL6ELLG6JZZRcasdP/BEzwgxBcbt3w==" saltValue="+sRTTmObLcW8dcV+BNUT6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tabSelected="1" zoomScale="50" zoomScaleNormal="50" zoomScalePageLayoutView="50" workbookViewId="0">
      <selection activeCell="C13" sqref="C13"/>
    </sheetView>
  </sheetViews>
  <sheetFormatPr defaultColWidth="9.140625" defaultRowHeight="12.75"/>
  <cols>
    <col min="1" max="1" width="98.28515625" style="178" customWidth="1"/>
    <col min="2" max="2" width="18" style="178" customWidth="1"/>
    <col min="3" max="4" width="16.42578125" style="178" customWidth="1"/>
    <col min="5" max="6" width="22.42578125" style="178" customWidth="1"/>
    <col min="7" max="7" width="21.2851562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726</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COLLEGE NAME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0</v>
      </c>
      <c r="C14" s="962">
        <v>0</v>
      </c>
      <c r="D14" s="962">
        <v>0</v>
      </c>
      <c r="E14" s="962">
        <v>0</v>
      </c>
      <c r="F14" s="962">
        <v>0</v>
      </c>
      <c r="G14" s="679">
        <f>SUM(B14:F14)</f>
        <v>0</v>
      </c>
      <c r="H14" s="365">
        <f>G14*30</f>
        <v>0</v>
      </c>
    </row>
    <row r="15" spans="1:18" s="17" customFormat="1" ht="20.100000000000001" customHeight="1">
      <c r="A15" s="28" t="s">
        <v>201</v>
      </c>
      <c r="B15" s="963">
        <v>0</v>
      </c>
      <c r="C15" s="963">
        <v>0</v>
      </c>
      <c r="D15" s="963">
        <v>0</v>
      </c>
      <c r="E15" s="963">
        <v>0</v>
      </c>
      <c r="F15" s="963">
        <v>0</v>
      </c>
      <c r="G15" s="679">
        <f>SUM(B15:F15)</f>
        <v>0</v>
      </c>
      <c r="H15" s="338">
        <f>G15*30</f>
        <v>0</v>
      </c>
    </row>
    <row r="16" spans="1:18" s="17" customFormat="1" ht="20.100000000000001" customHeight="1" thickBot="1">
      <c r="A16" s="28" t="s">
        <v>76</v>
      </c>
      <c r="B16" s="964">
        <v>0</v>
      </c>
      <c r="C16" s="964">
        <v>0</v>
      </c>
      <c r="D16" s="965"/>
      <c r="E16" s="964">
        <v>0</v>
      </c>
      <c r="F16" s="964">
        <v>0</v>
      </c>
      <c r="G16" s="339">
        <f>SUM(B16:F16)</f>
        <v>0</v>
      </c>
      <c r="H16" s="680">
        <f>G16*30</f>
        <v>0</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0</v>
      </c>
      <c r="C19" s="366"/>
      <c r="D19" s="366"/>
      <c r="E19" s="366"/>
      <c r="F19" s="366"/>
      <c r="G19" s="679">
        <f>B19</f>
        <v>0</v>
      </c>
      <c r="H19" s="607">
        <f>G19*3</f>
        <v>0</v>
      </c>
    </row>
    <row r="20" spans="1:11" s="17" customFormat="1" ht="20.100000000000001" customHeight="1" thickBot="1">
      <c r="A20" s="28" t="s">
        <v>205</v>
      </c>
      <c r="B20" s="596">
        <v>0</v>
      </c>
      <c r="C20" s="320"/>
      <c r="D20" s="320"/>
      <c r="E20" s="320"/>
      <c r="F20" s="320"/>
      <c r="G20" s="341">
        <f>B20</f>
        <v>0</v>
      </c>
      <c r="H20" s="566">
        <f>G20*3</f>
        <v>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0</v>
      </c>
      <c r="C29" s="962">
        <v>0</v>
      </c>
      <c r="D29" s="962">
        <v>0</v>
      </c>
      <c r="E29" s="536">
        <f>D14</f>
        <v>0</v>
      </c>
      <c r="F29" s="962">
        <v>0</v>
      </c>
      <c r="G29" s="962">
        <v>0</v>
      </c>
      <c r="H29" s="346">
        <f>SUM(B29:G29)</f>
        <v>0</v>
      </c>
      <c r="I29" s="359">
        <f>H29*30</f>
        <v>0</v>
      </c>
    </row>
    <row r="30" spans="1:11" s="17" customFormat="1" ht="20.100000000000001" customHeight="1">
      <c r="A30" s="28" t="str">
        <f t="shared" si="0"/>
        <v>LOWER LEVEL - CREDIT (A &amp; P, PSV, DEVELOPMENTAL EDUCATION AND EPI)</v>
      </c>
      <c r="B30" s="683">
        <f t="shared" si="0"/>
        <v>0</v>
      </c>
      <c r="C30" s="966">
        <v>0</v>
      </c>
      <c r="D30" s="966">
        <v>0</v>
      </c>
      <c r="E30" s="684">
        <f>D15</f>
        <v>0</v>
      </c>
      <c r="F30" s="966">
        <v>0</v>
      </c>
      <c r="G30" s="966">
        <v>0</v>
      </c>
      <c r="H30" s="679">
        <f>SUM(B30:G30)</f>
        <v>0</v>
      </c>
      <c r="I30" s="338">
        <f>H30*30</f>
        <v>0</v>
      </c>
    </row>
    <row r="31" spans="1:11" s="17" customFormat="1" ht="20.100000000000001" customHeight="1">
      <c r="A31" s="28" t="str">
        <f t="shared" si="0"/>
        <v>CAREER CERTIFICATE AND APPLIED TECHNOLOGY DIPLOMA</v>
      </c>
      <c r="B31" s="1148">
        <f t="shared" si="0"/>
        <v>0</v>
      </c>
      <c r="C31" s="963">
        <v>0</v>
      </c>
      <c r="D31" s="963">
        <v>0</v>
      </c>
      <c r="E31" s="1149"/>
      <c r="F31" s="963">
        <v>0</v>
      </c>
      <c r="G31" s="963">
        <v>0</v>
      </c>
      <c r="H31" s="1150">
        <f>SUM(B31:G31)</f>
        <v>0</v>
      </c>
      <c r="I31" s="1150">
        <f>H31*30</f>
        <v>0</v>
      </c>
    </row>
    <row r="32" spans="1:11" s="17" customFormat="1" ht="20.100000000000001" customHeight="1" thickBot="1">
      <c r="A32" s="28" t="s">
        <v>778</v>
      </c>
      <c r="B32" s="1166">
        <v>0</v>
      </c>
      <c r="C32" s="1163">
        <v>0</v>
      </c>
      <c r="D32" s="1163">
        <v>0</v>
      </c>
      <c r="E32" s="1164"/>
      <c r="F32" s="1163">
        <v>0</v>
      </c>
      <c r="G32" s="1163">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0</v>
      </c>
      <c r="C35" s="366"/>
      <c r="D35" s="366"/>
      <c r="E35" s="366"/>
      <c r="F35" s="366"/>
      <c r="G35" s="366"/>
      <c r="H35" s="685">
        <f>B35</f>
        <v>0</v>
      </c>
      <c r="I35" s="360">
        <f>H35*3</f>
        <v>0</v>
      </c>
      <c r="J35" s="344"/>
      <c r="K35" s="344"/>
    </row>
    <row r="36" spans="1:11" s="17" customFormat="1" ht="20.100000000000001" customHeight="1" thickBot="1">
      <c r="A36" s="28" t="str">
        <f>A20</f>
        <v>ADULT GENERAL EDUCATION AND SECONDARY (PER TERM)</v>
      </c>
      <c r="B36" s="686">
        <f>B20</f>
        <v>0</v>
      </c>
      <c r="C36" s="320"/>
      <c r="D36" s="320"/>
      <c r="E36" s="320"/>
      <c r="F36" s="320"/>
      <c r="G36" s="320"/>
      <c r="H36" s="350">
        <f>B36</f>
        <v>0</v>
      </c>
      <c r="I36" s="687">
        <f>H36*3</f>
        <v>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777</v>
      </c>
      <c r="B41" s="915"/>
      <c r="C41" s="915"/>
      <c r="D41" s="915"/>
      <c r="E41" s="915"/>
      <c r="F41" s="915"/>
      <c r="G41" s="915"/>
      <c r="H41" s="915"/>
      <c r="I41" s="915"/>
      <c r="J41" s="175"/>
    </row>
    <row r="42" spans="1:11" ht="20.25" customHeight="1">
      <c r="A42" s="17" t="s">
        <v>779</v>
      </c>
      <c r="B42" s="177"/>
      <c r="C42" s="177"/>
      <c r="D42" s="177"/>
      <c r="E42" s="177"/>
      <c r="F42" s="177"/>
      <c r="G42" s="177"/>
      <c r="H42" s="177"/>
      <c r="I42" s="177"/>
    </row>
    <row r="43" spans="1:11" ht="20.25" customHeight="1">
      <c r="A43" s="17" t="s">
        <v>780</v>
      </c>
      <c r="B43" s="177"/>
      <c r="C43" s="177"/>
      <c r="D43" s="177"/>
      <c r="E43" s="177"/>
      <c r="F43" s="177"/>
      <c r="G43" s="177"/>
      <c r="H43" s="177"/>
      <c r="I43" s="177"/>
    </row>
    <row r="44" spans="1:11" ht="20.25" customHeight="1">
      <c r="A44" s="17" t="s">
        <v>781</v>
      </c>
      <c r="B44" s="177"/>
      <c r="C44" s="177"/>
      <c r="D44" s="177"/>
      <c r="E44" s="177"/>
      <c r="F44" s="177"/>
      <c r="G44" s="177"/>
      <c r="H44" s="177"/>
      <c r="I44" s="177"/>
    </row>
    <row r="45" spans="1:11" ht="20.25" customHeight="1">
      <c r="A45" s="17" t="s">
        <v>782</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2jXNzODUO7PR1BLi0Xw9bRvmTk5brUoScHQglLOt2GzVYnCyv2WCyR0+xX2wqj6Yo8dy+e6Ct/SANqb69gE3Tw==" saltValue="ZskzTProvLfx2c6d+l4RM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727</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COLLEGE NAME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0</v>
      </c>
      <c r="E10" s="539">
        <v>0</v>
      </c>
      <c r="F10" s="540">
        <f t="shared" ref="F10:F15" si="0">+D10-E10</f>
        <v>0</v>
      </c>
      <c r="G10" s="540">
        <f>'EXHIBIT B'!B14</f>
        <v>0</v>
      </c>
      <c r="H10" s="541">
        <f>ROUND(+F10*G10,0)</f>
        <v>0</v>
      </c>
    </row>
    <row r="11" spans="1:9" ht="20.100000000000001" customHeight="1">
      <c r="A11" s="690" t="s">
        <v>194</v>
      </c>
      <c r="B11" s="690" t="s">
        <v>126</v>
      </c>
      <c r="C11" s="691" t="s">
        <v>221</v>
      </c>
      <c r="D11" s="689">
        <v>0</v>
      </c>
      <c r="E11" s="689">
        <v>0</v>
      </c>
      <c r="F11" s="692">
        <f t="shared" si="0"/>
        <v>0</v>
      </c>
      <c r="G11" s="692">
        <f>+'EXHIBIT B'!B15</f>
        <v>0</v>
      </c>
      <c r="H11" s="693">
        <f t="shared" ref="H11:H15" si="1">ROUND(+F11*G11,0)</f>
        <v>0</v>
      </c>
    </row>
    <row r="12" spans="1:9" ht="20.100000000000001" customHeight="1">
      <c r="A12" s="690" t="s">
        <v>194</v>
      </c>
      <c r="B12" s="690" t="s">
        <v>127</v>
      </c>
      <c r="C12" s="691" t="s">
        <v>222</v>
      </c>
      <c r="D12" s="689">
        <v>0</v>
      </c>
      <c r="E12" s="689">
        <v>0</v>
      </c>
      <c r="F12" s="692">
        <f t="shared" si="0"/>
        <v>0</v>
      </c>
      <c r="G12" s="692">
        <f>+'EXHIBIT B'!B15</f>
        <v>0</v>
      </c>
      <c r="H12" s="693">
        <f t="shared" si="1"/>
        <v>0</v>
      </c>
    </row>
    <row r="13" spans="1:9" ht="20.100000000000001" customHeight="1">
      <c r="A13" s="690" t="s">
        <v>194</v>
      </c>
      <c r="B13" s="690" t="s">
        <v>76</v>
      </c>
      <c r="C13" s="691" t="s">
        <v>223</v>
      </c>
      <c r="D13" s="694">
        <v>0</v>
      </c>
      <c r="E13" s="694">
        <v>0</v>
      </c>
      <c r="F13" s="692">
        <f t="shared" si="0"/>
        <v>0</v>
      </c>
      <c r="G13" s="692">
        <f>+'EXHIBIT B'!B16</f>
        <v>0</v>
      </c>
      <c r="H13" s="693">
        <f t="shared" si="1"/>
        <v>0</v>
      </c>
    </row>
    <row r="14" spans="1:9" ht="20.100000000000001" customHeight="1">
      <c r="A14" s="690" t="s">
        <v>194</v>
      </c>
      <c r="B14" s="690" t="s">
        <v>128</v>
      </c>
      <c r="C14" s="691" t="s">
        <v>224</v>
      </c>
      <c r="D14" s="689">
        <v>0</v>
      </c>
      <c r="E14" s="689">
        <v>0</v>
      </c>
      <c r="F14" s="692">
        <f t="shared" si="0"/>
        <v>0</v>
      </c>
      <c r="G14" s="692">
        <f>+'EXHIBIT B'!B15</f>
        <v>0</v>
      </c>
      <c r="H14" s="693">
        <f t="shared" si="1"/>
        <v>0</v>
      </c>
    </row>
    <row r="15" spans="1:9" ht="20.100000000000001" customHeight="1" thickBot="1">
      <c r="A15" s="695" t="s">
        <v>194</v>
      </c>
      <c r="B15" s="695" t="s">
        <v>129</v>
      </c>
      <c r="C15" s="696">
        <v>40160</v>
      </c>
      <c r="D15" s="697">
        <v>0</v>
      </c>
      <c r="E15" s="697">
        <v>0</v>
      </c>
      <c r="F15" s="698">
        <f t="shared" si="0"/>
        <v>0</v>
      </c>
      <c r="G15" s="698">
        <f>+'EXHIBIT B'!B15</f>
        <v>0</v>
      </c>
      <c r="H15" s="699">
        <f t="shared" si="1"/>
        <v>0</v>
      </c>
    </row>
    <row r="16" spans="1:9" ht="24.95" customHeight="1" thickBot="1">
      <c r="A16" s="296"/>
      <c r="B16" s="296"/>
      <c r="C16" s="296"/>
      <c r="D16" s="297"/>
      <c r="E16" s="297"/>
      <c r="F16" s="298"/>
      <c r="G16" s="298"/>
      <c r="H16" s="299"/>
    </row>
    <row r="17" spans="1:9" ht="24.95" customHeight="1" thickBot="1">
      <c r="A17" s="300"/>
      <c r="B17" s="301" t="s">
        <v>225</v>
      </c>
      <c r="C17" s="301"/>
      <c r="D17" s="302">
        <f>SUM(D10:D15)</f>
        <v>0</v>
      </c>
      <c r="E17" s="302">
        <f>SUM(E10:E15)</f>
        <v>0</v>
      </c>
      <c r="F17" s="303">
        <f>SUM(F10:F15)</f>
        <v>0</v>
      </c>
      <c r="G17" s="303"/>
      <c r="H17" s="304">
        <f>SUM(H10:H15)</f>
        <v>0</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0</v>
      </c>
      <c r="E19" s="701">
        <f>'EXHIBIT B'!C29</f>
        <v>0</v>
      </c>
      <c r="F19" s="702">
        <f t="shared" ref="F19:F25" si="2">ROUND(+D19*E19,0)</f>
        <v>0</v>
      </c>
      <c r="G19" s="306"/>
      <c r="H19" s="306"/>
    </row>
    <row r="20" spans="1:9" ht="20.100000000000001" customHeight="1">
      <c r="A20" s="641" t="s">
        <v>209</v>
      </c>
      <c r="B20" s="641" t="s">
        <v>126</v>
      </c>
      <c r="C20" s="703" t="s">
        <v>228</v>
      </c>
      <c r="D20" s="710">
        <v>0</v>
      </c>
      <c r="E20" s="704">
        <f>+'EXHIBIT B'!C30</f>
        <v>0</v>
      </c>
      <c r="F20" s="705">
        <f t="shared" si="2"/>
        <v>0</v>
      </c>
      <c r="G20" s="48"/>
      <c r="H20" s="48"/>
    </row>
    <row r="21" spans="1:9" ht="20.100000000000001" customHeight="1">
      <c r="A21" s="641" t="s">
        <v>209</v>
      </c>
      <c r="B21" s="641" t="s">
        <v>127</v>
      </c>
      <c r="C21" s="703" t="s">
        <v>229</v>
      </c>
      <c r="D21" s="710">
        <v>0</v>
      </c>
      <c r="E21" s="704">
        <f>+'EXHIBIT B'!C30</f>
        <v>0</v>
      </c>
      <c r="F21" s="705">
        <f t="shared" si="2"/>
        <v>0</v>
      </c>
      <c r="G21" s="48"/>
      <c r="H21" s="48"/>
    </row>
    <row r="22" spans="1:9" ht="20.100000000000001" customHeight="1">
      <c r="A22" s="641" t="s">
        <v>209</v>
      </c>
      <c r="B22" s="641" t="s">
        <v>76</v>
      </c>
      <c r="C22" s="703" t="s">
        <v>230</v>
      </c>
      <c r="D22" s="710">
        <v>0</v>
      </c>
      <c r="E22" s="704">
        <f>+'EXHIBIT B'!C31</f>
        <v>0</v>
      </c>
      <c r="F22" s="705">
        <f t="shared" si="2"/>
        <v>0</v>
      </c>
      <c r="G22" s="48"/>
      <c r="H22" s="48"/>
    </row>
    <row r="23" spans="1:9" ht="20.100000000000001" customHeight="1">
      <c r="A23" s="641" t="s">
        <v>209</v>
      </c>
      <c r="B23" s="641" t="s">
        <v>128</v>
      </c>
      <c r="C23" s="703" t="s">
        <v>231</v>
      </c>
      <c r="D23" s="710">
        <v>0</v>
      </c>
      <c r="E23" s="704">
        <f>+'EXHIBIT B'!C30</f>
        <v>0</v>
      </c>
      <c r="F23" s="705">
        <f t="shared" si="2"/>
        <v>0</v>
      </c>
      <c r="G23" s="48"/>
      <c r="H23" s="48"/>
    </row>
    <row r="24" spans="1:9" ht="20.100000000000001" customHeight="1">
      <c r="A24" s="1057" t="s">
        <v>209</v>
      </c>
      <c r="B24" s="1057" t="s">
        <v>129</v>
      </c>
      <c r="C24" s="1153">
        <v>40360</v>
      </c>
      <c r="D24" s="1154">
        <v>0</v>
      </c>
      <c r="E24" s="1155">
        <f>+'EXHIBIT B'!C30</f>
        <v>0</v>
      </c>
      <c r="F24" s="1156">
        <f t="shared" si="2"/>
        <v>0</v>
      </c>
      <c r="G24" s="48"/>
      <c r="H24" s="48"/>
    </row>
    <row r="25" spans="1:9" ht="20.100000000000001" customHeight="1" thickBot="1">
      <c r="A25" s="383" t="s">
        <v>209</v>
      </c>
      <c r="B25" s="383" t="s">
        <v>775</v>
      </c>
      <c r="C25" s="1151" t="s">
        <v>776</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0</v>
      </c>
      <c r="E27" s="708"/>
      <c r="F27" s="709">
        <f>SUM(F19:F25)</f>
        <v>0</v>
      </c>
      <c r="G27" s="310"/>
      <c r="H27" s="310"/>
    </row>
    <row r="28" spans="1:9" ht="20.100000000000001" customHeight="1" thickBot="1">
      <c r="A28" s="311" t="s">
        <v>232</v>
      </c>
      <c r="B28" s="311"/>
      <c r="C28" s="311"/>
      <c r="D28" s="311"/>
      <c r="E28" s="311"/>
      <c r="F28" s="312"/>
      <c r="G28" s="542"/>
      <c r="H28" s="313">
        <f>H17+F27</f>
        <v>0</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0</v>
      </c>
      <c r="H33" s="547">
        <f>ROUND(+F33*G33,0)</f>
        <v>0</v>
      </c>
    </row>
    <row r="34" spans="1:8" ht="20.100000000000001" customHeight="1">
      <c r="A34" s="641" t="s">
        <v>238</v>
      </c>
      <c r="B34" s="641" t="s">
        <v>241</v>
      </c>
      <c r="C34" s="703" t="s">
        <v>242</v>
      </c>
      <c r="D34" s="710">
        <v>0</v>
      </c>
      <c r="E34" s="710">
        <v>0</v>
      </c>
      <c r="F34" s="704">
        <f>D34-E34</f>
        <v>0</v>
      </c>
      <c r="G34" s="704">
        <f>'EXHIBIT B'!B20</f>
        <v>0</v>
      </c>
      <c r="H34" s="705">
        <f>ROUND(+F34*G34,0)</f>
        <v>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0</v>
      </c>
      <c r="E37" s="316">
        <f>SUM(E33:E36)</f>
        <v>0</v>
      </c>
      <c r="F37" s="317">
        <f>D37-E37</f>
        <v>0</v>
      </c>
      <c r="G37" s="317"/>
      <c r="H37" s="318">
        <f>SUM(H33:H36)</f>
        <v>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0</v>
      </c>
      <c r="F40" s="547">
        <f>D40*E40</f>
        <v>0</v>
      </c>
    </row>
    <row r="41" spans="1:8" ht="20.100000000000001" customHeight="1">
      <c r="A41" s="641" t="s">
        <v>238</v>
      </c>
      <c r="B41" s="641" t="s">
        <v>241</v>
      </c>
      <c r="C41" s="703">
        <v>40390</v>
      </c>
      <c r="D41" s="710">
        <v>0</v>
      </c>
      <c r="E41" s="704">
        <f>'EXHIBIT B'!B36</f>
        <v>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0</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716</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684</v>
      </c>
      <c r="B55" s="968">
        <v>0</v>
      </c>
      <c r="C55" s="1133"/>
      <c r="D55" s="1134"/>
      <c r="E55" s="970"/>
      <c r="F55" s="971"/>
    </row>
    <row r="56" spans="1:10" ht="24.95" customHeight="1">
      <c r="A56" s="716"/>
      <c r="B56" s="710">
        <v>0</v>
      </c>
      <c r="C56" s="972"/>
      <c r="D56" s="973"/>
      <c r="E56" s="972"/>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685</v>
      </c>
      <c r="B64" s="969">
        <v>0</v>
      </c>
      <c r="C64" s="970"/>
      <c r="D64" s="971"/>
      <c r="E64" s="970"/>
      <c r="F64" s="971"/>
    </row>
    <row r="65" spans="1:6" ht="24.95" customHeight="1">
      <c r="A65" s="716"/>
      <c r="B65" s="710">
        <v>0</v>
      </c>
      <c r="C65" s="972"/>
      <c r="D65" s="973"/>
      <c r="E65" s="972"/>
      <c r="F65" s="973"/>
    </row>
    <row r="66" spans="1:6" ht="24.95" customHeight="1">
      <c r="A66" s="716"/>
      <c r="B66" s="710">
        <v>0</v>
      </c>
      <c r="C66" s="972"/>
      <c r="D66" s="973"/>
      <c r="E66" s="972"/>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0</v>
      </c>
      <c r="C70" s="980"/>
      <c r="D70" s="981"/>
      <c r="E70" s="980"/>
      <c r="F70" s="981"/>
    </row>
    <row r="71" spans="1:6" ht="24.95" customHeight="1" thickBot="1">
      <c r="A71" s="290" t="s">
        <v>257</v>
      </c>
      <c r="B71" s="291">
        <f>+B70+B61</f>
        <v>0</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fGDp5zBks+DbsG6N8fEoFJrnNJFAz+EXfnzX7NKIQXHD04vmSKtgOazFxkUNlPBV3AvUhW5lNy0vN6UXUuom8g==" saltValue="uILXgPw3amtBU0pZHNOz6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COLLEGE NAME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775</v>
      </c>
      <c r="C28" s="420" t="s">
        <v>776</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i1NYYm7s3vrfYMKcVQVlQcKgHSrHu494lz6maItCH3HY8ywA2Ig/GCuZaS4v0aNeItvb/CT4D7mVyl1+5oKrEQ==" saltValue="f4Ip3Y2M4iuE2cR5QYB+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COLLEGE NAME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728</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0</v>
      </c>
    </row>
    <row r="13" spans="1:8" ht="20.100000000000001" customHeight="1">
      <c r="A13" s="492" t="s">
        <v>194</v>
      </c>
      <c r="B13" s="182"/>
      <c r="C13" s="175" t="s">
        <v>126</v>
      </c>
      <c r="D13" s="182"/>
      <c r="E13" s="182"/>
      <c r="F13" s="187" t="s">
        <v>221</v>
      </c>
      <c r="G13" s="186">
        <f>+'EXHIBIT C'!H11+'EXHIBIT C(2)'!E14</f>
        <v>0</v>
      </c>
    </row>
    <row r="14" spans="1:8" ht="20.100000000000001" customHeight="1">
      <c r="A14" s="492" t="s">
        <v>194</v>
      </c>
      <c r="B14" s="182"/>
      <c r="C14" s="182" t="s">
        <v>127</v>
      </c>
      <c r="D14" s="182"/>
      <c r="E14" s="182"/>
      <c r="F14" s="187" t="s">
        <v>222</v>
      </c>
      <c r="G14" s="513">
        <f>+'EXHIBIT C'!H12+'EXHIBIT C(2)'!E15</f>
        <v>0</v>
      </c>
    </row>
    <row r="15" spans="1:8" ht="20.100000000000001" customHeight="1">
      <c r="A15" s="492" t="s">
        <v>194</v>
      </c>
      <c r="B15" s="182"/>
      <c r="C15" s="188" t="s">
        <v>274</v>
      </c>
      <c r="D15" s="182"/>
      <c r="E15" s="182"/>
      <c r="F15" s="187" t="s">
        <v>223</v>
      </c>
      <c r="G15" s="513">
        <f>+'EXHIBIT C'!H13+'EXHIBIT C(2)'!E16</f>
        <v>0</v>
      </c>
    </row>
    <row r="16" spans="1:8" ht="20.100000000000001" customHeight="1">
      <c r="A16" s="492" t="s">
        <v>194</v>
      </c>
      <c r="B16" s="182"/>
      <c r="C16" s="188" t="s">
        <v>275</v>
      </c>
      <c r="D16" s="182"/>
      <c r="E16" s="182"/>
      <c r="F16" s="187" t="s">
        <v>224</v>
      </c>
      <c r="G16" s="514">
        <f>+'EXHIBIT C'!H14+'EXHIBIT C(2)'!E17</f>
        <v>0</v>
      </c>
    </row>
    <row r="17" spans="1:7" ht="20.100000000000001" customHeight="1">
      <c r="A17" s="492" t="s">
        <v>194</v>
      </c>
      <c r="B17" s="182"/>
      <c r="C17" s="175" t="s">
        <v>129</v>
      </c>
      <c r="D17" s="182"/>
      <c r="E17" s="182"/>
      <c r="F17" s="185">
        <v>40160</v>
      </c>
      <c r="G17" s="514">
        <f>+'EXHIBIT C'!H15+'EXHIBIT C(2)'!E18</f>
        <v>0</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0</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0</v>
      </c>
    </row>
    <row r="22" spans="1:7" ht="20.100000000000001" customHeight="1">
      <c r="A22" s="492" t="s">
        <v>209</v>
      </c>
      <c r="B22" s="182"/>
      <c r="C22" s="175" t="s">
        <v>126</v>
      </c>
      <c r="D22" s="182"/>
      <c r="E22" s="182"/>
      <c r="F22" s="187" t="s">
        <v>228</v>
      </c>
      <c r="G22" s="191">
        <f>+'EXHIBIT C'!F20+'EXHIBIT C(2)'!E23</f>
        <v>0</v>
      </c>
    </row>
    <row r="23" spans="1:7" ht="20.100000000000001" customHeight="1">
      <c r="A23" s="492" t="s">
        <v>209</v>
      </c>
      <c r="B23" s="182"/>
      <c r="C23" s="182" t="s">
        <v>127</v>
      </c>
      <c r="D23" s="182"/>
      <c r="E23" s="182"/>
      <c r="F23" s="187" t="s">
        <v>229</v>
      </c>
      <c r="G23" s="196">
        <f>+'EXHIBIT C'!F21+'EXHIBIT C(2)'!E24</f>
        <v>0</v>
      </c>
    </row>
    <row r="24" spans="1:7" ht="20.100000000000001" customHeight="1">
      <c r="A24" s="492" t="s">
        <v>209</v>
      </c>
      <c r="B24" s="182"/>
      <c r="C24" s="188" t="s">
        <v>274</v>
      </c>
      <c r="D24" s="182"/>
      <c r="E24" s="182"/>
      <c r="F24" s="187" t="s">
        <v>230</v>
      </c>
      <c r="G24" s="196">
        <f>+'EXHIBIT C'!F22+'EXHIBIT C(2)'!E25</f>
        <v>0</v>
      </c>
    </row>
    <row r="25" spans="1:7" ht="20.100000000000001" customHeight="1">
      <c r="A25" s="492" t="s">
        <v>209</v>
      </c>
      <c r="B25" s="182"/>
      <c r="C25" s="188" t="s">
        <v>275</v>
      </c>
      <c r="D25" s="182"/>
      <c r="E25" s="182"/>
      <c r="F25" s="187" t="s">
        <v>231</v>
      </c>
      <c r="G25" s="196">
        <f>+'EXHIBIT C'!F23+'EXHIBIT C(2)'!E26</f>
        <v>0</v>
      </c>
    </row>
    <row r="26" spans="1:7" ht="20.100000000000001" customHeight="1">
      <c r="A26" s="492" t="s">
        <v>209</v>
      </c>
      <c r="B26" s="182"/>
      <c r="C26" s="175" t="s">
        <v>129</v>
      </c>
      <c r="D26" s="182"/>
      <c r="E26" s="182"/>
      <c r="F26" s="185">
        <v>40360</v>
      </c>
      <c r="G26" s="196">
        <f>+'EXHIBIT C'!F24+'EXHIBIT C(2)'!E27</f>
        <v>0</v>
      </c>
    </row>
    <row r="27" spans="1:7" ht="20.100000000000001" customHeight="1">
      <c r="A27" s="492" t="s">
        <v>209</v>
      </c>
      <c r="B27" s="182"/>
      <c r="C27" s="175" t="s">
        <v>775</v>
      </c>
      <c r="D27" s="182"/>
      <c r="E27" s="182"/>
      <c r="F27" s="185" t="s">
        <v>776</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SUM(G21:G27)</f>
        <v>0</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0</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0</v>
      </c>
    </row>
    <row r="49" spans="1:7" ht="20.100000000000001" customHeight="1">
      <c r="A49" s="492" t="s">
        <v>289</v>
      </c>
      <c r="C49" s="197"/>
      <c r="D49" s="197"/>
      <c r="E49" s="197"/>
      <c r="F49" s="198" t="s">
        <v>290</v>
      </c>
      <c r="G49" s="442">
        <v>0</v>
      </c>
    </row>
    <row r="50" spans="1:7" ht="20.100000000000001" customHeight="1">
      <c r="A50" s="492" t="s">
        <v>291</v>
      </c>
      <c r="B50" s="182"/>
      <c r="C50" s="182"/>
      <c r="D50" s="182"/>
      <c r="E50" s="182"/>
      <c r="F50" s="187" t="s">
        <v>292</v>
      </c>
      <c r="G50" s="442">
        <v>0</v>
      </c>
    </row>
    <row r="51" spans="1:7" ht="20.100000000000001" customHeight="1">
      <c r="A51" s="492" t="s">
        <v>293</v>
      </c>
      <c r="B51" s="182"/>
      <c r="C51" s="182"/>
      <c r="D51" s="182"/>
      <c r="E51" s="182"/>
      <c r="F51" s="187" t="s">
        <v>294</v>
      </c>
      <c r="G51" s="442">
        <v>0</v>
      </c>
    </row>
    <row r="52" spans="1:7" ht="20.100000000000001" customHeight="1">
      <c r="A52" s="492" t="s">
        <v>295</v>
      </c>
      <c r="B52" s="182"/>
      <c r="C52" s="182"/>
      <c r="D52" s="182"/>
      <c r="E52" s="182"/>
      <c r="F52" s="185">
        <v>40450</v>
      </c>
      <c r="G52" s="442">
        <v>0</v>
      </c>
    </row>
    <row r="53" spans="1:7" ht="20.100000000000001" customHeight="1">
      <c r="A53" s="492" t="s">
        <v>296</v>
      </c>
      <c r="B53" s="182"/>
      <c r="C53" s="182"/>
      <c r="D53" s="182"/>
      <c r="E53" s="182"/>
      <c r="F53" s="187" t="s">
        <v>297</v>
      </c>
      <c r="G53" s="442">
        <v>0</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0</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0</v>
      </c>
    </row>
    <row r="60" spans="1:7" ht="20.100000000000001" customHeight="1">
      <c r="A60" s="492" t="s">
        <v>310</v>
      </c>
      <c r="B60" s="182"/>
      <c r="C60" s="182"/>
      <c r="D60" s="182"/>
      <c r="E60" s="182"/>
      <c r="F60" s="187" t="s">
        <v>311</v>
      </c>
      <c r="G60" s="442">
        <v>0</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0</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0</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0</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t="e" vm="1">
        <f>'CHECK SHEET'!D84</f>
        <v>#VALUE!</v>
      </c>
    </row>
    <row r="77" spans="1:7" ht="20.100000000000001" customHeight="1">
      <c r="A77" s="492" t="s">
        <v>697</v>
      </c>
      <c r="B77" s="182"/>
      <c r="C77" s="182"/>
      <c r="D77" s="182"/>
      <c r="E77" s="182"/>
      <c r="F77" s="185">
        <v>42130</v>
      </c>
      <c r="G77" s="516">
        <v>0</v>
      </c>
    </row>
    <row r="78" spans="1:7" ht="20.100000000000001" customHeight="1">
      <c r="A78" s="494" t="s">
        <v>328</v>
      </c>
      <c r="B78" s="495"/>
      <c r="C78" s="495"/>
      <c r="D78" s="495"/>
      <c r="E78" s="495"/>
      <c r="F78" s="201" t="s">
        <v>329</v>
      </c>
      <c r="G78" s="517">
        <v>0</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0</v>
      </c>
    </row>
    <row r="81" spans="1:10" ht="20.100000000000001" customHeight="1">
      <c r="A81" s="492" t="s">
        <v>715</v>
      </c>
      <c r="B81" s="182"/>
      <c r="C81" s="182"/>
      <c r="D81" s="182"/>
      <c r="E81" s="182"/>
      <c r="F81" s="187" t="s">
        <v>334</v>
      </c>
      <c r="G81" s="516">
        <v>0</v>
      </c>
    </row>
    <row r="82" spans="1:10" ht="20.100000000000001" customHeight="1">
      <c r="A82" s="492" t="s">
        <v>335</v>
      </c>
      <c r="B82" s="182"/>
      <c r="C82" s="182"/>
      <c r="D82" s="182"/>
      <c r="E82" s="182"/>
      <c r="F82" s="187" t="s">
        <v>336</v>
      </c>
      <c r="G82" s="515" t="e" vm="1">
        <f>'CHECK SHEET'!D86</f>
        <v>#VALUE!</v>
      </c>
    </row>
    <row r="83" spans="1:10" ht="20.100000000000001" customHeight="1">
      <c r="A83" s="496" t="s">
        <v>337</v>
      </c>
      <c r="B83" s="497"/>
      <c r="C83" s="497"/>
      <c r="D83" s="497"/>
      <c r="E83" s="497"/>
      <c r="F83" s="200" t="s">
        <v>338</v>
      </c>
      <c r="G83" s="516">
        <v>0</v>
      </c>
    </row>
    <row r="84" spans="1:10" ht="20.100000000000001" customHeight="1">
      <c r="A84" s="492" t="s">
        <v>339</v>
      </c>
      <c r="B84" s="182"/>
      <c r="C84" s="182"/>
      <c r="D84" s="182"/>
      <c r="E84" s="182"/>
      <c r="F84" s="187" t="s">
        <v>340</v>
      </c>
      <c r="G84" s="516">
        <v>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t="e" vm="1">
        <f>SUM(G76:G84)</f>
        <v>#VALUE!</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0</v>
      </c>
    </row>
    <row r="104" spans="1:7" ht="20.100000000000001" customHeight="1">
      <c r="A104" s="492" t="s">
        <v>356</v>
      </c>
      <c r="B104" s="182"/>
      <c r="C104" s="182"/>
      <c r="D104" s="182"/>
      <c r="E104" s="182"/>
      <c r="F104" s="187" t="s">
        <v>357</v>
      </c>
      <c r="G104" s="443">
        <v>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0</v>
      </c>
    </row>
    <row r="111" spans="1:7" ht="20.100000000000001" customHeight="1">
      <c r="A111" s="492" t="s">
        <v>362</v>
      </c>
      <c r="B111" s="182"/>
      <c r="C111" s="182"/>
      <c r="D111" s="182"/>
      <c r="E111" s="182"/>
      <c r="F111" s="187" t="s">
        <v>363</v>
      </c>
      <c r="G111" s="443">
        <v>0</v>
      </c>
    </row>
    <row r="112" spans="1:7" ht="20.100000000000001" customHeight="1">
      <c r="A112" s="492" t="s">
        <v>364</v>
      </c>
      <c r="B112" s="182"/>
      <c r="C112" s="182"/>
      <c r="D112" s="182"/>
      <c r="E112" s="182"/>
      <c r="F112" s="187" t="s">
        <v>365</v>
      </c>
      <c r="G112" s="443">
        <v>0</v>
      </c>
    </row>
    <row r="113" spans="1:7" ht="20.100000000000001" customHeight="1">
      <c r="A113" s="492" t="s">
        <v>366</v>
      </c>
      <c r="B113" s="182"/>
      <c r="C113" s="182"/>
      <c r="D113" s="182"/>
      <c r="E113" s="182"/>
      <c r="F113" s="187" t="s">
        <v>367</v>
      </c>
      <c r="G113" s="443">
        <v>0</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0</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0</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0</v>
      </c>
    </row>
    <row r="127" spans="1:7" ht="20.100000000000001" customHeight="1">
      <c r="A127" s="492" t="s">
        <v>381</v>
      </c>
      <c r="B127" s="182"/>
      <c r="C127" s="182"/>
      <c r="D127" s="182"/>
      <c r="E127" s="182"/>
      <c r="F127" s="187" t="s">
        <v>382</v>
      </c>
      <c r="G127" s="443">
        <v>0</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0</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699</v>
      </c>
      <c r="B134" s="182"/>
      <c r="C134" s="182"/>
      <c r="D134" s="501"/>
      <c r="E134" s="197"/>
      <c r="F134" s="1165">
        <v>49200</v>
      </c>
      <c r="G134" s="443">
        <v>0</v>
      </c>
    </row>
    <row r="135" spans="1:7" ht="20.100000000000001" customHeight="1">
      <c r="A135" s="492" t="s">
        <v>387</v>
      </c>
      <c r="B135" s="182"/>
      <c r="C135" s="182"/>
      <c r="D135" s="182"/>
      <c r="E135" s="182"/>
      <c r="F135" s="1052" t="s">
        <v>388</v>
      </c>
      <c r="G135" s="443">
        <v>0</v>
      </c>
    </row>
    <row r="136" spans="1:7" ht="20.100000000000001" customHeight="1">
      <c r="A136" s="492" t="s">
        <v>389</v>
      </c>
      <c r="B136" s="182"/>
      <c r="C136" s="182"/>
      <c r="D136" s="182"/>
      <c r="E136" s="182"/>
      <c r="F136" s="185">
        <v>49520</v>
      </c>
      <c r="G136" s="443">
        <v>0</v>
      </c>
    </row>
    <row r="137" spans="1:7" ht="20.100000000000001" customHeight="1">
      <c r="A137" s="1021" t="s">
        <v>691</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0</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t="e" vm="1">
        <f>G64+G72+G86+G97+G106+G116+G120+G129+G141</f>
        <v>#VALUE!</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0</v>
      </c>
    </row>
    <row r="148" spans="1:7" ht="20.100000000000001" customHeight="1">
      <c r="A148" s="492" t="s">
        <v>399</v>
      </c>
      <c r="F148" s="187" t="s">
        <v>400</v>
      </c>
      <c r="G148" s="447">
        <v>0</v>
      </c>
    </row>
    <row r="149" spans="1:7" ht="20.100000000000001" customHeight="1">
      <c r="A149" s="492" t="s">
        <v>401</v>
      </c>
      <c r="F149" s="187" t="s">
        <v>402</v>
      </c>
      <c r="G149" s="447">
        <v>0</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v>0</v>
      </c>
    </row>
    <row r="153" spans="1:7" ht="20.100000000000001" customHeight="1">
      <c r="A153" s="492" t="s">
        <v>409</v>
      </c>
      <c r="B153" s="182"/>
      <c r="C153" s="182"/>
      <c r="D153" s="182"/>
      <c r="E153" s="182"/>
      <c r="F153" s="187" t="s">
        <v>410</v>
      </c>
      <c r="G153" s="447">
        <v>0</v>
      </c>
    </row>
    <row r="154" spans="1:7" ht="20.100000000000001" customHeight="1">
      <c r="A154" s="492" t="s">
        <v>411</v>
      </c>
      <c r="B154" s="182"/>
      <c r="C154" s="182"/>
      <c r="D154" s="182"/>
      <c r="E154" s="182"/>
      <c r="F154" s="187" t="s">
        <v>412</v>
      </c>
      <c r="G154" s="447">
        <v>0</v>
      </c>
    </row>
    <row r="155" spans="1:7" ht="20.100000000000001" customHeight="1">
      <c r="A155" s="492" t="s">
        <v>413</v>
      </c>
      <c r="B155" s="182"/>
      <c r="C155" s="182"/>
      <c r="D155" s="182"/>
      <c r="E155" s="182"/>
      <c r="F155" s="187" t="s">
        <v>414</v>
      </c>
      <c r="G155" s="447">
        <v>0</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0</v>
      </c>
    </row>
    <row r="163" spans="1:7" ht="20.100000000000001" customHeight="1">
      <c r="A163" s="492" t="s">
        <v>428</v>
      </c>
      <c r="B163" s="182"/>
      <c r="C163" s="182"/>
      <c r="D163" s="182"/>
      <c r="E163" s="182"/>
      <c r="F163" s="187" t="s">
        <v>429</v>
      </c>
      <c r="G163" s="447">
        <v>0</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0</v>
      </c>
    </row>
    <row r="166" spans="1:7" ht="20.100000000000001" customHeight="1">
      <c r="A166" s="492" t="s">
        <v>434</v>
      </c>
      <c r="B166" s="182"/>
      <c r="C166" s="182"/>
      <c r="D166" s="182"/>
      <c r="E166" s="182"/>
      <c r="F166" s="187" t="s">
        <v>435</v>
      </c>
      <c r="G166" s="447">
        <v>0</v>
      </c>
    </row>
    <row r="167" spans="1:7" ht="20.100000000000001" customHeight="1">
      <c r="A167" s="492" t="s">
        <v>436</v>
      </c>
      <c r="B167" s="182"/>
      <c r="C167" s="182"/>
      <c r="D167" s="182"/>
      <c r="E167" s="182"/>
      <c r="F167" s="187" t="s">
        <v>437</v>
      </c>
      <c r="G167" s="447">
        <v>0</v>
      </c>
    </row>
    <row r="168" spans="1:7" ht="20.100000000000001" customHeight="1">
      <c r="A168" s="492" t="s">
        <v>438</v>
      </c>
      <c r="B168" s="182"/>
      <c r="C168" s="182"/>
      <c r="D168" s="182"/>
      <c r="E168" s="182"/>
      <c r="F168" s="187" t="s">
        <v>439</v>
      </c>
      <c r="G168" s="447">
        <v>0</v>
      </c>
    </row>
    <row r="169" spans="1:7" ht="20.100000000000001" customHeight="1">
      <c r="A169" s="492" t="s">
        <v>440</v>
      </c>
      <c r="B169" s="182"/>
      <c r="C169" s="182"/>
      <c r="D169" s="182"/>
      <c r="E169" s="182"/>
      <c r="F169" s="187" t="s">
        <v>441</v>
      </c>
      <c r="G169" s="447">
        <v>0</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0</v>
      </c>
    </row>
    <row r="172" spans="1:7" ht="20.100000000000001" customHeight="1">
      <c r="A172" s="492" t="s">
        <v>446</v>
      </c>
      <c r="B172" s="182"/>
      <c r="C172" s="182"/>
      <c r="D172" s="182"/>
      <c r="E172" s="182"/>
      <c r="F172" s="185">
        <v>56001</v>
      </c>
      <c r="G172" s="447">
        <v>0</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0</v>
      </c>
    </row>
    <row r="177" spans="1:7" ht="20.100000000000001" customHeight="1">
      <c r="A177" s="500" t="s">
        <v>453</v>
      </c>
      <c r="F177" s="205" t="s">
        <v>454</v>
      </c>
      <c r="G177" s="447">
        <v>0</v>
      </c>
    </row>
    <row r="178" spans="1:7" ht="20.100000000000001" customHeight="1">
      <c r="A178" s="492" t="s">
        <v>455</v>
      </c>
      <c r="B178" s="182"/>
      <c r="C178" s="182"/>
      <c r="D178" s="182"/>
      <c r="E178" s="182"/>
      <c r="F178" s="187" t="s">
        <v>456</v>
      </c>
      <c r="G178" s="447">
        <v>0</v>
      </c>
    </row>
    <row r="179" spans="1:7" ht="20.100000000000001" customHeight="1">
      <c r="A179" s="492" t="s">
        <v>457</v>
      </c>
      <c r="B179" s="182"/>
      <c r="C179" s="182"/>
      <c r="D179" s="182"/>
      <c r="E179" s="182"/>
      <c r="F179" s="187" t="s">
        <v>458</v>
      </c>
      <c r="G179" s="447">
        <v>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0</v>
      </c>
    </row>
    <row r="185" spans="1:7" ht="20.100000000000001" customHeight="1">
      <c r="A185" s="492" t="s">
        <v>469</v>
      </c>
      <c r="B185" s="182"/>
      <c r="C185" s="182"/>
      <c r="D185" s="182"/>
      <c r="E185" s="182"/>
      <c r="F185" s="187" t="s">
        <v>470</v>
      </c>
      <c r="G185" s="447">
        <v>0</v>
      </c>
    </row>
    <row r="186" spans="1:7" ht="20.100000000000001" customHeight="1">
      <c r="A186" s="492" t="s">
        <v>471</v>
      </c>
      <c r="B186" s="182"/>
      <c r="C186" s="182"/>
      <c r="D186" s="182"/>
      <c r="E186" s="182"/>
      <c r="F186" s="187" t="s">
        <v>472</v>
      </c>
      <c r="G186" s="447">
        <v>0</v>
      </c>
    </row>
    <row r="187" spans="1:7" ht="20.100000000000001" customHeight="1">
      <c r="A187" s="492" t="s">
        <v>473</v>
      </c>
      <c r="B187" s="182"/>
      <c r="C187" s="182"/>
      <c r="D187" s="182"/>
      <c r="E187" s="182"/>
      <c r="F187" s="187" t="s">
        <v>474</v>
      </c>
      <c r="G187" s="447">
        <v>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v>0</v>
      </c>
    </row>
    <row r="190" spans="1:7" ht="20.100000000000001" customHeight="1">
      <c r="A190" s="492" t="s">
        <v>479</v>
      </c>
      <c r="B190" s="182"/>
      <c r="C190" s="182"/>
      <c r="D190" s="182"/>
      <c r="E190" s="182"/>
      <c r="F190" s="205">
        <v>59600</v>
      </c>
      <c r="G190" s="447">
        <v>0</v>
      </c>
    </row>
    <row r="191" spans="1:7" ht="20.100000000000001" customHeight="1">
      <c r="A191" s="492" t="s">
        <v>480</v>
      </c>
      <c r="B191" s="182"/>
      <c r="C191" s="182"/>
      <c r="D191" s="182"/>
      <c r="E191" s="182"/>
      <c r="F191" s="187" t="s">
        <v>481</v>
      </c>
      <c r="G191" s="447">
        <v>0</v>
      </c>
    </row>
    <row r="192" spans="1:7" ht="20.100000000000001" customHeight="1">
      <c r="A192" s="492" t="s">
        <v>482</v>
      </c>
      <c r="B192" s="182"/>
      <c r="C192" s="182"/>
      <c r="D192" s="182"/>
      <c r="E192" s="182"/>
      <c r="F192" s="187" t="s">
        <v>483</v>
      </c>
      <c r="G192" s="447">
        <v>0</v>
      </c>
    </row>
    <row r="193" spans="1:7" ht="20.100000000000001" customHeight="1">
      <c r="A193" s="492" t="s">
        <v>484</v>
      </c>
      <c r="B193" s="182"/>
      <c r="C193" s="182"/>
      <c r="D193" s="182"/>
      <c r="E193" s="182"/>
      <c r="F193" s="187" t="s">
        <v>485</v>
      </c>
      <c r="G193" s="447">
        <v>0</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0</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0</v>
      </c>
    </row>
    <row r="200" spans="1:7" ht="20.100000000000001" customHeight="1">
      <c r="A200" s="492" t="s">
        <v>490</v>
      </c>
      <c r="B200" s="182"/>
      <c r="C200" s="182"/>
      <c r="D200" s="182"/>
      <c r="E200" s="182"/>
      <c r="F200" s="187" t="s">
        <v>491</v>
      </c>
      <c r="G200" s="447">
        <v>0</v>
      </c>
    </row>
    <row r="201" spans="1:7" ht="20.100000000000001" customHeight="1">
      <c r="A201" s="492" t="s">
        <v>492</v>
      </c>
      <c r="B201" s="182"/>
      <c r="C201" s="182"/>
      <c r="D201" s="182"/>
      <c r="E201" s="182"/>
      <c r="F201" s="187" t="s">
        <v>493</v>
      </c>
      <c r="G201" s="447">
        <v>0</v>
      </c>
    </row>
    <row r="202" spans="1:7" ht="20.100000000000001" customHeight="1">
      <c r="A202" s="492" t="s">
        <v>494</v>
      </c>
      <c r="B202" s="182"/>
      <c r="C202" s="182"/>
      <c r="D202" s="182"/>
      <c r="E202" s="182"/>
      <c r="F202" s="187" t="s">
        <v>495</v>
      </c>
      <c r="G202" s="447">
        <v>0</v>
      </c>
    </row>
    <row r="203" spans="1:7" ht="20.100000000000001" customHeight="1">
      <c r="A203" s="492" t="s">
        <v>496</v>
      </c>
      <c r="B203" s="182"/>
      <c r="C203" s="182"/>
      <c r="D203" s="182"/>
      <c r="E203" s="182"/>
      <c r="F203" s="187" t="s">
        <v>497</v>
      </c>
      <c r="G203" s="447">
        <v>0</v>
      </c>
    </row>
    <row r="204" spans="1:7" ht="20.100000000000001" customHeight="1">
      <c r="A204" s="492" t="s">
        <v>498</v>
      </c>
      <c r="B204" s="182"/>
      <c r="C204" s="182"/>
      <c r="D204" s="182"/>
      <c r="E204" s="182"/>
      <c r="F204" s="187" t="s">
        <v>499</v>
      </c>
      <c r="G204" s="447">
        <v>0</v>
      </c>
    </row>
    <row r="205" spans="1:7" ht="20.100000000000001" customHeight="1">
      <c r="A205" s="492" t="s">
        <v>690</v>
      </c>
      <c r="B205" s="182"/>
      <c r="C205" s="182"/>
      <c r="D205" s="182"/>
      <c r="E205" s="182"/>
      <c r="F205" s="1006">
        <v>63100</v>
      </c>
      <c r="G205" s="447">
        <v>0</v>
      </c>
    </row>
    <row r="206" spans="1:7" ht="20.100000000000001" customHeight="1">
      <c r="A206" s="492" t="s">
        <v>500</v>
      </c>
      <c r="B206" s="182"/>
      <c r="C206" s="182"/>
      <c r="D206" s="182"/>
      <c r="E206" s="182"/>
      <c r="F206" s="187" t="s">
        <v>501</v>
      </c>
      <c r="G206" s="447">
        <v>0</v>
      </c>
    </row>
    <row r="207" spans="1:7" ht="20.100000000000001" customHeight="1">
      <c r="A207" s="492" t="s">
        <v>502</v>
      </c>
      <c r="B207" s="182"/>
      <c r="C207" s="182"/>
      <c r="D207" s="182"/>
      <c r="E207" s="182"/>
      <c r="F207" s="187" t="s">
        <v>503</v>
      </c>
      <c r="G207" s="447">
        <v>0</v>
      </c>
    </row>
    <row r="208" spans="1:7" ht="20.100000000000001" customHeight="1">
      <c r="A208" s="492" t="s">
        <v>504</v>
      </c>
      <c r="B208" s="182"/>
      <c r="C208" s="182"/>
      <c r="D208" s="182"/>
      <c r="E208" s="182"/>
      <c r="F208" s="187" t="s">
        <v>505</v>
      </c>
      <c r="G208" s="447">
        <v>0</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0</v>
      </c>
    </row>
    <row r="212" spans="1:7" ht="20.100000000000001" customHeight="1">
      <c r="A212" s="492" t="s">
        <v>511</v>
      </c>
      <c r="B212" s="182"/>
      <c r="C212" s="182"/>
      <c r="D212" s="182"/>
      <c r="E212" s="182"/>
      <c r="F212" s="187" t="s">
        <v>512</v>
      </c>
      <c r="G212" s="447">
        <v>0</v>
      </c>
    </row>
    <row r="213" spans="1:7" ht="20.100000000000001" customHeight="1">
      <c r="A213" s="492" t="s">
        <v>513</v>
      </c>
      <c r="F213" s="205" t="s">
        <v>514</v>
      </c>
      <c r="G213" s="447">
        <v>0</v>
      </c>
    </row>
    <row r="214" spans="1:7" ht="20.100000000000001" customHeight="1">
      <c r="A214" s="492" t="s">
        <v>515</v>
      </c>
      <c r="B214" s="182"/>
      <c r="C214" s="182"/>
      <c r="D214" s="182"/>
      <c r="E214" s="182"/>
      <c r="F214" s="187" t="s">
        <v>516</v>
      </c>
      <c r="G214" s="447">
        <v>0</v>
      </c>
    </row>
    <row r="215" spans="1:7" ht="20.100000000000001" customHeight="1">
      <c r="A215" s="492" t="s">
        <v>517</v>
      </c>
      <c r="B215" s="182"/>
      <c r="C215" s="182"/>
      <c r="D215" s="182"/>
      <c r="E215" s="182"/>
      <c r="F215" s="187" t="s">
        <v>518</v>
      </c>
      <c r="G215" s="447">
        <v>0</v>
      </c>
    </row>
    <row r="216" spans="1:7" ht="20.100000000000001" customHeight="1">
      <c r="A216" s="492" t="s">
        <v>519</v>
      </c>
      <c r="B216" s="182"/>
      <c r="C216" s="182"/>
      <c r="D216" s="182"/>
      <c r="E216" s="182"/>
      <c r="F216" s="187" t="s">
        <v>520</v>
      </c>
      <c r="G216" s="447">
        <v>0</v>
      </c>
    </row>
    <row r="217" spans="1:7" ht="20.100000000000001" customHeight="1">
      <c r="A217" s="492" t="s">
        <v>521</v>
      </c>
      <c r="B217" s="182"/>
      <c r="C217" s="182"/>
      <c r="D217" s="182"/>
      <c r="E217" s="182"/>
      <c r="F217" s="203" t="s">
        <v>522</v>
      </c>
      <c r="G217" s="447">
        <v>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0</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v>0</v>
      </c>
    </row>
    <row r="223" spans="1:7" ht="20.100000000000001" customHeight="1">
      <c r="A223" s="503" t="s">
        <v>700</v>
      </c>
      <c r="B223" s="182"/>
      <c r="C223" s="182"/>
      <c r="D223" s="211"/>
      <c r="E223" s="182"/>
      <c r="F223" s="1097">
        <v>69100</v>
      </c>
      <c r="G223" s="447">
        <v>0</v>
      </c>
    </row>
    <row r="224" spans="1:7" ht="20.100000000000001" customHeight="1">
      <c r="A224" s="503" t="s">
        <v>701</v>
      </c>
      <c r="B224" s="212"/>
      <c r="C224" s="212"/>
      <c r="D224" s="213"/>
      <c r="E224" s="212"/>
      <c r="F224" s="1096">
        <v>69200</v>
      </c>
      <c r="G224" s="447">
        <v>0</v>
      </c>
    </row>
    <row r="225" spans="1:9" ht="20.100000000000001" customHeight="1">
      <c r="A225" s="492" t="s">
        <v>533</v>
      </c>
      <c r="B225" s="182"/>
      <c r="C225" s="182"/>
      <c r="D225" s="182"/>
      <c r="E225" s="182"/>
      <c r="F225" s="187" t="s">
        <v>534</v>
      </c>
      <c r="G225" s="447">
        <v>0</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0</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0</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0</v>
      </c>
    </row>
    <row r="234" spans="1:9" ht="20.100000000000001" customHeight="1">
      <c r="A234" s="492" t="s">
        <v>542</v>
      </c>
      <c r="B234" s="182"/>
      <c r="C234" s="182"/>
      <c r="D234" s="182"/>
      <c r="E234" s="182"/>
      <c r="F234" s="187" t="s">
        <v>543</v>
      </c>
      <c r="G234" s="447">
        <v>0</v>
      </c>
    </row>
    <row r="235" spans="1:9" ht="20.100000000000001" customHeight="1">
      <c r="A235" s="492" t="s">
        <v>544</v>
      </c>
      <c r="B235" s="182"/>
      <c r="C235" s="182"/>
      <c r="D235" s="182"/>
      <c r="E235" s="182"/>
      <c r="F235" s="187" t="s">
        <v>545</v>
      </c>
      <c r="G235" s="447">
        <v>0</v>
      </c>
    </row>
    <row r="236" spans="1:9" ht="20.100000000000001" customHeight="1">
      <c r="A236" s="492" t="s">
        <v>546</v>
      </c>
      <c r="B236" s="182"/>
      <c r="C236" s="182"/>
      <c r="D236" s="182"/>
      <c r="E236" s="182"/>
      <c r="F236" s="1052" t="s">
        <v>547</v>
      </c>
      <c r="G236" s="447">
        <v>0</v>
      </c>
    </row>
    <row r="237" spans="1:9" ht="20.100000000000001" customHeight="1">
      <c r="A237" s="492" t="s">
        <v>692</v>
      </c>
      <c r="B237" s="182"/>
      <c r="C237" s="182"/>
      <c r="D237" s="182"/>
      <c r="E237" s="182"/>
      <c r="F237" s="1052">
        <v>73001</v>
      </c>
      <c r="G237" s="447">
        <v>0</v>
      </c>
    </row>
    <row r="238" spans="1:9" ht="20.100000000000001" customHeight="1">
      <c r="A238" s="492" t="s">
        <v>693</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689</v>
      </c>
      <c r="B240" s="182"/>
      <c r="C240" s="182"/>
      <c r="D240" s="182"/>
      <c r="E240" s="182"/>
      <c r="F240" s="205">
        <v>73100</v>
      </c>
      <c r="G240" s="447">
        <v>0</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0</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0</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0</v>
      </c>
    </row>
    <row r="261" spans="1:12" ht="20.100000000000001" customHeight="1">
      <c r="A261" s="492" t="s">
        <v>569</v>
      </c>
      <c r="B261" s="182"/>
      <c r="C261" s="182"/>
      <c r="D261" s="182"/>
      <c r="E261" s="182"/>
      <c r="F261" s="199">
        <v>31100</v>
      </c>
      <c r="G261" s="611">
        <v>0</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0</v>
      </c>
    </row>
    <row r="264" spans="1:12" ht="20.100000000000001" customHeight="1">
      <c r="A264" s="493"/>
      <c r="B264" s="182"/>
      <c r="C264" s="182"/>
      <c r="D264" s="182"/>
      <c r="E264" s="182"/>
      <c r="F264" s="199"/>
      <c r="G264" s="215"/>
    </row>
    <row r="265" spans="1:12" ht="20.100000000000001" customHeight="1" thickBot="1">
      <c r="A265" s="504" t="s">
        <v>783</v>
      </c>
      <c r="F265" s="205">
        <v>30800</v>
      </c>
      <c r="G265" s="448">
        <v>0</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0</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9NuKZ7C8rAVGpVpwLqqhiKai6JqbL+LZWkKD9W2vsynq5XN/NTjeO7fJztagTVer6m0QkevdM88LvMr34iZsQg==" saltValue="vVy+vyzJYMLA5LVZjqSMZ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6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9B0530A1C60A144827D02D26945D022" ma:contentTypeVersion="19" ma:contentTypeDescription="Create a new document." ma:contentTypeScope="" ma:versionID="e75a16aba4615af8f27b99b21049caac">
  <xsd:schema xmlns:xsd="http://www.w3.org/2001/XMLSchema" xmlns:xs="http://www.w3.org/2001/XMLSchema" xmlns:p="http://schemas.microsoft.com/office/2006/metadata/properties" xmlns:ns1="http://schemas.microsoft.com/sharepoint/v3" xmlns:ns3="c7421703-ef26-4615-8f4b-dd972683f1e9" xmlns:ns4="dfbbcea2-ce09-4177-a2ac-ddd1956c5ccc" targetNamespace="http://schemas.microsoft.com/office/2006/metadata/properties" ma:root="true" ma:fieldsID="802b84181c879190aed1ef09ec32bc9a" ns1:_="" ns3:_="" ns4:_="">
    <xsd:import namespace="http://schemas.microsoft.com/sharepoint/v3"/>
    <xsd:import namespace="c7421703-ef26-4615-8f4b-dd972683f1e9"/>
    <xsd:import namespace="dfbbcea2-ce09-4177-a2ac-ddd1956c5cc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ServiceDateTaken" minOccurs="0"/>
                <xsd:element ref="ns3:MediaServiceLocation" minOccurs="0"/>
                <xsd:element ref="ns4:SharedWithUsers" minOccurs="0"/>
                <xsd:element ref="ns4:SharedWithDetails" minOccurs="0"/>
                <xsd:element ref="ns4:SharingHintHash" minOccurs="0"/>
                <xsd:element ref="ns3:MediaLengthInSeconds" minOccurs="0"/>
                <xsd:element ref="ns1:_ip_UnifiedCompliancePolicyProperties" minOccurs="0"/>
                <xsd:element ref="ns1:_ip_UnifiedCompliancePolicyUIAction"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7421703-ef26-4615-8f4b-dd972683f1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ystemTags" ma:index="25" nillable="true" ma:displayName="MediaServiceSystemTags" ma:hidden="true" ma:internalName="MediaServiceSystemTags" ma:readOnly="true">
      <xsd:simpleType>
        <xsd:restriction base="dms:Note"/>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fbbcea2-ce09-4177-a2ac-ddd1956c5c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sharepoint/v3"/>
    <ds:schemaRef ds:uri="http://purl.org/dc/elements/1.1/"/>
    <ds:schemaRef ds:uri="http://schemas.microsoft.com/office/2006/metadata/properties"/>
    <ds:schemaRef ds:uri="c7421703-ef26-4615-8f4b-dd972683f1e9"/>
    <ds:schemaRef ds:uri="http://schemas.microsoft.com/office/infopath/2007/PartnerControls"/>
    <ds:schemaRef ds:uri="dfbbcea2-ce09-4177-a2ac-ddd1956c5ccc"/>
    <ds:schemaRef ds:uri="http://www.w3.org/XML/1998/namespace"/>
    <ds:schemaRef ds:uri="http://purl.org/dc/dcmitype/"/>
  </ds:schemaRefs>
</ds:datastoreItem>
</file>

<file path=customXml/itemProps3.xml><?xml version="1.0" encoding="utf-8"?>
<ds:datastoreItem xmlns:ds="http://schemas.openxmlformats.org/officeDocument/2006/customXml" ds:itemID="{99B4D643-3D6F-477C-A804-5D8BE4555C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7421703-ef26-4615-8f4b-dd972683f1e9"/>
    <ds:schemaRef ds:uri="dfbbcea2-ce09-4177-a2ac-ddd1956c5c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175</vt:i4>
      </vt:variant>
    </vt:vector>
  </HeadingPairs>
  <TitlesOfParts>
    <vt:vector size="189"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ADD_______________REVENUES</vt:lpstr>
      <vt:lpstr>ADD_ACCRUED_LEAVE_EXPENSE__GLC_59300</vt:lpstr>
      <vt:lpstr>ADDITIONAL__REDUCED_BUDGETED_FEE_REVENUES</vt:lpstr>
      <vt:lpstr>AMOUNT</vt:lpstr>
      <vt:lpstr>APPROPRIATIONS</vt:lpstr>
      <vt:lpstr>AS_OF_JUNE_30__2025__TO_ESTIMATED_FUNDS_AVAILABLE</vt:lpstr>
      <vt:lpstr>BEGINNING_FUND_BALANCE___JULY_1__2024</vt:lpstr>
      <vt:lpstr>BFR</vt:lpstr>
      <vt:lpstr>BLOCK_TUITION_CHARGED</vt:lpstr>
      <vt:lpstr>VLOOKUP!BROWARD_COLLEGE</vt:lpstr>
      <vt:lpstr>Budget2</vt:lpstr>
      <vt:lpstr>BUDGETED_FEE_REVENUES</vt:lpstr>
      <vt:lpstr>CAPITAL_IMPROVEMENT_FEE__1</vt:lpstr>
      <vt:lpstr>CAPITAL_OUTLAY</vt:lpstr>
      <vt:lpstr>CAPITAL_OUTLAY_______GLC_700S</vt:lpstr>
      <vt:lpstr>CapitalOutlay</vt:lpstr>
      <vt:lpstr>CERTIFY_BOARD_OF_TRUSTEES_APPROVAL</vt:lpstr>
      <vt:lpstr>CHANGE_IN_CHARGE_PER_STUDENT_CREDIT_HOUR</vt:lpstr>
      <vt:lpstr>CHARGE_PER_STUDENT_CREDIT_HOUR</vt:lpstr>
      <vt:lpstr>COLLEGE</vt:lpstr>
      <vt:lpstr>COLLEGE_PRESIDENT</vt:lpstr>
      <vt:lpstr>CONVERTED_TO_30_CRHR</vt:lpstr>
      <vt:lpstr>CREDIT_HOURS</vt:lpstr>
      <vt:lpstr>CURRENT_EXPENSE</vt:lpstr>
      <vt:lpstr>CURRENT_EXPENSE_______GLC_600S</vt:lpstr>
      <vt:lpstr>CURRENT_EXPENSES</vt:lpstr>
      <vt:lpstr>CURRENT_FUNDS___UNRESTRICTED_LOWER_AND_UPPER_LEVEL</vt:lpstr>
      <vt:lpstr>DEDUCT_______EXPENDITURES</vt:lpstr>
      <vt:lpstr>DIFFERENCE</vt:lpstr>
      <vt:lpstr>DiffGreaterthan3</vt:lpstr>
      <vt:lpstr>Disciplin2</vt:lpstr>
      <vt:lpstr>DISCIPLINE</vt:lpstr>
      <vt:lpstr>Discipline4</vt:lpstr>
      <vt:lpstr>ENDOWMENT_INCOME</vt:lpstr>
      <vt:lpstr>Enter_amounts_only_for_cells_highlighted_in_light_yellow.</vt:lpstr>
      <vt:lpstr>ESTIMATED_AFR_FUND_BALANCE___JUNE_30__2024__IF_DEBIT_BALANCE_USE__MINUS_SIGN</vt:lpstr>
      <vt:lpstr>ESTIMATED_FUND_BALANCE___JUNE_30__2024</vt:lpstr>
      <vt:lpstr>ESTIMATED_UNENCUMBERED_FUND_BALANCE___JUNE_30__2025</vt:lpstr>
      <vt:lpstr>EstimatedFTE</vt:lpstr>
      <vt:lpstr>EstimatedStudentCreditHr</vt:lpstr>
      <vt:lpstr>EXHIBIT_D</vt:lpstr>
      <vt:lpstr>FEDERAL_SUPPORT</vt:lpstr>
      <vt:lpstr>FEE_EXEMPT__DUAL_ENROLLMENT____APPRENTICESHIP__ETC.</vt:lpstr>
      <vt:lpstr>FUNCTION</vt:lpstr>
      <vt:lpstr>FUND_TRANSFERRED_FROM</vt:lpstr>
      <vt:lpstr>FUND_TRANSFERRED_TO</vt:lpstr>
      <vt:lpstr>GENERAL__LEDGER_CODE</vt:lpstr>
      <vt:lpstr>GENERAL_APPROPRIATIONS_ACT</vt:lpstr>
      <vt:lpstr>GENERAL_LEDGER_CODE</vt:lpstr>
      <vt:lpstr>GIFTS__PRIVATE_GRANTS_AND_CONTRACTS</vt:lpstr>
      <vt:lpstr>GL25p</vt:lpstr>
      <vt:lpstr>GLC</vt:lpstr>
      <vt:lpstr>GLC21b</vt:lpstr>
      <vt:lpstr>GLC23b</vt:lpstr>
      <vt:lpstr>GLCode</vt:lpstr>
      <vt:lpstr>GLCode_ExhibitG</vt:lpstr>
      <vt:lpstr>GLCode_G2</vt:lpstr>
      <vt:lpstr>GLCode_G3</vt:lpstr>
      <vt:lpstr>GLCode_G4</vt:lpstr>
      <vt:lpstr>GLCode2</vt:lpstr>
      <vt:lpstr>GRAND_TOTAL_EXPENDITURES</vt:lpstr>
      <vt:lpstr>Grand_Total_Expenditures_G</vt:lpstr>
      <vt:lpstr>InStateDifference</vt:lpstr>
      <vt:lpstr>Item1</vt:lpstr>
      <vt:lpstr>Item10</vt:lpstr>
      <vt:lpstr>Item11</vt:lpstr>
      <vt:lpstr>Item12</vt:lpstr>
      <vt:lpstr>Item13</vt:lpstr>
      <vt:lpstr>Item14</vt:lpstr>
      <vt:lpstr>Item2</vt:lpstr>
      <vt:lpstr>Item3</vt:lpstr>
      <vt:lpstr>Item4</vt:lpstr>
      <vt:lpstr>Item5</vt:lpstr>
      <vt:lpstr>Item6</vt:lpstr>
      <vt:lpstr>Item7</vt:lpstr>
      <vt:lpstr>Item8</vt:lpstr>
      <vt:lpstr>Item9</vt:lpstr>
      <vt:lpstr>Ledger</vt:lpstr>
      <vt:lpstr>LESS_ESTIMATED_AMOUNT_EXPECTED_TO_BE_FINANCED_IN_FUTURE_YEARS__GLC_30800____JUNE_30__2025</vt:lpstr>
      <vt:lpstr>NON_REVENUE_RECEIPTS</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OTHER_REVENUES</vt:lpstr>
      <vt:lpstr>OUT_OF_STATE</vt:lpstr>
      <vt:lpstr>OUT_OF_STATE_FEES</vt:lpstr>
      <vt:lpstr>OutofState_Difference</vt:lpstr>
      <vt:lpstr>PERCENT_OF_ESTIMATED_UNENCUMBERED_FUND_BALANCE</vt:lpstr>
      <vt:lpstr>PERSONNEL____GLC_500S</vt:lpstr>
      <vt:lpstr>PERSONNEL_COSTS</vt:lpstr>
      <vt:lpstr>PersonnelCosts_</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ProgramOOS</vt:lpstr>
      <vt:lpstr>PROGRAMS</vt:lpstr>
      <vt:lpstr>PURPOSE_OF_TRANSFER</vt:lpstr>
      <vt:lpstr>RESIDENT</vt:lpstr>
      <vt:lpstr>RESTRICTED_SOURCES</vt:lpstr>
      <vt:lpstr>restrictedandunrestrictedsources</vt:lpstr>
      <vt:lpstr>RestrictedSources</vt:lpstr>
      <vt:lpstr>Restrictedsources1</vt:lpstr>
      <vt:lpstr>RSources</vt:lpstr>
      <vt:lpstr>SALES_AND_SERVICES_DEPARTMENT</vt:lpstr>
      <vt:lpstr>SOURCES_OF_FUNDS</vt:lpstr>
      <vt:lpstr>STATE_SUPPORT</vt:lpstr>
      <vt:lpstr>STUDENT_ACTIVITY_FEE__1</vt:lpstr>
      <vt:lpstr>STUDENT_BLOCK_TUITION</vt:lpstr>
      <vt:lpstr>STUDENT_FEES</vt:lpstr>
      <vt:lpstr>STUDENT_FINANCIAL_AID_FEE__1</vt:lpstr>
      <vt:lpstr>STUDENT_OUT_OF_STATE_FEES</vt:lpstr>
      <vt:lpstr>STUDENT_TUITION</vt:lpstr>
      <vt:lpstr>StudentFinancialAidfeenonres</vt:lpstr>
      <vt:lpstr>StudentTuition</vt:lpstr>
      <vt:lpstr>SUPPORT_FROM_LOCAL_GOVERNMENT</vt:lpstr>
      <vt:lpstr>TECHNOLOGY_FEE__1</vt:lpstr>
      <vt:lpstr>THAN_5</vt:lpstr>
      <vt:lpstr>TOTAL</vt:lpstr>
      <vt:lpstr>TOTAL_ANNUAL_HEADCOUNT_UNDUPLICATED_BY_TERM_BLOCK</vt:lpstr>
      <vt:lpstr>TOTAL_AVAILABLE_LESS_DISBURSEMENTS</vt:lpstr>
      <vt:lpstr>TOTAL_DISBURSEMENTS</vt:lpstr>
      <vt:lpstr>TOTAL_ESTIMATED_AVAILABLE</vt:lpstr>
      <vt:lpstr>TOTAL_ESTIMATED_FUND_BALANCE</vt:lpstr>
      <vt:lpstr>TOTAL_ESTIMATED_FUND_BALANCE___JUNE_30__2025</vt:lpstr>
      <vt:lpstr>TOTAL_ESTIMATED_RESERVE_AND_UNENCUMBERED_FUND_BALANCE___JUNE_30__2025</vt:lpstr>
      <vt:lpstr>TOTAL_FEE_PAYING</vt:lpstr>
      <vt:lpstr>TOTAL_PLANNED_CREDIT_HOURS</vt:lpstr>
      <vt:lpstr>TOTAL_RECEIPTS</vt:lpstr>
      <vt:lpstr>TOTAL_RESERVE_AND_UNENCUMBERED_FUND_BALANCE___JULY_1__2024</vt:lpstr>
      <vt:lpstr>TOTAL_SOURCES_OF_FUNDS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Mizzell, Jazmine</cp:lastModifiedBy>
  <cp:revision/>
  <cp:lastPrinted>2024-04-11T18:49:56Z</cp:lastPrinted>
  <dcterms:created xsi:type="dcterms:W3CDTF">2005-03-22T15:46:43Z</dcterms:created>
  <dcterms:modified xsi:type="dcterms:W3CDTF">2024-06-14T15:26:27Z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0x010100F9B0530A1C60A144827D02D26945D022</vt:lpwstr>
  </property>
</Properties>
</file>