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oe_shares\CC_Finance$\Finance\Operating Budgets - current year\2022-2023 Operating Budget\Forms and Instructions\"/>
    </mc:Choice>
  </mc:AlternateContent>
  <bookViews>
    <workbookView xWindow="0" yWindow="0" windowWidth="28800" windowHeight="11730" tabRatio="769" firstSheet="3"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G'!$A$1:$F$147</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34" i="23" l="1"/>
  <c r="B33" i="23"/>
  <c r="B11" i="23"/>
  <c r="B9" i="23"/>
  <c r="E11" i="8" l="1"/>
  <c r="E87" i="3" l="1"/>
  <c r="D87" i="3" s="1"/>
  <c r="F87" i="3" s="1"/>
  <c r="E19" i="4"/>
  <c r="C63" i="23" l="1"/>
  <c r="E44" i="23"/>
  <c r="E45" i="23"/>
  <c r="E46" i="23"/>
  <c r="E47" i="23"/>
  <c r="E48" i="23"/>
  <c r="E49" i="23"/>
  <c r="E50" i="23"/>
  <c r="E51" i="23"/>
  <c r="E52" i="23"/>
  <c r="E53" i="23"/>
  <c r="E54" i="23"/>
  <c r="E55" i="23"/>
  <c r="E56" i="23"/>
  <c r="E57" i="23"/>
  <c r="E58" i="23"/>
  <c r="E59" i="23"/>
  <c r="E60" i="23"/>
  <c r="E61" i="23"/>
  <c r="E62" i="23"/>
  <c r="D63" i="23"/>
  <c r="E63" i="23" l="1"/>
  <c r="AO121" i="23"/>
  <c r="F116" i="15" l="1"/>
  <c r="F114" i="15"/>
  <c r="F113" i="15"/>
  <c r="F13" i="6" l="1"/>
  <c r="S119" i="23" l="1"/>
  <c r="V119" i="23"/>
  <c r="AG119" i="23"/>
  <c r="AB119" i="23" s="1"/>
  <c r="Z119" i="23" s="1"/>
  <c r="G10" i="6" l="1"/>
  <c r="G11" i="6"/>
  <c r="G12" i="6"/>
  <c r="G13" i="6"/>
  <c r="G14" i="6"/>
  <c r="G15" i="6"/>
  <c r="F32" i="6"/>
  <c r="G32" i="6"/>
  <c r="H32" i="6"/>
  <c r="G30" i="7"/>
  <c r="F33" i="6"/>
  <c r="G33" i="6"/>
  <c r="F34" i="6"/>
  <c r="G34" i="6"/>
  <c r="H34" i="6"/>
  <c r="G32" i="7"/>
  <c r="F35" i="6"/>
  <c r="G35" i="6"/>
  <c r="E19" i="6"/>
  <c r="F19" i="6"/>
  <c r="G21" i="7" s="1"/>
  <c r="E20" i="6"/>
  <c r="F20" i="6"/>
  <c r="E21" i="6"/>
  <c r="F21" i="6"/>
  <c r="G23" i="7"/>
  <c r="E22" i="6"/>
  <c r="F22" i="6"/>
  <c r="G24" i="7"/>
  <c r="E23" i="6"/>
  <c r="F23" i="6"/>
  <c r="G25" i="7"/>
  <c r="E24" i="6"/>
  <c r="F24" i="6"/>
  <c r="G26" i="7"/>
  <c r="B34" i="5"/>
  <c r="E39" i="6"/>
  <c r="F39" i="6"/>
  <c r="G37" i="7"/>
  <c r="B35" i="5"/>
  <c r="E40" i="6"/>
  <c r="F40" i="6"/>
  <c r="G38" i="7" s="1"/>
  <c r="B37" i="5"/>
  <c r="E41" i="6"/>
  <c r="F41" i="6"/>
  <c r="G39" i="7"/>
  <c r="B38" i="5"/>
  <c r="E42" i="6"/>
  <c r="F42" i="6"/>
  <c r="G40" i="7"/>
  <c r="G71" i="7"/>
  <c r="D84"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08" i="3"/>
  <c r="C112" i="3"/>
  <c r="E40" i="3"/>
  <c r="E55" i="3" s="1"/>
  <c r="B72" i="23"/>
  <c r="A55" i="23"/>
  <c r="A45" i="23"/>
  <c r="A43" i="23"/>
  <c r="A71" i="23"/>
  <c r="E30" i="5"/>
  <c r="E29" i="5"/>
  <c r="H29" i="5" s="1"/>
  <c r="I29" i="5" s="1"/>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55" i="3"/>
  <c r="AD128" i="23"/>
  <c r="B67" i="23"/>
  <c r="D86" i="3"/>
  <c r="G81" i="7" s="1"/>
  <c r="E86" i="3" s="1"/>
  <c r="C35" i="23"/>
  <c r="E85" i="3"/>
  <c r="D85" i="3" s="1"/>
  <c r="F85"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01"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8" i="7"/>
  <c r="C95" i="3" s="1"/>
  <c r="E15" i="8"/>
  <c r="E36" i="6"/>
  <c r="D36" i="6"/>
  <c r="D43" i="6"/>
  <c r="D26" i="6"/>
  <c r="E17" i="6"/>
  <c r="G20" i="5"/>
  <c r="H20" i="5"/>
  <c r="G19" i="5"/>
  <c r="H19" i="5"/>
  <c r="G22" i="5"/>
  <c r="H22" i="5"/>
  <c r="G23" i="5"/>
  <c r="H23" i="5"/>
  <c r="E20" i="12"/>
  <c r="E29" i="12"/>
  <c r="E30" i="12"/>
  <c r="G196" i="7"/>
  <c r="D21" i="8"/>
  <c r="E59" i="3"/>
  <c r="C94" i="12"/>
  <c r="B31" i="5"/>
  <c r="H31" i="5"/>
  <c r="I31" i="5"/>
  <c r="B30" i="5"/>
  <c r="G16" i="5"/>
  <c r="H16" i="5"/>
  <c r="G15" i="5"/>
  <c r="H15" i="5"/>
  <c r="D96" i="8"/>
  <c r="C96" i="8"/>
  <c r="B69" i="6"/>
  <c r="C74" i="3"/>
  <c r="E60" i="3"/>
  <c r="E61" i="3"/>
  <c r="E62" i="3"/>
  <c r="E63" i="3"/>
  <c r="E64" i="3"/>
  <c r="B21" i="8"/>
  <c r="C21" i="8"/>
  <c r="E10" i="8"/>
  <c r="E21" i="8" s="1"/>
  <c r="E12" i="8"/>
  <c r="E16" i="8"/>
  <c r="E17" i="8"/>
  <c r="E18" i="8"/>
  <c r="E19" i="8"/>
  <c r="E20" i="8"/>
  <c r="E36" i="4"/>
  <c r="C109" i="3"/>
  <c r="D33" i="4"/>
  <c r="B60" i="6"/>
  <c r="C78" i="3"/>
  <c r="E26" i="4"/>
  <c r="C77" i="3" s="1"/>
  <c r="E16" i="4"/>
  <c r="G274" i="7"/>
  <c r="G278" i="7" s="1"/>
  <c r="C102" i="3" s="1"/>
  <c r="E67" i="22"/>
  <c r="D61" i="22"/>
  <c r="E14" i="8"/>
  <c r="G240" i="7"/>
  <c r="X147" i="23"/>
  <c r="E60" i="22"/>
  <c r="F36" i="6"/>
  <c r="E70" i="22"/>
  <c r="E69" i="22"/>
  <c r="E68" i="22"/>
  <c r="D66" i="22"/>
  <c r="D68" i="22"/>
  <c r="H35" i="6"/>
  <c r="G33" i="7"/>
  <c r="H33" i="6"/>
  <c r="H34" i="5"/>
  <c r="I34" i="5"/>
  <c r="E62" i="22"/>
  <c r="H38" i="5"/>
  <c r="I38" i="5"/>
  <c r="C93" i="3"/>
  <c r="H30" i="5"/>
  <c r="I30" i="5"/>
  <c r="G22" i="7"/>
  <c r="C75" i="3"/>
  <c r="B70" i="6"/>
  <c r="D69" i="22"/>
  <c r="F43" i="6"/>
  <c r="H44" i="6" s="1"/>
  <c r="H37" i="5"/>
  <c r="I37" i="5"/>
  <c r="D70" i="22"/>
  <c r="G31" i="7"/>
  <c r="H36" i="6"/>
  <c r="D17" i="6"/>
  <c r="F12" i="6"/>
  <c r="H12" i="6"/>
  <c r="G14" i="7"/>
  <c r="F11" i="6"/>
  <c r="H11" i="6"/>
  <c r="G13" i="7"/>
  <c r="F14" i="6"/>
  <c r="H14" i="6"/>
  <c r="G16" i="7"/>
  <c r="H13" i="6"/>
  <c r="G15" i="7" s="1"/>
  <c r="F15" i="6"/>
  <c r="E49" i="3"/>
  <c r="F10" i="6"/>
  <c r="E44" i="3"/>
  <c r="E47" i="3"/>
  <c r="F17" i="6"/>
  <c r="E50" i="3"/>
  <c r="E48" i="3"/>
  <c r="E46" i="3"/>
  <c r="E45" i="3"/>
  <c r="H10" i="6"/>
  <c r="G12" i="7"/>
  <c r="H15" i="6"/>
  <c r="G17" i="7"/>
  <c r="D128" i="15"/>
  <c r="C126" i="3" s="1"/>
  <c r="E65" i="3" l="1"/>
  <c r="G75" i="7"/>
  <c r="G85" i="7" s="1"/>
  <c r="D88" i="3"/>
  <c r="F121" i="15"/>
  <c r="G260" i="7"/>
  <c r="E25" i="4" s="1"/>
  <c r="E28" i="4" s="1"/>
  <c r="G35" i="7"/>
  <c r="T119" i="23"/>
  <c r="C94" i="3"/>
  <c r="C103" i="3"/>
  <c r="G28" i="7"/>
  <c r="G19" i="7"/>
  <c r="G42" i="7"/>
  <c r="H17" i="6"/>
  <c r="F26" i="6"/>
  <c r="H27" i="6" s="1"/>
  <c r="H46" i="6" s="1"/>
  <c r="D129" i="15"/>
  <c r="D139" i="15" s="1"/>
  <c r="C110" i="3"/>
  <c r="C114" i="3" s="1"/>
  <c r="E123" i="15"/>
  <c r="E141" i="15" s="1"/>
  <c r="F103" i="15"/>
  <c r="F128" i="15"/>
  <c r="C119" i="3"/>
  <c r="D123" i="15"/>
  <c r="F57" i="15"/>
  <c r="T143" i="23"/>
  <c r="T128" i="23"/>
  <c r="T121" i="23"/>
  <c r="T145" i="23"/>
  <c r="J147" i="23"/>
  <c r="T139" i="23"/>
  <c r="T138" i="23"/>
  <c r="T144" i="23"/>
  <c r="T134" i="23"/>
  <c r="T132" i="23"/>
  <c r="T127" i="23"/>
  <c r="F96" i="23"/>
  <c r="T131" i="23"/>
  <c r="M147" i="23"/>
  <c r="G147" i="23"/>
  <c r="S147" i="23"/>
  <c r="D59"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64" i="3"/>
  <c r="F64" i="3" s="1"/>
  <c r="G64" i="3" s="1"/>
  <c r="D147" i="23"/>
  <c r="P147" i="23"/>
  <c r="D60" i="3"/>
  <c r="D45" i="3" s="1"/>
  <c r="F45" i="3" s="1"/>
  <c r="G45" i="3" s="1"/>
  <c r="D63" i="3"/>
  <c r="F63" i="3" s="1"/>
  <c r="G63" i="3" s="1"/>
  <c r="D61" i="3"/>
  <c r="F61" i="3" s="1"/>
  <c r="G61" i="3" s="1"/>
  <c r="D88" i="23"/>
  <c r="E88" i="23" s="1"/>
  <c r="F88" i="23" s="1"/>
  <c r="E77" i="23"/>
  <c r="AD120" i="23"/>
  <c r="C105" i="23"/>
  <c r="F91" i="23"/>
  <c r="F89" i="23"/>
  <c r="D62" i="3"/>
  <c r="F62" i="3" s="1"/>
  <c r="G62" i="3" s="1"/>
  <c r="D49" i="3"/>
  <c r="F49" i="3" s="1"/>
  <c r="G49" i="3" s="1"/>
  <c r="F93" i="23"/>
  <c r="F101" i="23"/>
  <c r="D47" i="3"/>
  <c r="F47" i="3" s="1"/>
  <c r="G47" i="3" s="1"/>
  <c r="D46" i="3"/>
  <c r="F46" i="3" s="1"/>
  <c r="G46" i="3" s="1"/>
  <c r="F86" i="3"/>
  <c r="D35" i="23"/>
  <c r="E84" i="3" l="1"/>
  <c r="E88" i="3" s="1"/>
  <c r="F123" i="15"/>
  <c r="C96" i="3"/>
  <c r="G44" i="7"/>
  <c r="G63" i="7" s="1"/>
  <c r="G144" i="7" s="1"/>
  <c r="E18" i="4" s="1"/>
  <c r="E21" i="4" s="1"/>
  <c r="E23" i="4" s="1"/>
  <c r="E44" i="4" s="1"/>
  <c r="C17" i="3" s="1"/>
  <c r="C121" i="3"/>
  <c r="F129" i="15"/>
  <c r="F139" i="15" s="1"/>
  <c r="C129" i="3"/>
  <c r="D141" i="15"/>
  <c r="D50" i="3"/>
  <c r="F50" i="3" s="1"/>
  <c r="G50" i="3" s="1"/>
  <c r="AO119" i="23"/>
  <c r="AO122" i="23" s="1"/>
  <c r="AO125" i="23" s="1"/>
  <c r="AO126" i="23" s="1"/>
  <c r="AO128" i="23" s="1"/>
  <c r="D65" i="3"/>
  <c r="F65" i="3" s="1"/>
  <c r="G65" i="3" s="1"/>
  <c r="T147" i="23"/>
  <c r="F59" i="3"/>
  <c r="G59" i="3" s="1"/>
  <c r="F44" i="3"/>
  <c r="G44" i="3" s="1"/>
  <c r="F77" i="23"/>
  <c r="E105" i="23"/>
  <c r="D105" i="23"/>
  <c r="F60" i="3"/>
  <c r="G60" i="3" s="1"/>
  <c r="F105" i="23"/>
  <c r="F84" i="3" l="1"/>
  <c r="F88" i="3" s="1"/>
  <c r="C34" i="3"/>
  <c r="D32" i="4"/>
  <c r="E35" i="4" s="1"/>
  <c r="E38" i="4" s="1"/>
  <c r="C135" i="3"/>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2"/>
            <color indexed="81"/>
            <rFont val="Arial"/>
            <family val="2"/>
          </rPr>
          <t>Comment:
    Source Data:   J:\Finance\Operating Budgets - current year\2022-23 OPERATING BUDGET\Forms and Instructions\Working Documents\2022-23Side by Side6.2.22 HB 5001 Conf Report (After Vetos ) .xxlsx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58" authorId="3" shapeId="0">
      <text>
        <r>
          <rPr>
            <sz val="10"/>
            <rFont val="Arial"/>
            <family val="2"/>
          </rPr>
          <t xml:space="preserve">Comment:
    VLOOKUP Tab - Cells 
A119 to S147
</t>
        </r>
      </text>
    </comment>
    <comment ref="G58" authorId="4" shapeId="0">
      <text>
        <r>
          <rPr>
            <sz val="10"/>
            <rFont val="Arial"/>
            <family val="2"/>
          </rPr>
          <t xml:space="preserve">Comment:
    Please enter an explanation if the difference is greater than 5% in any area in the Explanation box below.
</t>
        </r>
      </text>
    </comment>
    <comment ref="C103"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<sst xmlns="http://schemas.openxmlformats.org/spreadsheetml/2006/main" count="1332" uniqueCount="808">
  <si>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</si>
  <si>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</si>
  <si>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</si>
  <si>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</si>
  <si>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</si>
  <si>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</si>
  <si>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</si>
  <si>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</si>
  <si>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</si>
  <si>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</si>
  <si>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</si>
  <si>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</si>
  <si>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</si>
  <si>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</si>
  <si>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</si>
  <si>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</si>
  <si>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</si>
  <si>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</si>
  <si>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</si>
  <si>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</si>
  <si>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</si>
  <si>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</si>
  <si>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</si>
  <si>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</si>
  <si>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</si>
  <si>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</si>
  <si>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</si>
  <si>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</si>
  <si>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</si>
  <si>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</si>
  <si>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</si>
  <si>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</si>
  <si>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</si>
  <si>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</si>
  <si>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</si>
  <si>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</si>
  <si>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</si>
  <si>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</si>
  <si>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</si>
  <si>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</si>
  <si>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</si>
  <si>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</si>
  <si>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</si>
  <si>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</si>
  <si>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</si>
  <si>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</si>
  <si>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</si>
  <si>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</si>
  <si>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</si>
  <si>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</si>
  <si>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</si>
  <si>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</si>
  <si>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</si>
  <si>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</si>
  <si>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</si>
  <si>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</si>
  <si>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</si>
  <si>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</si>
  <si>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</si>
  <si>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</si>
  <si>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</si>
  <si>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</si>
  <si>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</si>
  <si>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</si>
  <si>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</si>
  <si>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</si>
  <si>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</si>
  <si>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</si>
  <si>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</si>
  <si>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</si>
  <si>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</si>
  <si>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</si>
  <si>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</si>
  <si>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</si>
  <si>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</si>
  <si>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</si>
  <si>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</si>
  <si>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</si>
  <si>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</si>
  <si>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</si>
  <si>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</si>
  <si>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</si>
  <si>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</si>
  <si>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</si>
  <si>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</si>
  <si>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</si>
  <si>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</si>
  <si>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</si>
  <si>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</si>
  <si>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</si>
  <si>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</si>
  <si>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</si>
  <si>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</si>
  <si>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</si>
  <si>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</si>
  <si>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</si>
  <si>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</si>
  <si>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</si>
  <si>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</si>
  <si>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</si>
  <si>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</si>
  <si>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</si>
  <si>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</si>
  <si>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</si>
  <si>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</si>
  <si>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</si>
  <si>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</si>
  <si>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</si>
  <si>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</si>
  <si>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</si>
  <si>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</si>
  <si>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</si>
  <si>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</si>
  <si>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</si>
  <si>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</si>
  <si>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</si>
  <si>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</si>
  <si>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</si>
  <si>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</si>
  <si>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</si>
  <si>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</si>
  <si>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</si>
  <si>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</si>
  <si>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</si>
  <si>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</si>
  <si>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</si>
  <si>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</si>
  <si>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</si>
  <si>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</si>
  <si>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</si>
  <si>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</si>
  <si>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</si>
  <si>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</si>
  <si>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</si>
  <si>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</si>
  <si>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</si>
  <si>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</si>
  <si>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</si>
  <si>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</si>
  <si>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</si>
  <si>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</si>
  <si>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</si>
  <si>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</si>
  <si>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</si>
  <si>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</si>
  <si>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</si>
  <si>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</si>
  <si>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</si>
  <si>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</si>
  <si>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</si>
  <si>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</si>
  <si>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</si>
  <si>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</si>
  <si>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</si>
  <si>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</si>
  <si>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</si>
  <si>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</si>
  <si>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</si>
  <si>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</si>
  <si>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</si>
  <si>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</si>
  <si>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</si>
  <si>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</si>
  <si>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</si>
  <si>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</si>
  <si>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</si>
  <si>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</si>
  <si>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</si>
  <si>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</si>
  <si>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</si>
  <si>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</si>
  <si>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</si>
  <si>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</si>
  <si>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</si>
  <si>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</si>
  <si>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</si>
  <si>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</si>
  <si>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</si>
  <si>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</si>
  <si>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</si>
  <si>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</si>
  <si>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</si>
  <si>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</si>
  <si>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</si>
  <si>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</si>
  <si>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</si>
  <si>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</si>
  <si>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</si>
  <si>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</si>
  <si>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</si>
  <si>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</si>
  <si>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</si>
  <si>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</si>
  <si>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</si>
  <si>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</si>
  <si>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</si>
  <si>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</si>
  <si>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</si>
  <si>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</si>
  <si>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</si>
  <si>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</si>
  <si>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</si>
  <si>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</si>
  <si>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</si>
  <si>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</si>
  <si>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</si>
  <si>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</si>
  <si>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</si>
  <si>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</si>
  <si>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</si>
  <si>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</si>
  <si>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</si>
  <si>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</si>
  <si>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</si>
  <si>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</si>
  <si>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</si>
  <si>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</si>
  <si>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</si>
  <si>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</si>
  <si>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</si>
  <si>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</si>
  <si>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</si>
  <si>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</si>
  <si>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</si>
  <si>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</si>
  <si>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</si>
  <si>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</si>
  <si>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</si>
  <si>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</si>
  <si>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</si>
  <si>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</si>
  <si>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</si>
  <si>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</si>
  <si>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</si>
  <si>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</si>
  <si>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</si>
  <si>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</si>
  <si>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</si>
  <si>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</si>
  <si>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</si>
  <si>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</si>
  <si>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</si>
  <si>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</si>
  <si>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</si>
  <si>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</si>
  <si>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</si>
  <si>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</si>
  <si>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</si>
  <si>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</si>
  <si>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</si>
  <si>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</si>
  <si>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</si>
  <si>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</si>
  <si>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</si>
  <si>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</si>
  <si>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</si>
  <si>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</si>
  <si>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</si>
  <si>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</si>
  <si>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</si>
  <si>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</si>
  <si>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</si>
  <si>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</si>
  <si>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</si>
  <si>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</si>
  <si>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</si>
  <si>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</si>
  <si>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</si>
  <si>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</si>
  <si>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</si>
  <si>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</si>
  <si>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</si>
  <si>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</si>
  <si>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</si>
  <si>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</si>
  <si>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</si>
  <si>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</si>
  <si>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</si>
  <si>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</si>
  <si>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</si>
  <si>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</si>
  <si>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</si>
  <si>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</si>
  <si>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</si>
  <si>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</si>
  <si>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</si>
  <si>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</si>
  <si>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</si>
  <si>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</si>
  <si>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</si>
  <si>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</si>
  <si>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</si>
  <si>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</si>
  <si>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</si>
  <si>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</si>
  <si>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</si>
  <si>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</si>
  <si>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</si>
  <si>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</si>
  <si>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</si>
  <si>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</si>
  <si>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</si>
  <si>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</si>
  <si>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</si>
  <si>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</si>
  <si>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</si>
  <si>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</si>
  <si>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</si>
  <si>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</si>
  <si>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</si>
  <si>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</si>
  <si>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</si>
  <si>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</si>
  <si>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</si>
  <si>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</si>
  <si>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</si>
  <si>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</si>
  <si>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</si>
  <si>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</si>
  <si>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</si>
  <si>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</si>
  <si>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</si>
  <si>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</si>
  <si>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</si>
  <si>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</si>
  <si>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</si>
  <si>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</si>
  <si>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</si>
  <si>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</si>
  <si>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</si>
  <si>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</si>
  <si>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</si>
  <si>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</si>
  <si>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</si>
  <si>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</si>
  <si>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</si>
  <si>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</si>
  <si>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</si>
  <si>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</si>
  <si>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</si>
  <si>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</si>
  <si>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</si>
  <si>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</si>
  <si>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</si>
  <si>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</si>
  <si>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</si>
  <si>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</si>
  <si>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</si>
  <si>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</si>
  <si>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</si>
  <si>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</si>
  <si>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</si>
  <si>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</si>
  <si>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</si>
  <si>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</si>
  <si>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</si>
  <si>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</si>
  <si>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</si>
  <si>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</si>
  <si>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</si>
  <si>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</si>
  <si>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</si>
  <si>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</si>
  <si>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</si>
  <si>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</si>
  <si>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</si>
  <si>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</si>
  <si>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</si>
  <si>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</si>
  <si>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</si>
  <si>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</si>
  <si>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</si>
  <si>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</si>
  <si>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</si>
  <si>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</si>
  <si>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</si>
  <si>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</si>
  <si>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</si>
  <si>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</si>
  <si>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</si>
  <si>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</si>
  <si>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</si>
  <si>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</si>
  <si>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</si>
  <si>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</si>
  <si>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</si>
  <si>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</si>
  <si>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</si>
  <si>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</si>
  <si>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</si>
  <si>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</si>
  <si>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</si>
  <si>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</si>
  <si>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</si>
  <si>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</si>
  <si>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</si>
  <si>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</si>
  <si>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</si>
  <si>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</si>
  <si>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</si>
  <si>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</si>
  <si>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</si>
  <si>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</si>
  <si>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</si>
  <si>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</si>
  <si>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</si>
  <si>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</si>
  <si>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</si>
  <si>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</si>
  <si>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</si>
  <si>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</si>
  <si>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</si>
  <si>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</si>
  <si>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</si>
  <si>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</si>
  <si>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</si>
  <si>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</si>
  <si>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</si>
  <si>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</si>
  <si>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</si>
  <si>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</si>
  <si>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</si>
  <si>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</si>
  <si>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</si>
  <si>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</si>
  <si>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</si>
  <si>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</si>
  <si>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</si>
  <si>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</si>
  <si>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</si>
  <si>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</si>
  <si>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</si>
  <si>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</si>
  <si>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</si>
  <si>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</si>
  <si>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</si>
  <si>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</si>
  <si>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</si>
  <si>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</si>
  <si>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</si>
  <si>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</si>
  <si>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</si>
  <si>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</si>
  <si>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</si>
  <si>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</si>
  <si>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</si>
  <si>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</si>
  <si>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</si>
  <si>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</si>
  <si>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</si>
  <si>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</si>
  <si>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</si>
  <si>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</si>
  <si>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</si>
  <si>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</si>
  <si>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</si>
  <si>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</si>
  <si>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</si>
  <si>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</si>
  <si>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</si>
  <si>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</si>
  <si>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</si>
  <si>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</si>
  <si>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</si>
  <si>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</si>
  <si>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</si>
  <si>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</si>
  <si>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</si>
  <si>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</si>
  <si>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</si>
  <si>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</si>
  <si>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</si>
  <si>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</si>
  <si>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</si>
  <si>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</si>
  <si>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</si>
  <si>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</si>
  <si>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</si>
  <si>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</si>
  <si>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</si>
  <si>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</si>
  <si>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</si>
  <si>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</si>
  <si>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</si>
  <si>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</si>
  <si>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</si>
  <si>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</si>
  <si>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</si>
  <si>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</si>
  <si>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</si>
  <si>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</si>
  <si>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</si>
  <si>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</si>
  <si>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</si>
  <si>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</si>
  <si>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</si>
  <si>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</si>
  <si>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</si>
  <si>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</si>
  <si>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</si>
  <si>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</si>
  <si>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</si>
  <si>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</si>
  <si>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</si>
  <si>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</si>
  <si>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</si>
  <si>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</si>
  <si>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</si>
  <si>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</si>
  <si>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</si>
  <si>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</si>
  <si>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</si>
  <si>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</si>
  <si>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</si>
  <si>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</si>
  <si>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</si>
  <si>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</si>
  <si>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</si>
  <si>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</si>
  <si>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</si>
  <si>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</si>
  <si>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</si>
  <si>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</si>
  <si>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</si>
  <si>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</si>
  <si>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</si>
  <si>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</si>
  <si>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</si>
  <si>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</si>
  <si>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</si>
  <si>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</si>
  <si>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</si>
  <si>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</si>
  <si>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</si>
  <si>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</si>
  <si>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</si>
  <si>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</si>
  <si>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</si>
  <si>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</si>
  <si>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</si>
  <si>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</si>
  <si>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</si>
  <si>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</si>
  <si>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</si>
  <si>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</si>
  <si>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</si>
  <si>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</si>
  <si>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</si>
  <si>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</si>
  <si>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</si>
  <si>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</si>
  <si>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</si>
  <si>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</si>
  <si>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</si>
  <si>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</si>
  <si>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</si>
  <si>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</si>
  <si>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</si>
  <si>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</si>
  <si>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</si>
  <si>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</si>
  <si>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</si>
  <si>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</si>
  <si>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</si>
  <si>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</si>
  <si>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</si>
  <si>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</si>
  <si>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</si>
  <si>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</si>
  <si>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</si>
  <si>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</si>
  <si>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</si>
  <si>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</si>
  <si>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</si>
  <si>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</si>
  <si>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</si>
  <si>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</si>
  <si>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</si>
  <si>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</si>
  <si>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</si>
  <si>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</si>
  <si>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</si>
  <si>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</si>
  <si>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</si>
  <si>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</si>
  <si>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</si>
  <si>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</si>
  <si>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</si>
  <si>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</si>
  <si>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</si>
  <si>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</si>
  <si>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</si>
  <si>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</si>
  <si>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</si>
  <si>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</si>
  <si>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</si>
  <si>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</si>
  <si>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</si>
  <si>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</si>
  <si>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</si>
  <si>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</si>
  <si>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</si>
  <si>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</si>
  <si>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</si>
  <si>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</si>
  <si>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</si>
  <si>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</si>
  <si>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</si>
  <si>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</si>
  <si>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</si>
  <si>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</si>
  <si>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</si>
  <si>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</si>
  <si>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</si>
  <si>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</si>
  <si>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</si>
  <si>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</si>
  <si>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</si>
  <si>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</si>
  <si>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</si>
  <si>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</si>
  <si>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</si>
  <si>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</si>
  <si>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</si>
  <si>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</si>
  <si>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</si>
  <si>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</si>
  <si>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</si>
  <si>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</si>
  <si>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</si>
  <si>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</si>
  <si>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</si>
  <si>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</si>
  <si>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</si>
  <si>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</si>
  <si>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</si>
  <si>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</si>
  <si>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</si>
  <si>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</si>
  <si>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</si>
  <si>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</si>
  <si>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</si>
  <si>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</si>
  <si>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</si>
  <si>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</si>
  <si>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</si>
  <si>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</si>
  <si>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</si>
  <si>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</si>
  <si>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</si>
  <si>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</si>
  <si>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</si>
  <si>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</si>
  <si>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</si>
  <si>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</si>
  <si>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</si>
  <si>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</si>
  <si>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</si>
  <si>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</si>
  <si>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</si>
  <si>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</si>
  <si>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</si>
  <si>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</si>
  <si>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</si>
  <si>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</si>
  <si>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</si>
  <si>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</si>
  <si>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</si>
  <si>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</si>
  <si>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</si>
  <si>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</si>
  <si>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</si>
  <si>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</si>
  <si>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</si>
  <si>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</si>
  <si>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</si>
  <si>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</si>
  <si>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</si>
  <si>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</si>
  <si>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</si>
  <si>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</si>
  <si>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</si>
  <si>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</si>
  <si>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</si>
  <si>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</si>
  <si>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</si>
  <si>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</si>
  <si>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</si>
  <si>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</si>
  <si>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</si>
  <si>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</si>
  <si>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</si>
  <si>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</si>
  <si>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</si>
  <si>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</si>
  <si>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</si>
  <si>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</si>
  <si>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</si>
  <si>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</si>
  <si>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</si>
  <si>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</si>
  <si>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</si>
  <si>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</si>
  <si>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</si>
  <si>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</si>
  <si>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</si>
  <si>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</si>
  <si>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</si>
  <si>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</si>
  <si>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</si>
  <si>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</si>
  <si>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</si>
  <si>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</si>
  <si>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</si>
  <si>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</si>
  <si>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</si>
  <si>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</si>
  <si>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</si>
  <si>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</si>
  <si>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</si>
  <si>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</si>
  <si>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</si>
  <si>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</si>
  <si>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</si>
  <si>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</si>
  <si>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</si>
  <si>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</si>
  <si>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</si>
  <si>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</si>
  <si>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</si>
  <si>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</si>
  <si>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</si>
  <si>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</si>
  <si>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</si>
  <si>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</si>
  <si>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</si>
  <si>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</si>
  <si>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</si>
  <si>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</si>
  <si>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</si>
  <si>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</si>
  <si>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</si>
  <si>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</si>
  <si>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</si>
  <si>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</si>
  <si>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</si>
  <si>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</si>
  <si>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</si>
  <si>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</si>
  <si>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</si>
  <si>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</si>
  <si>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</si>
  <si>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</si>
  <si>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</si>
  <si>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</si>
  <si>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</si>
  <si>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</si>
  <si>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</si>
  <si>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</si>
  <si>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</si>
  <si>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</si>
  <si>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</si>
  <si>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</si>
  <si>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</si>
  <si>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</si>
  <si>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</si>
  <si>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</si>
  <si>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</si>
  <si>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</si>
  <si>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</si>
  <si>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</si>
  <si>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</si>
  <si>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</si>
  <si>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</si>
  <si>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</si>
  <si>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</si>
  <si>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</si>
  <si>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</si>
  <si>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</si>
  <si>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</si>
  <si>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</si>
  <si>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</si>
  <si>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</si>
  <si>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</si>
  <si>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</si>
  <si>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</si>
  <si>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</si>
  <si>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</si>
  <si>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</si>
  <si>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</si>
  <si>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</si>
  <si>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</si>
  <si>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</si>
  <si>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</si>
  <si>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</si>
  <si>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</si>
  <si>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</si>
  <si>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</si>
  <si>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</si>
  <si>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</si>
  <si>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</si>
  <si>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</si>
  <si>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</si>
  <si>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</si>
  <si>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</si>
  <si>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</si>
  <si>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Date Updated:   06.03.22    BY:  EN</t>
  </si>
  <si>
    <t>Updated: 6.3.22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</si>
</sst>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43"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0" applyNumberFormat="0" applyAlignment="0" applyProtection="0"/>
    <xf numFmtId="0" fontId="30" fillId="20" borderId="70" applyNumberFormat="0" applyAlignment="0" applyProtection="0"/>
    <xf numFmtId="0" fontId="30" fillId="20" borderId="7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6" applyNumberFormat="0" applyAlignment="0" applyProtection="0"/>
    <xf numFmtId="0" fontId="28" fillId="7" borderId="74" applyNumberFormat="0" applyAlignment="0" applyProtection="0"/>
    <xf numFmtId="0" fontId="50" fillId="7" borderId="74" applyNumberFormat="0" applyAlignment="0" applyProtection="0"/>
    <xf numFmtId="0" fontId="50" fillId="7" borderId="86" applyNumberFormat="0" applyAlignment="0" applyProtection="0"/>
    <xf numFmtId="44" fontId="13" fillId="0" borderId="0" applyFont="0" applyFill="0" applyBorder="0" applyAlignment="0" applyProtection="0"/>
    <xf numFmtId="0" fontId="50" fillId="7" borderId="78" applyNumberFormat="0" applyAlignment="0" applyProtection="0"/>
    <xf numFmtId="0" fontId="28" fillId="7" borderId="78" applyNumberFormat="0" applyAlignment="0" applyProtection="0"/>
    <xf numFmtId="0" fontId="50" fillId="7" borderId="70" applyNumberFormat="0" applyAlignment="0" applyProtection="0"/>
    <xf numFmtId="0" fontId="28" fillId="7" borderId="70"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74" applyNumberFormat="0" applyAlignment="0" applyProtection="0"/>
    <xf numFmtId="0" fontId="30" fillId="20" borderId="74" applyNumberFormat="0" applyAlignment="0" applyProtection="0"/>
    <xf numFmtId="0" fontId="43" fillId="20" borderId="74" applyNumberFormat="0" applyAlignment="0" applyProtection="0"/>
    <xf numFmtId="0" fontId="43" fillId="20" borderId="86" applyNumberFormat="0" applyAlignment="0" applyProtection="0"/>
    <xf numFmtId="0" fontId="11" fillId="0" borderId="0"/>
    <xf numFmtId="0" fontId="11" fillId="0" borderId="0"/>
    <xf numFmtId="0" fontId="11" fillId="0" borderId="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4"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13" fillId="23" borderId="71" applyNumberFormat="0" applyFont="0" applyAlignment="0" applyProtection="0"/>
    <xf numFmtId="0" fontId="53" fillId="20" borderId="72" applyNumberFormat="0" applyAlignment="0" applyProtection="0"/>
    <xf numFmtId="0" fontId="29" fillId="20" borderId="72" applyNumberFormat="0" applyAlignment="0" applyProtection="0"/>
    <xf numFmtId="0" fontId="29" fillId="20" borderId="72" applyNumberForma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9" fontId="13"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54" fillId="0" borderId="73" applyNumberFormat="0" applyFill="0" applyAlignment="0" applyProtection="0"/>
    <xf numFmtId="0" fontId="35" fillId="0" borderId="73" applyNumberFormat="0" applyFill="0" applyAlignment="0" applyProtection="0"/>
    <xf numFmtId="0" fontId="35" fillId="0" borderId="7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4"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13" fillId="23" borderId="87" applyNumberFormat="0" applyFont="0" applyAlignment="0" applyProtection="0"/>
    <xf numFmtId="0" fontId="53" fillId="20" borderId="88" applyNumberFormat="0" applyAlignment="0" applyProtection="0"/>
    <xf numFmtId="0" fontId="29" fillId="20" borderId="88" applyNumberFormat="0" applyAlignment="0" applyProtection="0"/>
    <xf numFmtId="0" fontId="29" fillId="20" borderId="88" applyNumberFormat="0" applyAlignment="0" applyProtection="0"/>
    <xf numFmtId="0" fontId="54" fillId="0" borderId="89" applyNumberFormat="0" applyFill="0" applyAlignment="0" applyProtection="0"/>
    <xf numFmtId="0" fontId="35" fillId="0" borderId="89" applyNumberFormat="0" applyFill="0" applyAlignment="0" applyProtection="0"/>
    <xf numFmtId="0" fontId="35" fillId="0" borderId="89"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3" applyNumberFormat="0" applyAlignment="0" applyProtection="0"/>
    <xf numFmtId="0" fontId="30" fillId="20" borderId="93" applyNumberFormat="0" applyAlignment="0" applyProtection="0"/>
    <xf numFmtId="0" fontId="30" fillId="20" borderId="93" applyNumberFormat="0" applyAlignment="0" applyProtection="0"/>
    <xf numFmtId="0" fontId="50" fillId="7" borderId="93" applyNumberFormat="0" applyAlignment="0" applyProtection="0"/>
    <xf numFmtId="0" fontId="28" fillId="7" borderId="93" applyNumberFormat="0" applyAlignment="0" applyProtection="0"/>
    <xf numFmtId="0" fontId="10" fillId="0" borderId="0"/>
    <xf numFmtId="0" fontId="10" fillId="0" borderId="0"/>
    <xf numFmtId="0" fontId="10" fillId="0" borderId="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4"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53"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54" fillId="0" borderId="96" applyNumberFormat="0" applyFill="0" applyAlignment="0" applyProtection="0"/>
    <xf numFmtId="0" fontId="35" fillId="0" borderId="96" applyNumberFormat="0" applyFill="0" applyAlignment="0" applyProtection="0"/>
    <xf numFmtId="0" fontId="35" fillId="0" borderId="96" applyNumberFormat="0" applyFill="0" applyAlignment="0" applyProtection="0"/>
    <xf numFmtId="0" fontId="9" fillId="0" borderId="0"/>
    <xf numFmtId="0" fontId="9" fillId="0" borderId="0"/>
    <xf numFmtId="0" fontId="9" fillId="0" borderId="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0" fontId="13" fillId="23" borderId="9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7" applyNumberFormat="0" applyAlignment="0" applyProtection="0"/>
    <xf numFmtId="0" fontId="30" fillId="20" borderId="107" applyNumberFormat="0" applyAlignment="0" applyProtection="0"/>
    <xf numFmtId="0" fontId="30" fillId="20" borderId="107" applyNumberFormat="0" applyAlignment="0" applyProtection="0"/>
    <xf numFmtId="0" fontId="50" fillId="7" borderId="107" applyNumberFormat="0" applyAlignment="0" applyProtection="0"/>
    <xf numFmtId="0" fontId="28" fillId="7" borderId="107" applyNumberFormat="0" applyAlignment="0" applyProtection="0"/>
    <xf numFmtId="0" fontId="6" fillId="0" borderId="0"/>
    <xf numFmtId="0" fontId="6" fillId="0" borderId="0"/>
    <xf numFmtId="0" fontId="6" fillId="0" borderId="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4"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13" fillId="23" borderId="108" applyNumberFormat="0" applyFont="0" applyAlignment="0" applyProtection="0"/>
    <xf numFmtId="0" fontId="53" fillId="20" borderId="109" applyNumberFormat="0" applyAlignment="0" applyProtection="0"/>
    <xf numFmtId="0" fontId="29" fillId="20" borderId="109" applyNumberFormat="0" applyAlignment="0" applyProtection="0"/>
    <xf numFmtId="0" fontId="29" fillId="20" borderId="109" applyNumberFormat="0" applyAlignment="0" applyProtection="0"/>
    <xf numFmtId="0" fontId="54" fillId="0" borderId="110" applyNumberFormat="0" applyFill="0" applyAlignment="0" applyProtection="0"/>
    <xf numFmtId="0" fontId="35" fillId="0" borderId="110" applyNumberFormat="0" applyFill="0" applyAlignment="0" applyProtection="0"/>
    <xf numFmtId="0" fontId="35" fillId="0" borderId="110"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28" fillId="7" borderId="111" applyNumberFormat="0" applyAlignment="0" applyProtection="0"/>
    <xf numFmtId="0" fontId="28" fillId="7" borderId="111" applyNumberFormat="0" applyAlignment="0" applyProtection="0"/>
    <xf numFmtId="0" fontId="50" fillId="7" borderId="111" applyNumberFormat="0" applyAlignment="0" applyProtection="0"/>
    <xf numFmtId="0" fontId="50" fillId="7" borderId="111" applyNumberFormat="0" applyAlignment="0" applyProtection="0"/>
    <xf numFmtId="0" fontId="50" fillId="7" borderId="111" applyNumberFormat="0" applyAlignment="0" applyProtection="0"/>
    <xf numFmtId="0" fontId="28" fillId="7" borderId="111" applyNumberFormat="0" applyAlignment="0" applyProtection="0"/>
    <xf numFmtId="0" fontId="50" fillId="7" borderId="111" applyNumberFormat="0" applyAlignment="0" applyProtection="0"/>
    <xf numFmtId="0" fontId="28" fillId="7" borderId="111" applyNumberFormat="0" applyAlignment="0" applyProtection="0"/>
    <xf numFmtId="0" fontId="30"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43" fillId="20" borderId="111" applyNumberFormat="0" applyAlignment="0" applyProtection="0"/>
    <xf numFmtId="0" fontId="43" fillId="20" borderId="111" applyNumberFormat="0" applyAlignment="0" applyProtection="0"/>
    <xf numFmtId="0" fontId="5" fillId="0" borderId="0"/>
    <xf numFmtId="0" fontId="5" fillId="0" borderId="0"/>
    <xf numFmtId="0" fontId="5"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5" fillId="0" borderId="0"/>
    <xf numFmtId="0" fontId="5" fillId="0" borderId="0"/>
    <xf numFmtId="0" fontId="5"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0" fontId="5" fillId="0" borderId="0"/>
    <xf numFmtId="0" fontId="5" fillId="0" borderId="0"/>
    <xf numFmtId="0" fontId="5"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5" fillId="0" borderId="0"/>
    <xf numFmtId="0" fontId="5" fillId="0" borderId="0"/>
    <xf numFmtId="0" fontId="5"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3" applyNumberFormat="0" applyAlignment="0" applyProtection="0"/>
    <xf numFmtId="0" fontId="87" fillId="44" borderId="136"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0"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1"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2"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3" applyNumberFormat="0" applyAlignment="0" applyProtection="0"/>
    <xf numFmtId="0" fontId="94" fillId="0" borderId="135"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2" applyNumberFormat="0" applyFont="0" applyAlignment="0" applyProtection="0"/>
    <xf numFmtId="0" fontId="64" fillId="45" borderId="137" applyNumberFormat="0" applyFont="0" applyAlignment="0" applyProtection="0"/>
    <xf numFmtId="0" fontId="64" fillId="45" borderId="137" applyNumberFormat="0" applyFont="0" applyAlignment="0" applyProtection="0"/>
    <xf numFmtId="0" fontId="64" fillId="45" borderId="137" applyNumberFormat="0" applyFont="0" applyAlignment="0" applyProtection="0"/>
    <xf numFmtId="0" fontId="64" fillId="45" borderId="137" applyNumberFormat="0" applyFont="0" applyAlignment="0" applyProtection="0"/>
    <xf numFmtId="0" fontId="96" fillId="43" borderId="134"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8"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43"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43"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28" fillId="7" borderId="139" applyNumberFormat="0" applyAlignment="0" applyProtection="0"/>
    <xf numFmtId="0" fontId="28" fillId="7" borderId="139" applyNumberFormat="0" applyAlignment="0" applyProtection="0"/>
    <xf numFmtId="0" fontId="50" fillId="7" borderId="139" applyNumberFormat="0" applyAlignment="0" applyProtection="0"/>
    <xf numFmtId="0" fontId="50" fillId="7" borderId="139" applyNumberFormat="0" applyAlignment="0" applyProtection="0"/>
    <xf numFmtId="0" fontId="50" fillId="7" borderId="139" applyNumberFormat="0" applyAlignment="0" applyProtection="0"/>
    <xf numFmtId="0" fontId="28" fillId="7" borderId="139" applyNumberFormat="0" applyAlignment="0" applyProtection="0"/>
    <xf numFmtId="0" fontId="50" fillId="7" borderId="139" applyNumberFormat="0" applyAlignment="0" applyProtection="0"/>
    <xf numFmtId="0" fontId="28" fillId="7" borderId="139" applyNumberFormat="0" applyAlignment="0" applyProtection="0"/>
    <xf numFmtId="0" fontId="30"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43" fillId="20" borderId="139" applyNumberFormat="0" applyAlignment="0" applyProtection="0"/>
    <xf numFmtId="0" fontId="43" fillId="20" borderId="139" applyNumberFormat="0" applyAlignment="0" applyProtection="0"/>
    <xf numFmtId="0" fontId="3" fillId="0" borderId="0"/>
    <xf numFmtId="0" fontId="3" fillId="0" borderId="0"/>
    <xf numFmtId="0" fontId="3" fillId="0" borderId="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50" fillId="7" borderId="139" applyNumberFormat="0" applyAlignment="0" applyProtection="0"/>
    <xf numFmtId="0" fontId="28" fillId="7" borderId="139" applyNumberFormat="0" applyAlignment="0" applyProtection="0"/>
    <xf numFmtId="0" fontId="3" fillId="0" borderId="0"/>
    <xf numFmtId="0" fontId="3" fillId="0" borderId="0"/>
    <xf numFmtId="0" fontId="3" fillId="0" borderId="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0" fontId="3" fillId="0" borderId="0"/>
    <xf numFmtId="0" fontId="3" fillId="0" borderId="0"/>
    <xf numFmtId="0" fontId="3" fillId="0" borderId="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9" applyNumberFormat="0" applyAlignment="0" applyProtection="0"/>
    <xf numFmtId="0" fontId="30" fillId="20" borderId="139" applyNumberFormat="0" applyAlignment="0" applyProtection="0"/>
    <xf numFmtId="0" fontId="30" fillId="20" borderId="139" applyNumberFormat="0" applyAlignment="0" applyProtection="0"/>
    <xf numFmtId="0" fontId="50" fillId="7" borderId="139" applyNumberFormat="0" applyAlignment="0" applyProtection="0"/>
    <xf numFmtId="0" fontId="28" fillId="7" borderId="139" applyNumberFormat="0" applyAlignment="0" applyProtection="0"/>
    <xf numFmtId="0" fontId="3" fillId="0" borderId="0"/>
    <xf numFmtId="0" fontId="3" fillId="0" borderId="0"/>
    <xf numFmtId="0" fontId="3" fillId="0" borderId="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4"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13" fillId="23" borderId="140" applyNumberFormat="0" applyFont="0" applyAlignment="0" applyProtection="0"/>
    <xf numFmtId="0" fontId="53" fillId="20" borderId="141" applyNumberFormat="0" applyAlignment="0" applyProtection="0"/>
    <xf numFmtId="0" fontId="29" fillId="20" borderId="141" applyNumberFormat="0" applyAlignment="0" applyProtection="0"/>
    <xf numFmtId="0" fontId="29" fillId="20" borderId="141" applyNumberFormat="0" applyAlignment="0" applyProtection="0"/>
    <xf numFmtId="0" fontId="54" fillId="0" borderId="142" applyNumberFormat="0" applyFill="0" applyAlignment="0" applyProtection="0"/>
    <xf numFmtId="0" fontId="35" fillId="0" borderId="142" applyNumberFormat="0" applyFill="0" applyAlignment="0" applyProtection="0"/>
    <xf numFmtId="0" fontId="35" fillId="0" borderId="142"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1">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4"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2" xfId="0" applyFont="1" applyBorder="1" applyAlignment="1">
      <alignment wrapText="1"/>
    </xf>
    <xf numFmtId="0" fontId="74" fillId="0" borderId="84" xfId="0" applyFont="1" applyBorder="1" applyAlignment="1">
      <alignment wrapText="1"/>
    </xf>
    <xf numFmtId="0" fontId="74" fillId="0" borderId="83" xfId="0" applyFont="1" applyBorder="1" applyAlignment="1">
      <alignment wrapText="1"/>
    </xf>
    <xf numFmtId="0" fontId="72" fillId="0" borderId="47" xfId="0" applyFont="1" applyFill="1" applyBorder="1" applyAlignment="1">
      <alignment horizontal="center"/>
    </xf>
    <xf numFmtId="0" fontId="74" fillId="0" borderId="103" xfId="0" applyFont="1" applyFill="1" applyBorder="1" applyAlignment="1">
      <alignment horizontal="center"/>
    </xf>
    <xf numFmtId="0" fontId="74" fillId="0" borderId="82" xfId="0" applyFont="1" applyBorder="1" applyAlignment="1">
      <alignment horizontal="center" wrapText="1"/>
    </xf>
    <xf numFmtId="0" fontId="74" fillId="0" borderId="0" xfId="0" applyFont="1" applyFill="1"/>
    <xf numFmtId="0" fontId="74" fillId="0" borderId="83"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2"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3"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4" xfId="0" applyFont="1" applyFill="1" applyBorder="1" applyAlignment="1">
      <alignment horizontal="center"/>
    </xf>
    <xf numFmtId="0" fontId="74" fillId="71" borderId="84"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2" xfId="0" applyFont="1" applyFill="1" applyBorder="1" applyAlignment="1">
      <alignment horizontal="center"/>
    </xf>
    <xf numFmtId="0" fontId="71" fillId="0" borderId="82" xfId="0" applyFont="1" applyFill="1" applyBorder="1" applyAlignment="1"/>
    <xf numFmtId="0" fontId="71" fillId="0" borderId="84"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2"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3" xfId="0" applyFont="1" applyFill="1" applyBorder="1" applyAlignment="1"/>
    <xf numFmtId="3" fontId="72" fillId="36" borderId="151" xfId="0" applyNumberFormat="1" applyFont="1" applyFill="1" applyBorder="1"/>
    <xf numFmtId="3" fontId="72" fillId="36" borderId="152"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0"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17" xfId="0" applyFont="1" applyBorder="1" applyProtection="1"/>
    <xf numFmtId="0" fontId="74" fillId="0" borderId="118" xfId="0" applyFont="1" applyBorder="1" applyAlignment="1" applyProtection="1">
      <alignment horizontal="center"/>
    </xf>
    <xf numFmtId="0" fontId="72" fillId="0" borderId="119" xfId="0" applyFont="1" applyBorder="1" applyProtection="1"/>
    <xf numFmtId="0" fontId="72" fillId="0" borderId="120" xfId="0" applyFont="1" applyBorder="1" applyProtection="1"/>
    <xf numFmtId="49" fontId="75" fillId="0" borderId="121"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6" xfId="0" applyFont="1" applyBorder="1" applyAlignment="1" applyProtection="1">
      <alignment horizontal="center"/>
    </xf>
    <xf numFmtId="0" fontId="75" fillId="0" borderId="44" xfId="0" applyFont="1" applyBorder="1" applyAlignment="1" applyProtection="1">
      <alignment horizontal="center"/>
    </xf>
    <xf numFmtId="0" fontId="74" fillId="0" borderId="121" xfId="0" applyFont="1" applyBorder="1" applyAlignment="1" applyProtection="1">
      <alignment horizontal="center"/>
    </xf>
    <xf numFmtId="0" fontId="75" fillId="0" borderId="122" xfId="0" applyFont="1" applyBorder="1" applyAlignment="1" applyProtection="1">
      <alignment horizontal="center"/>
    </xf>
    <xf numFmtId="37" fontId="72" fillId="0" borderId="123"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4" xfId="3292" applyNumberFormat="1" applyFont="1" applyBorder="1" applyAlignment="1" applyProtection="1">
      <alignment horizontal="right"/>
    </xf>
    <xf numFmtId="0" fontId="72" fillId="0" borderId="121" xfId="0" applyFont="1" applyBorder="1" applyProtection="1"/>
    <xf numFmtId="3" fontId="78" fillId="0" borderId="116" xfId="181" applyNumberFormat="1" applyFont="1" applyBorder="1" applyProtection="1"/>
    <xf numFmtId="0" fontId="74" fillId="0" borderId="125" xfId="0" applyFont="1" applyBorder="1" applyProtection="1"/>
    <xf numFmtId="3" fontId="75" fillId="0" borderId="91" xfId="181" applyNumberFormat="1" applyFont="1" applyFill="1" applyBorder="1" applyAlignment="1" applyProtection="1"/>
    <xf numFmtId="3" fontId="75" fillId="0" borderId="92" xfId="181" applyNumberFormat="1" applyFont="1" applyBorder="1" applyProtection="1"/>
    <xf numFmtId="10" fontId="75" fillId="0" borderId="90" xfId="3292" quotePrefix="1" applyNumberFormat="1" applyFont="1" applyFill="1" applyBorder="1" applyAlignment="1" applyProtection="1">
      <alignment horizontal="right"/>
    </xf>
    <xf numFmtId="167" fontId="75" fillId="0" borderId="126"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27"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28"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4" xfId="0" applyFont="1" applyBorder="1" applyAlignment="1" applyProtection="1">
      <alignment horizontal="center"/>
    </xf>
    <xf numFmtId="0" fontId="75" fillId="0" borderId="36" xfId="0" applyFont="1" applyBorder="1" applyAlignment="1" applyProtection="1">
      <alignment horizontal="center" wrapText="1"/>
    </xf>
    <xf numFmtId="37" fontId="78" fillId="0" borderId="105" xfId="0" applyNumberFormat="1" applyFont="1" applyBorder="1" applyProtection="1"/>
    <xf numFmtId="37" fontId="78" fillId="24" borderId="53" xfId="0" applyNumberFormat="1" applyFont="1" applyFill="1" applyBorder="1" applyAlignment="1" applyProtection="1">
      <alignment horizontal="right"/>
    </xf>
    <xf numFmtId="37" fontId="120" fillId="0" borderId="105" xfId="0" applyNumberFormat="1" applyFont="1" applyBorder="1" applyAlignment="1" applyProtection="1">
      <alignment horizontal="right"/>
    </xf>
    <xf numFmtId="0" fontId="75" fillId="0" borderId="106"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3"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3" xfId="0" quotePrefix="1" applyNumberFormat="1" applyFont="1" applyBorder="1" applyAlignment="1">
      <alignment horizontal="center"/>
    </xf>
    <xf numFmtId="0" fontId="122" fillId="0" borderId="0" xfId="0" applyFont="1" applyFill="1"/>
    <xf numFmtId="4" fontId="71" fillId="0" borderId="63" xfId="0" applyNumberFormat="1" applyFont="1" applyBorder="1" applyAlignment="1">
      <alignment horizontal="center"/>
    </xf>
    <xf numFmtId="4" fontId="71" fillId="0" borderId="0" xfId="0" applyNumberFormat="1" applyFont="1" applyBorder="1" applyAlignment="1">
      <alignment horizontal="center"/>
    </xf>
    <xf numFmtId="0" fontId="71" fillId="0" borderId="63"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48" xfId="0" applyNumberFormat="1" applyFont="1" applyFill="1" applyBorder="1" applyAlignment="1" applyProtection="1">
      <alignment horizontal="fill"/>
    </xf>
    <xf numFmtId="37" fontId="105" fillId="26" borderId="68"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7"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5"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7" xfId="0" applyNumberFormat="1" applyFont="1" applyFill="1" applyBorder="1" applyProtection="1"/>
    <xf numFmtId="37" fontId="143" fillId="30" borderId="47" xfId="0" applyNumberFormat="1" applyFont="1" applyFill="1" applyBorder="1" applyProtection="1"/>
    <xf numFmtId="168" fontId="104" fillId="30" borderId="47"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2" xfId="0" applyNumberFormat="1" applyFont="1" applyFill="1" applyBorder="1" applyAlignment="1" applyProtection="1">
      <alignment horizontal="fill"/>
    </xf>
    <xf numFmtId="37" fontId="104" fillId="74" borderId="83"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1" xfId="0" applyFont="1" applyFill="1" applyBorder="1" applyAlignment="1">
      <alignment horizontal="center" wrapText="1"/>
    </xf>
    <xf numFmtId="0" fontId="74" fillId="30" borderId="20" xfId="0" applyFont="1" applyFill="1" applyBorder="1" applyAlignment="1">
      <alignment horizontal="center" wrapText="1"/>
    </xf>
    <xf numFmtId="0" fontId="72" fillId="74" borderId="101" xfId="530" applyFont="1" applyFill="1" applyBorder="1" applyProtection="1"/>
    <xf numFmtId="0" fontId="72" fillId="74" borderId="33" xfId="530" applyFont="1" applyFill="1" applyBorder="1" applyProtection="1"/>
    <xf numFmtId="4" fontId="72" fillId="74" borderId="101" xfId="530" applyNumberFormat="1" applyFont="1" applyFill="1" applyBorder="1" applyProtection="1"/>
    <xf numFmtId="3" fontId="72" fillId="74" borderId="101" xfId="530" applyNumberFormat="1" applyFont="1" applyFill="1" applyBorder="1" applyProtection="1"/>
    <xf numFmtId="0" fontId="72" fillId="0" borderId="101" xfId="0" applyFont="1" applyFill="1" applyBorder="1"/>
    <xf numFmtId="0" fontId="74" fillId="0" borderId="101" xfId="0" applyFont="1" applyFill="1" applyBorder="1"/>
    <xf numFmtId="3" fontId="74" fillId="0" borderId="101" xfId="0" applyNumberFormat="1" applyFont="1" applyFill="1" applyBorder="1"/>
    <xf numFmtId="4" fontId="74" fillId="0" borderId="101" xfId="0" applyNumberFormat="1" applyFont="1" applyFill="1" applyBorder="1"/>
    <xf numFmtId="168" fontId="74" fillId="0" borderId="101"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3" xfId="181" applyNumberFormat="1" applyFont="1" applyFill="1" applyBorder="1" applyProtection="1"/>
    <xf numFmtId="4" fontId="72" fillId="0" borderId="29" xfId="181" applyNumberFormat="1" applyFont="1" applyBorder="1" applyProtection="1"/>
    <xf numFmtId="0" fontId="74" fillId="30" borderId="82"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3"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4" xfId="0" applyNumberFormat="1" applyFont="1" applyFill="1" applyBorder="1"/>
    <xf numFmtId="0" fontId="74" fillId="30" borderId="83" xfId="0" applyFont="1" applyFill="1" applyBorder="1" applyAlignment="1">
      <alignment horizontal="center"/>
    </xf>
    <xf numFmtId="168" fontId="74" fillId="30" borderId="83" xfId="0" applyNumberFormat="1" applyFont="1" applyFill="1" applyBorder="1"/>
    <xf numFmtId="168" fontId="74" fillId="30" borderId="19" xfId="0" applyNumberFormat="1" applyFont="1" applyFill="1" applyBorder="1"/>
    <xf numFmtId="0" fontId="74" fillId="0" borderId="160"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7"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7"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1"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2" xfId="0" applyFont="1" applyFill="1" applyBorder="1" applyProtection="1"/>
    <xf numFmtId="0" fontId="100" fillId="30" borderId="19" xfId="0" applyFont="1" applyFill="1" applyBorder="1" applyProtection="1"/>
    <xf numFmtId="0" fontId="100" fillId="30" borderId="83"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2"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56" xfId="0" applyFont="1" applyFill="1" applyBorder="1"/>
    <xf numFmtId="0" fontId="105" fillId="0" borderId="23" xfId="0" applyFont="1" applyFill="1" applyBorder="1"/>
    <xf numFmtId="166" fontId="105" fillId="32" borderId="82"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3" xfId="0" applyFont="1" applyFill="1" applyBorder="1" applyAlignment="1">
      <alignment vertical="center"/>
    </xf>
    <xf numFmtId="0" fontId="151" fillId="0" borderId="162" xfId="0" applyFont="1" applyFill="1" applyBorder="1" applyAlignment="1">
      <alignment vertical="center"/>
    </xf>
    <xf numFmtId="0" fontId="105" fillId="0" borderId="38" xfId="0" applyFont="1" applyFill="1" applyBorder="1"/>
    <xf numFmtId="10" fontId="75" fillId="36" borderId="68"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7" xfId="0" applyNumberFormat="1" applyFont="1" applyFill="1" applyBorder="1"/>
    <xf numFmtId="166" fontId="105" fillId="36" borderId="83"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8"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5" xfId="0" applyNumberFormat="1" applyFont="1" applyFill="1" applyBorder="1"/>
    <xf numFmtId="166" fontId="105" fillId="32" borderId="19" xfId="0" applyNumberFormat="1" applyFont="1" applyFill="1" applyBorder="1"/>
    <xf numFmtId="166" fontId="105" fillId="32" borderId="64" xfId="0" applyNumberFormat="1" applyFont="1" applyFill="1" applyBorder="1"/>
    <xf numFmtId="166" fontId="105" fillId="32" borderId="84" xfId="0" applyNumberFormat="1" applyFont="1" applyFill="1" applyBorder="1"/>
    <xf numFmtId="166" fontId="105" fillId="32" borderId="13" xfId="0" applyNumberFormat="1" applyFont="1" applyFill="1" applyBorder="1"/>
    <xf numFmtId="166" fontId="105" fillId="32" borderId="147" xfId="0" applyNumberFormat="1" applyFont="1" applyFill="1" applyBorder="1"/>
    <xf numFmtId="0" fontId="151" fillId="0" borderId="164" xfId="0" applyFont="1" applyFill="1" applyBorder="1" applyAlignment="1">
      <alignment vertical="center"/>
    </xf>
    <xf numFmtId="0" fontId="74" fillId="0" borderId="19" xfId="0" applyFont="1" applyFill="1" applyBorder="1"/>
    <xf numFmtId="0" fontId="72" fillId="0" borderId="165"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69"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3" xfId="0" applyNumberFormat="1" applyFont="1" applyFill="1" applyBorder="1"/>
    <xf numFmtId="168" fontId="105" fillId="32" borderId="154"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3" xfId="0" applyFont="1" applyFill="1" applyBorder="1" applyProtection="1"/>
    <xf numFmtId="3" fontId="157" fillId="32" borderId="67" xfId="0" applyNumberFormat="1" applyFont="1" applyFill="1" applyBorder="1" applyProtection="1">
      <protection locked="0"/>
    </xf>
    <xf numFmtId="3" fontId="157" fillId="32" borderId="66"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9"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0"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1" xfId="0" applyNumberFormat="1" applyFont="1" applyFill="1" applyBorder="1"/>
    <xf numFmtId="166" fontId="72" fillId="32" borderId="50" xfId="0" applyNumberFormat="1" applyFont="1" applyFill="1" applyBorder="1"/>
    <xf numFmtId="169" fontId="72" fillId="32" borderId="48" xfId="17654" applyNumberFormat="1" applyFont="1" applyFill="1" applyBorder="1"/>
    <xf numFmtId="171" fontId="72" fillId="32" borderId="50" xfId="17654" applyNumberFormat="1" applyFont="1" applyFill="1" applyBorder="1"/>
    <xf numFmtId="171" fontId="72" fillId="32" borderId="145"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4" xfId="0" applyFont="1" applyFill="1" applyBorder="1" applyProtection="1"/>
    <xf numFmtId="0" fontId="126" fillId="74" borderId="82" xfId="0" applyFont="1" applyFill="1" applyBorder="1" applyProtection="1"/>
    <xf numFmtId="0" fontId="100" fillId="0" borderId="0" xfId="0" applyFont="1" applyBorder="1"/>
    <xf numFmtId="0" fontId="100" fillId="0" borderId="148" xfId="0" applyFont="1" applyBorder="1" applyAlignment="1">
      <alignment horizontal="center"/>
    </xf>
    <xf numFmtId="0" fontId="108" fillId="29" borderId="82" xfId="0" applyFont="1" applyFill="1" applyBorder="1" applyProtection="1"/>
    <xf numFmtId="0" fontId="108" fillId="29" borderId="84" xfId="0" applyFont="1" applyFill="1" applyBorder="1" applyProtection="1"/>
    <xf numFmtId="0" fontId="108" fillId="29" borderId="83" xfId="0" applyFont="1" applyFill="1" applyBorder="1" applyProtection="1"/>
    <xf numFmtId="0" fontId="108" fillId="0" borderId="82" xfId="0" applyFont="1" applyFill="1" applyBorder="1"/>
    <xf numFmtId="168" fontId="108" fillId="0" borderId="83"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67" xfId="0" applyNumberFormat="1" applyFont="1" applyBorder="1" applyProtection="1"/>
    <xf numFmtId="37" fontId="100" fillId="0" borderId="167" xfId="0" applyNumberFormat="1" applyFont="1" applyFill="1" applyBorder="1" applyProtection="1"/>
    <xf numFmtId="37" fontId="108" fillId="0" borderId="167" xfId="0" applyNumberFormat="1" applyFont="1" applyBorder="1" applyProtection="1"/>
    <xf numFmtId="37" fontId="129" fillId="0" borderId="167" xfId="0" applyNumberFormat="1" applyFont="1" applyBorder="1" applyProtection="1"/>
    <xf numFmtId="37" fontId="129" fillId="0" borderId="0" xfId="0" applyNumberFormat="1" applyFont="1" applyBorder="1" applyProtection="1"/>
    <xf numFmtId="37" fontId="100" fillId="24" borderId="167"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6" xfId="0" applyNumberFormat="1" applyFont="1" applyFill="1" applyBorder="1" applyAlignment="1" applyProtection="1">
      <alignment horizontal="right"/>
    </xf>
    <xf numFmtId="0" fontId="100" fillId="0" borderId="167"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67" xfId="0" applyNumberFormat="1" applyFont="1" applyBorder="1" applyAlignment="1" applyProtection="1">
      <alignment horizontal="fill"/>
    </xf>
    <xf numFmtId="37" fontId="100" fillId="25" borderId="167" xfId="0" applyNumberFormat="1" applyFont="1" applyFill="1" applyBorder="1" applyProtection="1"/>
    <xf numFmtId="0" fontId="108" fillId="0" borderId="167" xfId="0" applyFont="1" applyBorder="1" applyProtection="1"/>
    <xf numFmtId="37" fontId="108" fillId="0" borderId="168" xfId="0" applyNumberFormat="1" applyFont="1" applyBorder="1" applyProtection="1"/>
    <xf numFmtId="37" fontId="100" fillId="0" borderId="63" xfId="0" applyNumberFormat="1" applyFont="1" applyBorder="1" applyProtection="1"/>
    <xf numFmtId="37" fontId="100" fillId="0" borderId="63" xfId="0" applyNumberFormat="1" applyFont="1" applyBorder="1" applyAlignment="1" applyProtection="1">
      <alignment horizontal="right"/>
    </xf>
    <xf numFmtId="5" fontId="108" fillId="75" borderId="169" xfId="0" applyNumberFormat="1" applyFont="1" applyFill="1" applyBorder="1" applyProtection="1"/>
    <xf numFmtId="37" fontId="108" fillId="0" borderId="171" xfId="0" applyNumberFormat="1" applyFont="1" applyBorder="1" applyProtection="1"/>
    <xf numFmtId="37" fontId="108" fillId="0" borderId="170" xfId="0" applyNumberFormat="1" applyFont="1" applyBorder="1" applyProtection="1"/>
    <xf numFmtId="37" fontId="108" fillId="0" borderId="170" xfId="0" applyNumberFormat="1" applyFont="1" applyBorder="1" applyAlignment="1" applyProtection="1">
      <alignment horizontal="center" wrapText="1"/>
    </xf>
    <xf numFmtId="37" fontId="108" fillId="0" borderId="166"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3" xfId="0" applyNumberFormat="1" applyFont="1" applyBorder="1" applyAlignment="1" applyProtection="1">
      <alignment horizontal="right"/>
    </xf>
    <xf numFmtId="5" fontId="130" fillId="75" borderId="169" xfId="0" applyNumberFormat="1" applyFont="1" applyFill="1" applyBorder="1" applyProtection="1"/>
    <xf numFmtId="37" fontId="108" fillId="0" borderId="174" xfId="0" applyNumberFormat="1" applyFont="1" applyBorder="1" applyProtection="1"/>
    <xf numFmtId="37" fontId="100" fillId="0" borderId="175" xfId="0" applyNumberFormat="1" applyFont="1" applyBorder="1" applyProtection="1"/>
    <xf numFmtId="37" fontId="100" fillId="0" borderId="176" xfId="0" applyNumberFormat="1" applyFont="1" applyBorder="1" applyAlignment="1" applyProtection="1">
      <alignment horizontal="right"/>
    </xf>
    <xf numFmtId="5" fontId="108" fillId="75" borderId="176" xfId="0" applyNumberFormat="1" applyFont="1" applyFill="1" applyBorder="1" applyProtection="1"/>
    <xf numFmtId="5" fontId="130" fillId="75" borderId="177"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3" xfId="0" applyFont="1" applyBorder="1" applyProtection="1"/>
    <xf numFmtId="0" fontId="131" fillId="0" borderId="0" xfId="0" applyFont="1" applyBorder="1" applyAlignment="1"/>
    <xf numFmtId="37" fontId="108" fillId="30" borderId="171" xfId="0" applyNumberFormat="1" applyFont="1" applyFill="1" applyBorder="1" applyProtection="1"/>
    <xf numFmtId="37" fontId="100" fillId="30" borderId="170" xfId="0" applyNumberFormat="1" applyFont="1" applyFill="1" applyBorder="1" applyProtection="1"/>
    <xf numFmtId="37" fontId="100" fillId="30" borderId="172" xfId="0" applyNumberFormat="1" applyFont="1" applyFill="1" applyBorder="1" applyProtection="1"/>
    <xf numFmtId="37" fontId="100" fillId="30" borderId="166"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7" xfId="0" applyFont="1" applyFill="1" applyBorder="1" applyAlignment="1">
      <alignment horizontal="center"/>
    </xf>
    <xf numFmtId="0" fontId="74" fillId="30" borderId="47" xfId="0" applyFont="1" applyFill="1" applyBorder="1" applyProtection="1"/>
    <xf numFmtId="0" fontId="74" fillId="72" borderId="47" xfId="0" applyFont="1" applyFill="1" applyBorder="1" applyAlignment="1" applyProtection="1"/>
    <xf numFmtId="4" fontId="149" fillId="0" borderId="47" xfId="0" applyNumberFormat="1" applyFont="1" applyBorder="1" applyProtection="1"/>
    <xf numFmtId="0" fontId="72" fillId="0" borderId="178" xfId="0" applyFont="1" applyFill="1" applyBorder="1" applyProtection="1"/>
    <xf numFmtId="0" fontId="72" fillId="0" borderId="178" xfId="0" applyFont="1" applyBorder="1"/>
    <xf numFmtId="0" fontId="72" fillId="0" borderId="178" xfId="0" applyFont="1" applyBorder="1" applyAlignment="1">
      <alignment horizontal="center"/>
    </xf>
    <xf numFmtId="3" fontId="156" fillId="32" borderId="178" xfId="17654" applyNumberFormat="1" applyFont="1" applyFill="1" applyBorder="1" applyAlignment="1" applyProtection="1">
      <alignment horizontal="right"/>
      <protection locked="0"/>
    </xf>
    <xf numFmtId="4" fontId="72" fillId="0" borderId="178" xfId="0" applyNumberFormat="1" applyFont="1" applyBorder="1"/>
    <xf numFmtId="168" fontId="72" fillId="0" borderId="178" xfId="0" applyNumberFormat="1" applyFont="1" applyBorder="1"/>
    <xf numFmtId="3" fontId="74" fillId="0" borderId="84"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8" xfId="0" applyNumberFormat="1" applyFont="1" applyBorder="1"/>
    <xf numFmtId="0" fontId="72" fillId="73" borderId="82" xfId="0" applyFont="1" applyFill="1" applyBorder="1"/>
    <xf numFmtId="0" fontId="72" fillId="73" borderId="83" xfId="0" applyFont="1" applyFill="1" applyBorder="1"/>
    <xf numFmtId="0" fontId="72" fillId="30" borderId="82" xfId="530" applyFont="1" applyFill="1" applyBorder="1" applyProtection="1"/>
    <xf numFmtId="0" fontId="72" fillId="30" borderId="83" xfId="530" applyFont="1" applyFill="1" applyBorder="1" applyProtection="1"/>
    <xf numFmtId="0" fontId="74" fillId="29" borderId="82" xfId="0" applyFont="1" applyFill="1" applyBorder="1"/>
    <xf numFmtId="0" fontId="74" fillId="29" borderId="83"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3" xfId="0" applyFont="1" applyFill="1" applyBorder="1" applyAlignment="1" applyProtection="1">
      <alignment horizontal="center" wrapText="1"/>
    </xf>
    <xf numFmtId="0" fontId="106" fillId="0" borderId="57" xfId="0" applyFont="1" applyBorder="1" applyAlignment="1">
      <alignment horizontal="center"/>
    </xf>
    <xf numFmtId="37" fontId="143" fillId="77" borderId="47" xfId="0" applyNumberFormat="1" applyFont="1" applyFill="1" applyBorder="1" applyAlignment="1" applyProtection="1">
      <alignment horizontal="right"/>
    </xf>
    <xf numFmtId="37" fontId="105" fillId="26" borderId="47" xfId="0" applyNumberFormat="1" applyFont="1" applyFill="1" applyBorder="1" applyAlignment="1" applyProtection="1">
      <alignment horizontal="fill"/>
    </xf>
    <xf numFmtId="165" fontId="105" fillId="26" borderId="47" xfId="181" applyNumberFormat="1" applyFont="1" applyFill="1" applyBorder="1" applyAlignment="1" applyProtection="1">
      <alignment horizontal="fill"/>
    </xf>
    <xf numFmtId="0" fontId="74" fillId="0" borderId="180" xfId="0" applyFont="1" applyFill="1" applyBorder="1" applyAlignment="1">
      <alignment horizontal="center"/>
    </xf>
    <xf numFmtId="166" fontId="72" fillId="32" borderId="181" xfId="0" applyNumberFormat="1" applyFont="1" applyFill="1" applyBorder="1"/>
    <xf numFmtId="166" fontId="72" fillId="36" borderId="180" xfId="0" applyNumberFormat="1" applyFont="1" applyFill="1" applyBorder="1"/>
    <xf numFmtId="4" fontId="72" fillId="0" borderId="180" xfId="181" applyNumberFormat="1" applyFont="1" applyBorder="1" applyProtection="1"/>
    <xf numFmtId="37" fontId="100" fillId="0" borderId="182" xfId="0" applyNumberFormat="1" applyFont="1" applyBorder="1" applyProtection="1"/>
    <xf numFmtId="37" fontId="100" fillId="0" borderId="183" xfId="0" applyNumberFormat="1" applyFont="1" applyBorder="1" applyAlignment="1" applyProtection="1">
      <alignment horizontal="right"/>
    </xf>
    <xf numFmtId="37" fontId="100" fillId="0" borderId="184" xfId="0" applyNumberFormat="1" applyFont="1" applyBorder="1" applyProtection="1"/>
    <xf numFmtId="0" fontId="100" fillId="0" borderId="182" xfId="0" applyFont="1" applyBorder="1" applyProtection="1"/>
    <xf numFmtId="0" fontId="100" fillId="0" borderId="183" xfId="0" applyFont="1" applyBorder="1" applyAlignment="1" applyProtection="1">
      <alignment horizontal="right"/>
    </xf>
    <xf numFmtId="37" fontId="108" fillId="0" borderId="185" xfId="0" applyNumberFormat="1" applyFont="1" applyBorder="1" applyAlignment="1" applyProtection="1">
      <alignment horizontal="fill"/>
    </xf>
    <xf numFmtId="37" fontId="108" fillId="24" borderId="185" xfId="0" applyNumberFormat="1" applyFont="1" applyFill="1" applyBorder="1" applyAlignment="1" applyProtection="1">
      <alignment horizontal="fill"/>
    </xf>
    <xf numFmtId="37" fontId="108" fillId="24" borderId="186" xfId="0" applyNumberFormat="1" applyFont="1" applyFill="1" applyBorder="1" applyAlignment="1" applyProtection="1">
      <alignment horizontal="fill"/>
    </xf>
    <xf numFmtId="170" fontId="74" fillId="32" borderId="182" xfId="181" applyNumberFormat="1" applyFont="1" applyFill="1" applyBorder="1"/>
    <xf numFmtId="170" fontId="74" fillId="0" borderId="182" xfId="181" applyNumberFormat="1" applyFont="1" applyFill="1" applyBorder="1"/>
    <xf numFmtId="0" fontId="74" fillId="0" borderId="182" xfId="0" applyFont="1" applyBorder="1" applyAlignment="1" applyProtection="1">
      <alignment horizontal="center" wrapText="1"/>
    </xf>
    <xf numFmtId="3" fontId="160" fillId="32" borderId="182" xfId="182" applyNumberFormat="1" applyFont="1" applyFill="1" applyBorder="1" applyProtection="1">
      <protection locked="0"/>
    </xf>
    <xf numFmtId="5" fontId="72" fillId="0" borderId="182" xfId="181" applyNumberFormat="1" applyFont="1" applyFill="1" applyBorder="1" applyProtection="1"/>
    <xf numFmtId="5" fontId="72" fillId="0" borderId="182" xfId="181" applyNumberFormat="1" applyFont="1" applyBorder="1" applyProtection="1"/>
    <xf numFmtId="5" fontId="72" fillId="0" borderId="182" xfId="181" quotePrefix="1" applyNumberFormat="1" applyFont="1" applyFill="1" applyBorder="1" applyProtection="1"/>
    <xf numFmtId="5" fontId="72" fillId="0" borderId="182" xfId="0" applyNumberFormat="1" applyFont="1" applyBorder="1" applyProtection="1"/>
    <xf numFmtId="10" fontId="74" fillId="0" borderId="182" xfId="3292" applyNumberFormat="1" applyFont="1" applyBorder="1" applyProtection="1"/>
    <xf numFmtId="0" fontId="74" fillId="0" borderId="182" xfId="0" applyFont="1" applyBorder="1" applyProtection="1"/>
    <xf numFmtId="165" fontId="72" fillId="0" borderId="182" xfId="192" applyNumberFormat="1" applyFont="1" applyBorder="1" applyProtection="1"/>
    <xf numFmtId="37" fontId="100" fillId="0" borderId="185"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67"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89" xfId="0" applyFont="1" applyFill="1" applyBorder="1" applyAlignment="1">
      <alignment horizontal="center"/>
    </xf>
    <xf numFmtId="166" fontId="72" fillId="70" borderId="187" xfId="0" applyNumberFormat="1" applyFont="1" applyFill="1" applyBorder="1"/>
    <xf numFmtId="166" fontId="72" fillId="32" borderId="187" xfId="0" applyNumberFormat="1" applyFont="1" applyFill="1" applyBorder="1"/>
    <xf numFmtId="166" fontId="78" fillId="32" borderId="189" xfId="17654" applyNumberFormat="1" applyFont="1" applyFill="1" applyBorder="1" applyAlignment="1"/>
    <xf numFmtId="4" fontId="156" fillId="32" borderId="189" xfId="0" applyNumberFormat="1" applyFont="1" applyFill="1" applyBorder="1" applyProtection="1">
      <protection locked="0"/>
    </xf>
    <xf numFmtId="0" fontId="72" fillId="0" borderId="189" xfId="0" applyFont="1" applyBorder="1"/>
    <xf numFmtId="0" fontId="72" fillId="0" borderId="189" xfId="0" applyFont="1" applyBorder="1" applyAlignment="1">
      <alignment horizontal="center"/>
    </xf>
    <xf numFmtId="4" fontId="72" fillId="0" borderId="189" xfId="0" applyNumberFormat="1" applyFont="1" applyBorder="1"/>
    <xf numFmtId="3" fontId="72" fillId="0" borderId="189" xfId="0" applyNumberFormat="1" applyFont="1" applyBorder="1"/>
    <xf numFmtId="0" fontId="156" fillId="32" borderId="189" xfId="0" applyFont="1" applyFill="1" applyBorder="1" applyProtection="1">
      <protection locked="0"/>
    </xf>
    <xf numFmtId="3" fontId="156" fillId="32" borderId="189" xfId="0" applyNumberFormat="1" applyFont="1" applyFill="1" applyBorder="1" applyAlignment="1" applyProtection="1">
      <alignment horizontal="right"/>
      <protection locked="0"/>
    </xf>
    <xf numFmtId="0" fontId="100" fillId="0" borderId="188" xfId="0" applyFont="1" applyBorder="1"/>
    <xf numFmtId="37" fontId="100" fillId="0" borderId="192" xfId="0" applyNumberFormat="1" applyFont="1" applyBorder="1" applyProtection="1"/>
    <xf numFmtId="37" fontId="100" fillId="30" borderId="188" xfId="0" applyNumberFormat="1" applyFont="1" applyFill="1" applyBorder="1" applyProtection="1"/>
    <xf numFmtId="0" fontId="106" fillId="0" borderId="188"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5" xfId="181" applyNumberFormat="1" applyFont="1" applyBorder="1" applyProtection="1"/>
    <xf numFmtId="0" fontId="105" fillId="0" borderId="0" xfId="49346" applyFont="1" applyAlignment="1">
      <alignment wrapText="1"/>
    </xf>
    <xf numFmtId="166" fontId="72" fillId="32" borderId="196" xfId="0" applyNumberFormat="1" applyFont="1" applyFill="1" applyBorder="1"/>
    <xf numFmtId="171" fontId="72" fillId="32" borderId="196" xfId="182" applyNumberFormat="1" applyFont="1" applyFill="1" applyBorder="1"/>
    <xf numFmtId="37" fontId="157" fillId="33" borderId="197"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5" xfId="0" applyNumberFormat="1" applyFont="1" applyFill="1" applyBorder="1"/>
    <xf numFmtId="166" fontId="72" fillId="36" borderId="198" xfId="0" applyNumberFormat="1" applyFont="1" applyFill="1" applyBorder="1"/>
    <xf numFmtId="166" fontId="72" fillId="32" borderId="205" xfId="0" applyNumberFormat="1" applyFont="1" applyFill="1" applyBorder="1"/>
    <xf numFmtId="169" fontId="72" fillId="32" borderId="206" xfId="17654" applyNumberFormat="1" applyFont="1" applyFill="1" applyBorder="1"/>
    <xf numFmtId="171" fontId="72" fillId="32" borderId="205" xfId="17654" applyNumberFormat="1" applyFont="1" applyFill="1" applyBorder="1"/>
    <xf numFmtId="171" fontId="72" fillId="32" borderId="205" xfId="182" applyNumberFormat="1" applyFont="1" applyFill="1" applyBorder="1"/>
    <xf numFmtId="166" fontId="72" fillId="36" borderId="207" xfId="0" applyNumberFormat="1" applyFont="1" applyFill="1" applyBorder="1"/>
    <xf numFmtId="0" fontId="100" fillId="0" borderId="207" xfId="0" applyFont="1" applyBorder="1" applyAlignment="1">
      <alignment horizontal="center"/>
    </xf>
    <xf numFmtId="37" fontId="100" fillId="75" borderId="203" xfId="0" applyNumberFormat="1" applyFont="1" applyFill="1" applyBorder="1" applyAlignment="1" applyProtection="1">
      <alignment horizontal="right"/>
    </xf>
    <xf numFmtId="37" fontId="100" fillId="0" borderId="194" xfId="0" applyNumberFormat="1" applyFont="1" applyBorder="1" applyAlignment="1" applyProtection="1">
      <alignment horizontal="right"/>
    </xf>
    <xf numFmtId="37" fontId="129" fillId="24" borderId="194" xfId="0" applyNumberFormat="1" applyFont="1" applyFill="1" applyBorder="1" applyProtection="1"/>
    <xf numFmtId="5" fontId="108" fillId="75" borderId="214" xfId="0" applyNumberFormat="1" applyFont="1" applyFill="1" applyBorder="1" applyProtection="1"/>
    <xf numFmtId="0" fontId="72" fillId="32" borderId="218" xfId="495" applyFont="1" applyFill="1" applyBorder="1" applyAlignment="1">
      <alignment horizontal="center" wrapText="1"/>
    </xf>
    <xf numFmtId="3" fontId="72" fillId="32" borderId="219" xfId="181" applyNumberFormat="1" applyFont="1" applyFill="1" applyBorder="1"/>
    <xf numFmtId="3" fontId="72" fillId="36" borderId="219" xfId="0" applyNumberFormat="1" applyFont="1" applyFill="1" applyBorder="1" applyAlignment="1" applyProtection="1">
      <alignment horizontal="right"/>
    </xf>
    <xf numFmtId="0" fontId="72" fillId="32" borderId="219" xfId="495" applyFont="1" applyFill="1" applyBorder="1" applyAlignment="1">
      <alignment horizontal="center" wrapText="1"/>
    </xf>
    <xf numFmtId="168" fontId="72" fillId="32" borderId="218" xfId="0" applyNumberFormat="1" applyFont="1" applyFill="1" applyBorder="1" applyAlignment="1"/>
    <xf numFmtId="0" fontId="72" fillId="0" borderId="222" xfId="0" applyFont="1" applyFill="1" applyBorder="1"/>
    <xf numFmtId="0" fontId="72" fillId="0" borderId="223" xfId="0" applyFont="1" applyFill="1" applyBorder="1"/>
    <xf numFmtId="0" fontId="72" fillId="78" borderId="223" xfId="0" applyFont="1" applyFill="1" applyBorder="1"/>
    <xf numFmtId="3" fontId="74" fillId="0" borderId="221" xfId="0" applyNumberFormat="1" applyFont="1" applyFill="1" applyBorder="1" applyAlignment="1">
      <alignment horizontal="center"/>
    </xf>
    <xf numFmtId="166" fontId="72" fillId="36" borderId="224" xfId="0" applyNumberFormat="1" applyFont="1" applyFill="1" applyBorder="1"/>
    <xf numFmtId="166" fontId="72" fillId="36" borderId="218" xfId="0" applyNumberFormat="1" applyFont="1" applyFill="1" applyBorder="1"/>
    <xf numFmtId="0" fontId="72" fillId="0" borderId="218" xfId="0" applyFont="1" applyFill="1" applyBorder="1"/>
    <xf numFmtId="171" fontId="72" fillId="32" borderId="202" xfId="182" applyNumberFormat="1" applyFont="1" applyFill="1" applyBorder="1"/>
    <xf numFmtId="166" fontId="72" fillId="36" borderId="219" xfId="0" applyNumberFormat="1" applyFont="1" applyFill="1" applyBorder="1"/>
    <xf numFmtId="169" fontId="78" fillId="32" borderId="219" xfId="17654" applyNumberFormat="1" applyFont="1" applyFill="1" applyBorder="1" applyAlignment="1"/>
    <xf numFmtId="166" fontId="72" fillId="32" borderId="219" xfId="182" applyNumberFormat="1" applyFont="1" applyFill="1" applyBorder="1"/>
    <xf numFmtId="166" fontId="78" fillId="32" borderId="219" xfId="17654" applyNumberFormat="1" applyFont="1" applyFill="1" applyBorder="1" applyAlignment="1"/>
    <xf numFmtId="0" fontId="72" fillId="0" borderId="219" xfId="0" applyFont="1" applyFill="1" applyBorder="1"/>
    <xf numFmtId="0" fontId="72" fillId="0" borderId="221" xfId="0" applyFont="1" applyFill="1" applyBorder="1"/>
    <xf numFmtId="169" fontId="72" fillId="32" borderId="225" xfId="17654" applyNumberFormat="1" applyFont="1" applyFill="1" applyBorder="1"/>
    <xf numFmtId="171" fontId="72" fillId="32" borderId="226" xfId="17654" applyNumberFormat="1" applyFont="1" applyFill="1" applyBorder="1"/>
    <xf numFmtId="166" fontId="72" fillId="36" borderId="227" xfId="0" applyNumberFormat="1" applyFont="1" applyFill="1" applyBorder="1"/>
    <xf numFmtId="171" fontId="72" fillId="32" borderId="228" xfId="182" applyNumberFormat="1" applyFont="1" applyFill="1" applyBorder="1"/>
    <xf numFmtId="171" fontId="72" fillId="32" borderId="229" xfId="182" applyNumberFormat="1" applyFont="1" applyFill="1" applyBorder="1"/>
    <xf numFmtId="166" fontId="72" fillId="36" borderId="221" xfId="0" applyNumberFormat="1" applyFont="1" applyFill="1" applyBorder="1"/>
    <xf numFmtId="171" fontId="72" fillId="32" borderId="226" xfId="182" applyNumberFormat="1" applyFont="1" applyFill="1" applyBorder="1"/>
    <xf numFmtId="166" fontId="72" fillId="36" borderId="230" xfId="0" applyNumberFormat="1" applyFont="1" applyFill="1" applyBorder="1"/>
    <xf numFmtId="166" fontId="72" fillId="32" borderId="221" xfId="182" applyNumberFormat="1" applyFont="1" applyFill="1" applyBorder="1"/>
    <xf numFmtId="0" fontId="76" fillId="0" borderId="231" xfId="0" quotePrefix="1" applyFont="1" applyBorder="1" applyAlignment="1" applyProtection="1">
      <alignment horizontal="left"/>
    </xf>
    <xf numFmtId="3" fontId="78" fillId="0" borderId="232" xfId="181" quotePrefix="1" applyNumberFormat="1" applyFont="1" applyFill="1" applyBorder="1" applyAlignment="1" applyProtection="1"/>
    <xf numFmtId="10" fontId="78" fillId="0" borderId="233" xfId="3292" quotePrefix="1" applyNumberFormat="1" applyFont="1" applyFill="1" applyBorder="1" applyAlignment="1" applyProtection="1">
      <alignment horizontal="right"/>
    </xf>
    <xf numFmtId="167" fontId="78" fillId="0" borderId="234" xfId="3292" applyNumberFormat="1" applyFont="1" applyBorder="1" applyAlignment="1" applyProtection="1">
      <alignment horizontal="right"/>
    </xf>
    <xf numFmtId="0" fontId="72" fillId="0" borderId="235" xfId="0" applyFont="1" applyBorder="1" applyProtection="1"/>
    <xf numFmtId="3" fontId="78" fillId="0" borderId="236" xfId="181" applyNumberFormat="1" applyFont="1" applyFill="1" applyBorder="1" applyAlignment="1" applyProtection="1"/>
    <xf numFmtId="3" fontId="78" fillId="0" borderId="237" xfId="181" applyNumberFormat="1" applyFont="1" applyBorder="1" applyProtection="1"/>
    <xf numFmtId="0" fontId="72" fillId="0" borderId="238" xfId="0" applyFont="1" applyBorder="1" applyProtection="1"/>
    <xf numFmtId="3" fontId="78" fillId="0" borderId="239" xfId="181" applyNumberFormat="1" applyFont="1" applyFill="1" applyBorder="1" applyAlignment="1" applyProtection="1"/>
    <xf numFmtId="3" fontId="78" fillId="0" borderId="240" xfId="181" applyNumberFormat="1" applyFont="1" applyBorder="1" applyProtection="1"/>
    <xf numFmtId="10" fontId="78" fillId="0" borderId="241"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 fontId="78" fillId="0" borderId="243" xfId="181" applyNumberFormat="1" applyFont="1" applyBorder="1" applyAlignment="1" applyProtection="1"/>
    <xf numFmtId="10" fontId="78" fillId="0" borderId="237" xfId="3292" quotePrefix="1" applyNumberFormat="1" applyFont="1" applyFill="1" applyBorder="1" applyAlignment="1" applyProtection="1">
      <alignment horizontal="right"/>
    </xf>
    <xf numFmtId="167" fontId="78" fillId="0" borderId="244" xfId="3292" applyNumberFormat="1" applyFont="1" applyBorder="1" applyAlignment="1" applyProtection="1">
      <alignment horizontal="right"/>
    </xf>
    <xf numFmtId="3" fontId="78" fillId="0" borderId="245" xfId="181" applyNumberFormat="1" applyFont="1" applyBorder="1" applyAlignment="1" applyProtection="1"/>
    <xf numFmtId="3" fontId="78" fillId="0" borderId="245" xfId="181" applyNumberFormat="1" applyFont="1" applyBorder="1" applyProtection="1"/>
    <xf numFmtId="3" fontId="78" fillId="0" borderId="246" xfId="181" applyNumberFormat="1" applyFont="1" applyBorder="1" applyAlignment="1" applyProtection="1"/>
    <xf numFmtId="3" fontId="78" fillId="0" borderId="246" xfId="181" applyNumberFormat="1" applyFont="1" applyBorder="1" applyProtection="1"/>
    <xf numFmtId="10" fontId="78" fillId="0" borderId="240"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0" fontId="76" fillId="0" borderId="231" xfId="0" applyFont="1" applyFill="1" applyBorder="1" applyProtection="1"/>
    <xf numFmtId="0" fontId="76" fillId="0" borderId="248" xfId="0" applyFont="1" applyFill="1" applyBorder="1" applyProtection="1"/>
    <xf numFmtId="37" fontId="78" fillId="0" borderId="249" xfId="0" applyNumberFormat="1" applyFont="1" applyBorder="1" applyAlignment="1" applyProtection="1">
      <alignment horizontal="left"/>
    </xf>
    <xf numFmtId="3" fontId="78" fillId="0" borderId="250" xfId="181" applyNumberFormat="1" applyFont="1" applyBorder="1" applyAlignment="1" applyProtection="1">
      <alignment horizontal="right"/>
    </xf>
    <xf numFmtId="37" fontId="120" fillId="0" borderId="249" xfId="0" applyNumberFormat="1" applyFont="1" applyBorder="1" applyAlignment="1" applyProtection="1">
      <alignment horizontal="right"/>
    </xf>
    <xf numFmtId="37" fontId="78" fillId="0" borderId="249" xfId="0" applyNumberFormat="1" applyFont="1" applyBorder="1" applyProtection="1"/>
    <xf numFmtId="0" fontId="71" fillId="0" borderId="231" xfId="0" applyNumberFormat="1" applyFont="1" applyBorder="1" applyProtection="1"/>
    <xf numFmtId="0" fontId="71" fillId="0" borderId="231" xfId="0" applyFont="1" applyBorder="1" applyProtection="1"/>
    <xf numFmtId="0" fontId="74" fillId="0" borderId="231" xfId="0" applyFont="1" applyBorder="1" applyProtection="1"/>
    <xf numFmtId="37" fontId="78" fillId="0" borderId="231" xfId="0" quotePrefix="1" applyNumberFormat="1" applyFont="1" applyFill="1" applyBorder="1" applyProtection="1"/>
    <xf numFmtId="37" fontId="74" fillId="0" borderId="231" xfId="0" applyNumberFormat="1" applyFont="1" applyFill="1" applyBorder="1" applyProtection="1"/>
    <xf numFmtId="37" fontId="72" fillId="0" borderId="251" xfId="0" applyNumberFormat="1" applyFont="1" applyBorder="1" applyProtection="1"/>
    <xf numFmtId="37" fontId="74" fillId="0" borderId="248" xfId="0" applyNumberFormat="1" applyFont="1" applyBorder="1" applyProtection="1"/>
    <xf numFmtId="37" fontId="74" fillId="0" borderId="231" xfId="0"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2" fillId="0" borderId="227" xfId="181" applyNumberFormat="1" applyFont="1" applyBorder="1" applyProtection="1"/>
    <xf numFmtId="4" fontId="156" fillId="32" borderId="221" xfId="0" applyNumberFormat="1" applyFont="1" applyFill="1" applyBorder="1" applyProtection="1">
      <protection locked="0"/>
    </xf>
    <xf numFmtId="4" fontId="72" fillId="0" borderId="221" xfId="181" applyNumberFormat="1" applyFont="1" applyBorder="1" applyProtection="1"/>
    <xf numFmtId="4" fontId="78" fillId="0" borderId="219" xfId="0" applyNumberFormat="1" applyFont="1" applyBorder="1" applyProtection="1"/>
    <xf numFmtId="4" fontId="149" fillId="0" borderId="219" xfId="0" applyNumberFormat="1" applyFont="1" applyBorder="1" applyProtection="1"/>
    <xf numFmtId="4" fontId="72" fillId="0" borderId="218" xfId="181" applyNumberFormat="1" applyFont="1" applyFill="1" applyBorder="1" applyProtection="1"/>
    <xf numFmtId="4" fontId="149" fillId="0" borderId="221" xfId="0" applyNumberFormat="1" applyFont="1" applyFill="1" applyBorder="1" applyProtection="1"/>
    <xf numFmtId="4" fontId="72" fillId="0" borderId="227" xfId="181" applyNumberFormat="1" applyFont="1" applyFill="1" applyBorder="1" applyProtection="1"/>
    <xf numFmtId="4" fontId="72" fillId="0" borderId="221" xfId="181" applyNumberFormat="1" applyFont="1" applyFill="1" applyBorder="1" applyProtection="1"/>
    <xf numFmtId="3" fontId="156" fillId="32" borderId="252" xfId="0" applyNumberFormat="1" applyFont="1" applyFill="1" applyBorder="1" applyAlignment="1" applyProtection="1">
      <alignment horizontal="right"/>
      <protection locked="0"/>
    </xf>
    <xf numFmtId="0" fontId="72" fillId="0" borderId="252" xfId="0" applyFont="1" applyBorder="1"/>
    <xf numFmtId="0" fontId="72" fillId="0" borderId="252" xfId="0" applyFont="1" applyBorder="1" applyAlignment="1">
      <alignment horizontal="center"/>
    </xf>
    <xf numFmtId="4" fontId="72" fillId="0" borderId="252" xfId="0" applyNumberFormat="1" applyFont="1" applyBorder="1"/>
    <xf numFmtId="3" fontId="72" fillId="0" borderId="252" xfId="0" applyNumberFormat="1" applyFont="1" applyBorder="1"/>
    <xf numFmtId="3" fontId="156" fillId="32" borderId="253" xfId="0" applyNumberFormat="1" applyFont="1" applyFill="1" applyBorder="1" applyAlignment="1" applyProtection="1">
      <alignment horizontal="right"/>
      <protection locked="0"/>
    </xf>
    <xf numFmtId="0" fontId="72" fillId="0" borderId="254" xfId="0" applyFont="1" applyBorder="1"/>
    <xf numFmtId="0" fontId="72" fillId="0" borderId="254" xfId="0" applyFont="1" applyBorder="1" applyAlignment="1">
      <alignment horizontal="center"/>
    </xf>
    <xf numFmtId="3" fontId="156" fillId="32" borderId="254" xfId="0" applyNumberFormat="1" applyFont="1" applyFill="1" applyBorder="1" applyAlignment="1" applyProtection="1">
      <alignment horizontal="right"/>
      <protection locked="0"/>
    </xf>
    <xf numFmtId="4" fontId="72" fillId="0" borderId="254" xfId="0" applyNumberFormat="1" applyFont="1" applyBorder="1"/>
    <xf numFmtId="3" fontId="72" fillId="0" borderId="254" xfId="0" applyNumberFormat="1" applyFont="1" applyBorder="1"/>
    <xf numFmtId="0" fontId="72" fillId="0" borderId="218" xfId="0" applyFont="1" applyBorder="1"/>
    <xf numFmtId="0" fontId="72" fillId="0" borderId="218" xfId="0" applyFont="1" applyBorder="1" applyAlignment="1">
      <alignment horizontal="center"/>
    </xf>
    <xf numFmtId="4" fontId="72" fillId="0" borderId="218" xfId="0" applyNumberFormat="1" applyFont="1" applyBorder="1"/>
    <xf numFmtId="168" fontId="72" fillId="0" borderId="218" xfId="0" applyNumberFormat="1" applyFont="1" applyBorder="1"/>
    <xf numFmtId="0" fontId="72" fillId="0" borderId="219" xfId="0" applyFont="1" applyBorder="1"/>
    <xf numFmtId="0" fontId="72" fillId="0" borderId="219" xfId="0" applyFont="1" applyBorder="1" applyAlignment="1">
      <alignment horizontal="center"/>
    </xf>
    <xf numFmtId="4" fontId="72" fillId="0" borderId="219" xfId="0" applyNumberFormat="1" applyFont="1" applyBorder="1"/>
    <xf numFmtId="3" fontId="72" fillId="0" borderId="219" xfId="0" applyNumberFormat="1" applyFont="1" applyBorder="1"/>
    <xf numFmtId="0" fontId="74" fillId="0" borderId="221" xfId="0" applyFont="1" applyFill="1" applyBorder="1"/>
    <xf numFmtId="3" fontId="74" fillId="0" borderId="221" xfId="0" applyNumberFormat="1" applyFont="1" applyFill="1" applyBorder="1"/>
    <xf numFmtId="4" fontId="74" fillId="0" borderId="221" xfId="0" applyNumberFormat="1" applyFont="1" applyFill="1" applyBorder="1"/>
    <xf numFmtId="168" fontId="74" fillId="0" borderId="221" xfId="0" applyNumberFormat="1" applyFont="1" applyFill="1" applyBorder="1"/>
    <xf numFmtId="3" fontId="156" fillId="32" borderId="219" xfId="0" applyNumberFormat="1" applyFont="1" applyFill="1" applyBorder="1" applyAlignment="1" applyProtection="1">
      <alignment horizontal="right"/>
      <protection locked="0"/>
    </xf>
    <xf numFmtId="0" fontId="72" fillId="0" borderId="221" xfId="0" applyFont="1" applyBorder="1"/>
    <xf numFmtId="0" fontId="72" fillId="0" borderId="221" xfId="0" applyFont="1" applyBorder="1" applyAlignment="1">
      <alignment horizontal="center"/>
    </xf>
    <xf numFmtId="3" fontId="156" fillId="32" borderId="221" xfId="0" applyNumberFormat="1" applyFont="1" applyFill="1" applyBorder="1" applyAlignment="1" applyProtection="1">
      <alignment horizontal="right"/>
      <protection locked="0"/>
    </xf>
    <xf numFmtId="4" fontId="72" fillId="0" borderId="221" xfId="0" applyNumberFormat="1" applyFont="1" applyBorder="1"/>
    <xf numFmtId="3" fontId="72" fillId="0" borderId="221" xfId="0" applyNumberFormat="1" applyFont="1" applyBorder="1"/>
    <xf numFmtId="0" fontId="156" fillId="32" borderId="218" xfId="0" applyFont="1" applyFill="1" applyBorder="1" applyProtection="1">
      <protection locked="0"/>
    </xf>
    <xf numFmtId="0" fontId="156" fillId="32" borderId="219" xfId="0" applyFont="1" applyFill="1" applyBorder="1" applyProtection="1">
      <protection locked="0"/>
    </xf>
    <xf numFmtId="0" fontId="100" fillId="0" borderId="219" xfId="0" applyFont="1" applyBorder="1"/>
    <xf numFmtId="0" fontId="100" fillId="0" borderId="219" xfId="0" applyFont="1" applyBorder="1" applyAlignment="1">
      <alignment horizontal="center"/>
    </xf>
    <xf numFmtId="0" fontId="108" fillId="0" borderId="221" xfId="0" applyFont="1" applyBorder="1"/>
    <xf numFmtId="0" fontId="108" fillId="0" borderId="221" xfId="0" applyFont="1" applyFill="1" applyBorder="1"/>
    <xf numFmtId="168" fontId="108" fillId="0" borderId="221" xfId="0" applyNumberFormat="1" applyFont="1" applyFill="1" applyBorder="1"/>
    <xf numFmtId="3" fontId="157" fillId="32" borderId="219" xfId="0" applyNumberFormat="1" applyFont="1" applyFill="1" applyBorder="1" applyProtection="1">
      <protection locked="0"/>
    </xf>
    <xf numFmtId="168" fontId="130" fillId="75" borderId="255" xfId="0" applyNumberFormat="1" applyFont="1" applyFill="1" applyBorder="1" applyAlignment="1" applyProtection="1">
      <alignment horizontal="right"/>
    </xf>
    <xf numFmtId="5" fontId="130" fillId="75" borderId="255" xfId="0" applyNumberFormat="1" applyFont="1" applyFill="1" applyBorder="1" applyAlignment="1" applyProtection="1">
      <alignment horizontal="right"/>
    </xf>
    <xf numFmtId="5" fontId="130" fillId="30" borderId="256" xfId="0" quotePrefix="1" applyNumberFormat="1" applyFont="1" applyFill="1" applyBorder="1" applyAlignment="1" applyProtection="1">
      <alignment horizontal="right"/>
    </xf>
    <xf numFmtId="37" fontId="100" fillId="24" borderId="257" xfId="0" applyNumberFormat="1" applyFont="1" applyFill="1" applyBorder="1" applyAlignment="1" applyProtection="1">
      <alignment horizontal="right"/>
    </xf>
    <xf numFmtId="5" fontId="130" fillId="75" borderId="256" xfId="0" applyNumberFormat="1" applyFont="1" applyFill="1" applyBorder="1" applyAlignment="1" applyProtection="1">
      <alignment horizontal="right"/>
    </xf>
    <xf numFmtId="37" fontId="100" fillId="30" borderId="202" xfId="0" applyNumberFormat="1" applyFont="1" applyFill="1" applyBorder="1" applyAlignment="1" applyProtection="1">
      <alignment horizontal="right"/>
    </xf>
    <xf numFmtId="37" fontId="100" fillId="0" borderId="258" xfId="0" applyNumberFormat="1" applyFont="1" applyBorder="1" applyProtection="1"/>
    <xf numFmtId="37" fontId="100" fillId="24" borderId="202" xfId="0" applyNumberFormat="1" applyFont="1" applyFill="1" applyBorder="1" applyAlignment="1" applyProtection="1">
      <alignment horizontal="right"/>
    </xf>
    <xf numFmtId="37" fontId="100" fillId="24" borderId="259" xfId="0" applyNumberFormat="1" applyFont="1" applyFill="1" applyBorder="1" applyAlignment="1" applyProtection="1">
      <alignment horizontal="right"/>
    </xf>
    <xf numFmtId="5" fontId="130" fillId="75" borderId="243" xfId="0" applyNumberFormat="1" applyFont="1" applyFill="1" applyBorder="1" applyAlignment="1" applyProtection="1">
      <alignment horizontal="right"/>
    </xf>
    <xf numFmtId="37" fontId="129" fillId="75" borderId="202" xfId="0" applyNumberFormat="1" applyFont="1" applyFill="1" applyBorder="1" applyAlignment="1" applyProtection="1">
      <alignment horizontal="right"/>
    </xf>
    <xf numFmtId="37" fontId="129" fillId="24" borderId="259" xfId="0" applyNumberFormat="1" applyFont="1" applyFill="1" applyBorder="1" applyAlignment="1" applyProtection="1">
      <alignment horizontal="right"/>
    </xf>
    <xf numFmtId="37" fontId="129" fillId="75" borderId="263" xfId="0" applyNumberFormat="1" applyFont="1" applyFill="1" applyBorder="1" applyAlignment="1" applyProtection="1">
      <alignment horizontal="right"/>
    </xf>
    <xf numFmtId="37" fontId="108" fillId="0" borderId="264" xfId="0" applyNumberFormat="1" applyFont="1" applyBorder="1" applyProtection="1"/>
    <xf numFmtId="37" fontId="100" fillId="0" borderId="231" xfId="0" applyNumberFormat="1" applyFont="1" applyBorder="1" applyProtection="1"/>
    <xf numFmtId="37" fontId="100" fillId="0" borderId="243" xfId="0" applyNumberFormat="1" applyFont="1" applyBorder="1" applyAlignment="1" applyProtection="1">
      <alignment horizontal="right"/>
    </xf>
    <xf numFmtId="37" fontId="108" fillId="0" borderId="258" xfId="0" applyNumberFormat="1" applyFont="1" applyBorder="1" applyProtection="1"/>
    <xf numFmtId="5" fontId="157" fillId="33" borderId="243" xfId="0" applyNumberFormat="1" applyFont="1" applyFill="1" applyBorder="1" applyAlignment="1" applyProtection="1">
      <alignment horizontal="right"/>
      <protection locked="0"/>
    </xf>
    <xf numFmtId="37" fontId="129" fillId="75" borderId="215" xfId="0" applyNumberFormat="1" applyFont="1" applyFill="1" applyBorder="1" applyProtection="1"/>
    <xf numFmtId="37" fontId="129" fillId="24" borderId="259" xfId="0" applyNumberFormat="1" applyFont="1" applyFill="1" applyBorder="1" applyProtection="1"/>
    <xf numFmtId="37" fontId="108" fillId="30" borderId="265" xfId="0" applyNumberFormat="1" applyFont="1" applyFill="1" applyBorder="1" applyProtection="1"/>
    <xf numFmtId="37" fontId="129" fillId="75" borderId="263" xfId="0" applyNumberFormat="1" applyFont="1" applyFill="1" applyBorder="1" applyProtection="1"/>
    <xf numFmtId="37" fontId="100" fillId="75" borderId="263" xfId="0" applyNumberFormat="1" applyFont="1" applyFill="1" applyBorder="1" applyProtection="1"/>
    <xf numFmtId="37" fontId="100" fillId="0" borderId="259" xfId="0" applyNumberFormat="1" applyFont="1" applyFill="1" applyBorder="1" applyProtection="1"/>
    <xf numFmtId="0" fontId="100" fillId="0" borderId="212" xfId="0" applyFont="1" applyBorder="1" applyProtection="1"/>
    <xf numFmtId="0" fontId="100" fillId="0" borderId="213" xfId="0" applyFont="1" applyBorder="1" applyProtection="1"/>
    <xf numFmtId="0" fontId="100" fillId="0" borderId="209" xfId="0" applyFont="1" applyBorder="1" applyAlignment="1" applyProtection="1">
      <alignment horizontal="right"/>
    </xf>
    <xf numFmtId="37" fontId="100" fillId="24" borderId="211" xfId="0" applyNumberFormat="1" applyFont="1" applyFill="1" applyBorder="1" applyProtection="1"/>
    <xf numFmtId="37" fontId="100" fillId="75" borderId="269" xfId="0" applyNumberFormat="1" applyFont="1" applyFill="1" applyBorder="1" applyProtection="1"/>
    <xf numFmtId="37" fontId="100" fillId="24" borderId="259" xfId="0" applyNumberFormat="1" applyFont="1" applyFill="1" applyBorder="1" applyProtection="1"/>
    <xf numFmtId="5" fontId="108" fillId="75" borderId="211" xfId="0" applyNumberFormat="1" applyFont="1" applyFill="1" applyBorder="1" applyProtection="1"/>
    <xf numFmtId="0" fontId="106" fillId="0" borderId="270" xfId="0" applyFont="1" applyBorder="1"/>
    <xf numFmtId="0" fontId="106" fillId="0" borderId="271" xfId="0" applyFont="1" applyBorder="1"/>
    <xf numFmtId="0" fontId="106" fillId="0" borderId="271" xfId="0" applyFont="1" applyBorder="1" applyAlignment="1">
      <alignment horizontal="center"/>
    </xf>
    <xf numFmtId="3" fontId="158" fillId="32" borderId="272" xfId="0" applyNumberFormat="1" applyFont="1" applyFill="1" applyBorder="1" applyProtection="1">
      <protection locked="0"/>
    </xf>
    <xf numFmtId="3" fontId="106" fillId="0" borderId="272" xfId="0" applyNumberFormat="1" applyFont="1" applyBorder="1"/>
    <xf numFmtId="0" fontId="106" fillId="0" borderId="273" xfId="0" applyFont="1" applyBorder="1"/>
    <xf numFmtId="0" fontId="106" fillId="0" borderId="274" xfId="0" applyFont="1" applyBorder="1"/>
    <xf numFmtId="0" fontId="106" fillId="0" borderId="274" xfId="0" applyFont="1" applyBorder="1" applyAlignment="1">
      <alignment horizontal="center"/>
    </xf>
    <xf numFmtId="3" fontId="158" fillId="32" borderId="275" xfId="0" applyNumberFormat="1" applyFont="1" applyFill="1" applyBorder="1" applyProtection="1">
      <protection locked="0"/>
    </xf>
    <xf numFmtId="3" fontId="106" fillId="0" borderId="275" xfId="0" applyNumberFormat="1" applyFont="1" applyBorder="1"/>
    <xf numFmtId="0" fontId="106" fillId="0" borderId="272" xfId="0" applyFont="1" applyBorder="1" applyAlignment="1">
      <alignment horizontal="center"/>
    </xf>
    <xf numFmtId="0" fontId="106" fillId="0" borderId="275" xfId="0" applyFont="1" applyBorder="1" applyAlignment="1">
      <alignment horizontal="center"/>
    </xf>
    <xf numFmtId="0" fontId="106" fillId="76" borderId="272" xfId="0" applyFont="1" applyFill="1" applyBorder="1"/>
    <xf numFmtId="0" fontId="106" fillId="0" borderId="276" xfId="0" applyFont="1" applyBorder="1"/>
    <xf numFmtId="0" fontId="106" fillId="76" borderId="275" xfId="0" applyFont="1" applyFill="1" applyBorder="1"/>
    <xf numFmtId="0" fontId="145" fillId="0" borderId="263" xfId="663" applyFont="1" applyFill="1" applyBorder="1" applyAlignment="1" applyProtection="1">
      <alignment horizontal="center" wrapText="1"/>
    </xf>
    <xf numFmtId="0" fontId="145" fillId="0" borderId="277" xfId="663" applyFont="1" applyFill="1" applyBorder="1" applyAlignment="1" applyProtection="1">
      <alignment horizontal="center" wrapText="1"/>
    </xf>
    <xf numFmtId="9" fontId="126" fillId="0" borderId="263" xfId="663" applyNumberFormat="1" applyFont="1" applyFill="1" applyBorder="1" applyAlignment="1">
      <alignment horizontal="center" wrapText="1"/>
    </xf>
    <xf numFmtId="9" fontId="145" fillId="0" borderId="277" xfId="663" applyNumberFormat="1" applyFont="1" applyFill="1" applyBorder="1" applyAlignment="1" applyProtection="1">
      <alignment horizontal="center" wrapText="1"/>
    </xf>
    <xf numFmtId="0" fontId="124" fillId="0" borderId="279" xfId="663" applyFont="1" applyFill="1" applyBorder="1" applyProtection="1"/>
    <xf numFmtId="44" fontId="109" fillId="0" borderId="278" xfId="378" applyFont="1" applyFill="1" applyBorder="1" applyProtection="1"/>
    <xf numFmtId="44" fontId="109" fillId="0" borderId="280" xfId="378" applyFont="1" applyFill="1" applyBorder="1" applyProtection="1"/>
    <xf numFmtId="0" fontId="109" fillId="0" borderId="279" xfId="663" applyFont="1" applyFill="1" applyBorder="1" applyProtection="1"/>
    <xf numFmtId="44" fontId="109" fillId="0" borderId="263" xfId="378" applyFont="1" applyFill="1" applyBorder="1" applyProtection="1"/>
    <xf numFmtId="44" fontId="109" fillId="0" borderId="277" xfId="378" applyFont="1" applyFill="1" applyBorder="1" applyProtection="1"/>
    <xf numFmtId="0" fontId="109" fillId="0" borderId="279" xfId="663" applyFont="1" applyFill="1" applyBorder="1" applyAlignment="1" applyProtection="1">
      <alignment horizontal="left"/>
    </xf>
    <xf numFmtId="0" fontId="109" fillId="0" borderId="281" xfId="663" applyFont="1" applyFill="1" applyBorder="1" applyProtection="1"/>
    <xf numFmtId="0" fontId="124" fillId="0" borderId="263" xfId="663" applyFont="1" applyFill="1" applyBorder="1"/>
    <xf numFmtId="0" fontId="124" fillId="0" borderId="277" xfId="663" applyFont="1" applyFill="1" applyBorder="1"/>
    <xf numFmtId="0" fontId="145" fillId="0" borderId="278" xfId="663" applyFont="1" applyFill="1" applyBorder="1" applyAlignment="1" applyProtection="1">
      <alignment horizontal="center" wrapText="1"/>
    </xf>
    <xf numFmtId="0" fontId="145" fillId="0" borderId="280" xfId="663" applyFont="1" applyFill="1" applyBorder="1" applyAlignment="1" applyProtection="1">
      <alignment horizontal="center" wrapText="1"/>
    </xf>
    <xf numFmtId="0" fontId="124" fillId="0" borderId="281" xfId="663" applyFont="1" applyFill="1" applyBorder="1" applyProtection="1"/>
    <xf numFmtId="0" fontId="109" fillId="0" borderId="281" xfId="663" applyFont="1" applyFill="1" applyBorder="1" applyAlignment="1" applyProtection="1">
      <alignment horizontal="left"/>
    </xf>
    <xf numFmtId="0" fontId="109" fillId="0" borderId="282" xfId="663" applyFont="1" applyFill="1" applyBorder="1" applyProtection="1"/>
    <xf numFmtId="44" fontId="109" fillId="0" borderId="283" xfId="378" applyFont="1" applyFill="1" applyBorder="1" applyProtection="1"/>
    <xf numFmtId="44" fontId="109" fillId="0" borderId="284" xfId="378" applyFont="1" applyFill="1" applyBorder="1" applyProtection="1"/>
    <xf numFmtId="0" fontId="145" fillId="0" borderId="285" xfId="663" applyFont="1" applyFill="1" applyBorder="1" applyAlignment="1" applyProtection="1">
      <alignment horizontal="center" wrapText="1"/>
    </xf>
    <xf numFmtId="9" fontId="145" fillId="0" borderId="285"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0" fontId="109" fillId="0" borderId="286" xfId="663" applyFont="1" applyFill="1" applyBorder="1" applyProtection="1"/>
    <xf numFmtId="0" fontId="109" fillId="0" borderId="286" xfId="663" applyFont="1" applyFill="1" applyBorder="1" applyAlignment="1" applyProtection="1">
      <alignment horizontal="left"/>
    </xf>
    <xf numFmtId="0" fontId="124" fillId="0" borderId="285" xfId="663" applyFont="1" applyFill="1" applyBorder="1"/>
    <xf numFmtId="44" fontId="109" fillId="0" borderId="263" xfId="378" applyFont="1" applyFill="1" applyBorder="1" applyAlignment="1" applyProtection="1">
      <alignment horizontal="right"/>
    </xf>
    <xf numFmtId="44" fontId="109" fillId="0" borderId="285" xfId="378" applyFont="1" applyFill="1" applyBorder="1" applyAlignment="1" applyProtection="1">
      <alignment horizontal="right"/>
    </xf>
    <xf numFmtId="0" fontId="109" fillId="0" borderId="287" xfId="663" applyFont="1" applyFill="1" applyBorder="1" applyProtection="1"/>
    <xf numFmtId="44" fontId="109" fillId="0" borderId="288" xfId="378" applyFont="1" applyFill="1" applyBorder="1" applyAlignment="1" applyProtection="1">
      <alignment horizontal="right"/>
    </xf>
    <xf numFmtId="44" fontId="109" fillId="0" borderId="289" xfId="378" applyFont="1" applyFill="1" applyBorder="1" applyAlignment="1" applyProtection="1">
      <alignment horizontal="right"/>
    </xf>
    <xf numFmtId="44" fontId="109" fillId="0" borderId="263" xfId="378" quotePrefix="1" applyFont="1" applyFill="1" applyBorder="1" applyProtection="1"/>
    <xf numFmtId="44" fontId="109" fillId="0" borderId="288" xfId="378" applyFont="1" applyFill="1" applyBorder="1" applyProtection="1"/>
    <xf numFmtId="44" fontId="109" fillId="0" borderId="288" xfId="378" quotePrefix="1" applyFont="1" applyFill="1" applyBorder="1" applyProtection="1"/>
    <xf numFmtId="44" fontId="109" fillId="0" borderId="289" xfId="378" applyFont="1" applyFill="1" applyBorder="1" applyProtection="1"/>
    <xf numFmtId="44" fontId="109" fillId="0" borderId="285" xfId="378" quotePrefix="1" applyFont="1" applyFill="1" applyBorder="1" applyProtection="1"/>
    <xf numFmtId="0" fontId="78" fillId="27" borderId="290" xfId="663" applyFont="1" applyFill="1" applyBorder="1" applyAlignment="1" applyProtection="1">
      <alignment wrapText="1"/>
    </xf>
    <xf numFmtId="9" fontId="72" fillId="27" borderId="291" xfId="663" applyNumberFormat="1" applyFont="1" applyFill="1" applyBorder="1" applyAlignment="1" applyProtection="1">
      <alignment horizontal="center"/>
    </xf>
    <xf numFmtId="0" fontId="72" fillId="27" borderId="292" xfId="663" applyFont="1" applyFill="1" applyBorder="1" applyProtection="1"/>
    <xf numFmtId="0" fontId="78" fillId="28" borderId="290" xfId="663" applyFont="1" applyFill="1" applyBorder="1" applyAlignment="1" applyProtection="1">
      <alignment wrapText="1"/>
    </xf>
    <xf numFmtId="9" fontId="72" fillId="28" borderId="291" xfId="663" applyNumberFormat="1" applyFont="1" applyFill="1" applyBorder="1" applyAlignment="1" applyProtection="1">
      <alignment horizontal="center"/>
    </xf>
    <xf numFmtId="0" fontId="72" fillId="28" borderId="292" xfId="663" applyFont="1" applyFill="1" applyBorder="1" applyProtection="1"/>
    <xf numFmtId="0" fontId="78" fillId="27" borderId="290" xfId="663" applyFont="1" applyFill="1" applyBorder="1" applyProtection="1"/>
    <xf numFmtId="0" fontId="72" fillId="27" borderId="292" xfId="663" applyFont="1" applyFill="1" applyBorder="1" applyAlignment="1" applyProtection="1">
      <alignment wrapText="1"/>
    </xf>
    <xf numFmtId="0" fontId="72" fillId="28" borderId="292" xfId="663" applyFont="1" applyFill="1" applyBorder="1" applyAlignment="1" applyProtection="1">
      <alignment horizontal="left"/>
    </xf>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159"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2"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2"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2" xfId="0" applyFont="1" applyFill="1" applyBorder="1" applyAlignment="1">
      <alignment horizontal="center" wrapText="1"/>
    </xf>
    <xf numFmtId="0" fontId="74" fillId="30" borderId="83" xfId="0" applyFont="1" applyFill="1" applyBorder="1" applyAlignment="1">
      <alignment horizontal="center" wrapText="1"/>
    </xf>
    <xf numFmtId="0" fontId="149" fillId="0" borderId="0" xfId="0" applyFont="1" applyAlignment="1">
      <alignment horizontal="left" vertical="top" wrapText="1"/>
    </xf>
    <xf numFmtId="0" fontId="124" fillId="0" borderId="148" xfId="0" applyFont="1" applyBorder="1" applyAlignment="1" applyProtection="1">
      <alignment horizontal="left" vertical="top" wrapText="1"/>
      <protection locked="0"/>
    </xf>
    <xf numFmtId="0" fontId="124" fillId="0" borderId="102" xfId="0" applyFont="1" applyBorder="1" applyAlignment="1" applyProtection="1">
      <alignment horizontal="left" vertical="top" wrapText="1"/>
      <protection locked="0"/>
    </xf>
    <xf numFmtId="0" fontId="124" fillId="0" borderId="68"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0" xfId="0" applyNumberFormat="1" applyFont="1" applyFill="1" applyBorder="1" applyAlignment="1" applyProtection="1">
      <alignment horizontal="left"/>
    </xf>
    <xf numFmtId="37" fontId="108" fillId="30" borderId="188" xfId="0" applyNumberFormat="1" applyFont="1" applyFill="1" applyBorder="1" applyAlignment="1" applyProtection="1">
      <alignment horizontal="left"/>
    </xf>
    <xf numFmtId="37" fontId="108" fillId="30" borderId="202" xfId="0" applyNumberFormat="1" applyFont="1" applyFill="1" applyBorder="1" applyAlignment="1" applyProtection="1">
      <alignment horizontal="left"/>
    </xf>
    <xf numFmtId="37" fontId="108" fillId="30" borderId="260" xfId="0" applyNumberFormat="1" applyFont="1" applyFill="1" applyBorder="1" applyAlignment="1" applyProtection="1">
      <alignment horizontal="left"/>
    </xf>
    <xf numFmtId="37" fontId="108" fillId="30" borderId="261" xfId="0" applyNumberFormat="1" applyFont="1" applyFill="1" applyBorder="1" applyAlignment="1" applyProtection="1">
      <alignment horizontal="left"/>
    </xf>
    <xf numFmtId="37" fontId="108" fillId="30" borderId="262" xfId="0" applyNumberFormat="1" applyFont="1" applyFill="1" applyBorder="1" applyAlignment="1" applyProtection="1">
      <alignment horizontal="left"/>
    </xf>
    <xf numFmtId="37" fontId="108" fillId="30" borderId="171" xfId="0" applyNumberFormat="1" applyFont="1" applyFill="1" applyBorder="1" applyAlignment="1" applyProtection="1">
      <alignment horizontal="left"/>
    </xf>
    <xf numFmtId="37" fontId="108" fillId="30" borderId="170" xfId="0" applyNumberFormat="1" applyFont="1" applyFill="1" applyBorder="1" applyAlignment="1" applyProtection="1">
      <alignment horizontal="left"/>
    </xf>
    <xf numFmtId="37" fontId="108" fillId="30" borderId="172"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0" fontId="137" fillId="32" borderId="17" xfId="0" applyFont="1" applyFill="1" applyBorder="1" applyAlignment="1" applyProtection="1">
      <alignment horizontal="left"/>
    </xf>
    <xf numFmtId="37" fontId="104" fillId="30" borderId="82" xfId="0" applyNumberFormat="1" applyFont="1" applyFill="1" applyBorder="1" applyAlignment="1" applyProtection="1">
      <alignment horizontal="left"/>
    </xf>
    <xf numFmtId="37" fontId="104" fillId="30" borderId="84" xfId="0" applyNumberFormat="1" applyFont="1" applyFill="1" applyBorder="1" applyAlignment="1" applyProtection="1">
      <alignment horizontal="left"/>
    </xf>
    <xf numFmtId="0" fontId="104" fillId="0" borderId="82" xfId="0" applyFont="1" applyBorder="1" applyAlignment="1">
      <alignment horizontal="center"/>
    </xf>
    <xf numFmtId="0" fontId="104" fillId="0" borderId="84" xfId="0" applyFont="1" applyBorder="1" applyAlignment="1">
      <alignment horizontal="center"/>
    </xf>
    <xf numFmtId="0" fontId="104" fillId="0" borderId="83" xfId="0" applyFont="1" applyBorder="1" applyAlignment="1">
      <alignment horizontal="center"/>
    </xf>
    <xf numFmtId="37" fontId="104" fillId="30" borderId="83" xfId="0" applyNumberFormat="1" applyFont="1" applyFill="1" applyBorder="1" applyAlignment="1" applyProtection="1">
      <alignment horizontal="left"/>
    </xf>
    <xf numFmtId="37" fontId="141" fillId="30" borderId="82" xfId="0" applyNumberFormat="1" applyFont="1" applyFill="1" applyBorder="1" applyAlignment="1" applyProtection="1">
      <alignment horizontal="left"/>
    </xf>
    <xf numFmtId="37" fontId="141" fillId="30" borderId="83" xfId="0" applyNumberFormat="1" applyFont="1" applyFill="1" applyBorder="1" applyAlignment="1" applyProtection="1">
      <alignment horizontal="left"/>
    </xf>
    <xf numFmtId="0" fontId="148" fillId="32" borderId="82" xfId="0" applyFont="1" applyFill="1" applyBorder="1" applyAlignment="1" applyProtection="1">
      <alignment horizontal="left" vertical="top"/>
    </xf>
    <xf numFmtId="0" fontId="148" fillId="32" borderId="83"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59" xfId="0" applyFont="1" applyBorder="1" applyAlignment="1">
      <alignment wrapText="1"/>
    </xf>
    <xf numFmtId="0" fontId="126" fillId="0" borderId="58" xfId="0" applyFont="1" applyBorder="1" applyAlignment="1">
      <alignment wrapText="1"/>
    </xf>
    <xf numFmtId="0" fontId="126" fillId="0" borderId="204" xfId="0" applyFont="1" applyBorder="1" applyAlignment="1">
      <alignment wrapText="1"/>
    </xf>
    <xf numFmtId="0" fontId="126" fillId="0" borderId="179" xfId="0" applyFont="1" applyBorder="1" applyAlignment="1">
      <alignment horizontal="center"/>
    </xf>
    <xf numFmtId="0" fontId="126" fillId="0" borderId="278" xfId="0" applyFont="1" applyBorder="1" applyAlignment="1">
      <alignment horizontal="center"/>
    </xf>
    <xf numFmtId="0" fontId="125" fillId="0" borderId="0" xfId="0" applyFont="1" applyAlignment="1"/>
    <xf numFmtId="0" fontId="126" fillId="0" borderId="148" xfId="0" applyFont="1" applyBorder="1" applyAlignment="1">
      <alignment wrapText="1"/>
    </xf>
    <xf numFmtId="0" fontId="126" fillId="0" borderId="15" xfId="0" applyFont="1" applyBorder="1" applyAlignment="1">
      <alignment wrapText="1"/>
    </xf>
    <xf numFmtId="0" fontId="126" fillId="0" borderId="208" xfId="0" applyFont="1" applyBorder="1" applyAlignment="1">
      <alignment wrapText="1"/>
    </xf>
    <xf numFmtId="0" fontId="126" fillId="0" borderId="190" xfId="0" applyFont="1" applyBorder="1" applyAlignment="1">
      <alignment wrapText="1"/>
    </xf>
    <xf numFmtId="0" fontId="124" fillId="0" borderId="0" xfId="663" applyFont="1" applyAlignment="1">
      <alignment horizontal="left" wrapText="1"/>
    </xf>
    <xf numFmtId="0" fontId="125" fillId="0" borderId="191" xfId="0" applyFont="1" applyBorder="1" applyAlignment="1">
      <alignment wrapText="1"/>
    </xf>
    <xf numFmtId="0" fontId="125" fillId="0" borderId="58" xfId="0" applyFont="1" applyBorder="1" applyAlignment="1">
      <alignment wrapText="1"/>
    </xf>
    <xf numFmtId="0" fontId="125" fillId="0" borderId="204"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9" xfId="0" applyFont="1" applyBorder="1" applyAlignment="1">
      <alignment wrapText="1"/>
    </xf>
    <xf numFmtId="0" fontId="126" fillId="0" borderId="193" xfId="0" applyFont="1" applyBorder="1" applyAlignment="1">
      <alignment wrapText="1"/>
    </xf>
    <xf numFmtId="0" fontId="124" fillId="0" borderId="59" xfId="0" applyFont="1" applyBorder="1" applyAlignment="1">
      <alignment wrapText="1"/>
    </xf>
    <xf numFmtId="0" fontId="124" fillId="0" borderId="58" xfId="0" applyFont="1" applyBorder="1" applyAlignment="1">
      <alignment wrapText="1"/>
    </xf>
    <xf numFmtId="0" fontId="124" fillId="0" borderId="204"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2" xfId="0" applyFont="1" applyFill="1" applyBorder="1" applyAlignment="1">
      <alignment horizontal="centerContinuous" wrapText="1"/>
    </xf>
    <xf numFmtId="0" fontId="74" fillId="30" borderId="83"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2" xfId="0" applyFont="1" applyFill="1" applyBorder="1" applyAlignment="1">
      <alignment horizontal="left" vertical="top" wrapText="1"/>
    </xf>
    <xf numFmtId="0" fontId="71" fillId="0" borderId="84" xfId="0" applyFont="1" applyFill="1" applyBorder="1" applyAlignment="1">
      <alignment horizontal="left" vertical="top" wrapText="1"/>
    </xf>
    <xf numFmtId="0" fontId="71" fillId="0" borderId="83"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1" xfId="181" applyNumberFormat="1" applyFont="1" applyFill="1" applyBorder="1" applyAlignment="1">
      <alignment horizontal="right"/>
    </xf>
    <xf numFmtId="5" fontId="168" fillId="32" borderId="215" xfId="49334" applyNumberFormat="1" applyFont="1" applyFill="1" applyBorder="1" applyAlignment="1">
      <alignment horizontal="right"/>
    </xf>
    <xf numFmtId="165" fontId="72" fillId="32" borderId="286" xfId="181" applyNumberFormat="1" applyFont="1" applyFill="1" applyBorder="1" applyAlignment="1">
      <alignment horizontal="right"/>
    </xf>
    <xf numFmtId="165" fontId="168" fillId="32" borderId="216" xfId="49334" applyNumberFormat="1" applyFont="1" applyFill="1" applyBorder="1" applyAlignment="1">
      <alignment horizontal="right"/>
    </xf>
    <xf numFmtId="0" fontId="72" fillId="79" borderId="43" xfId="0" applyFont="1" applyFill="1" applyBorder="1"/>
    <xf numFmtId="0" fontId="72" fillId="79" borderId="217" xfId="0" applyFont="1" applyFill="1" applyBorder="1"/>
    <xf numFmtId="0" fontId="72" fillId="79" borderId="220" xfId="0" applyFont="1" applyFill="1" applyBorder="1"/>
    <xf numFmtId="0" fontId="72" fillId="79" borderId="188" xfId="0" applyFont="1" applyFill="1" applyBorder="1"/>
    <xf numFmtId="166" fontId="72" fillId="36" borderId="85" xfId="0" applyNumberFormat="1" applyFont="1" applyFill="1" applyBorder="1"/>
    <xf numFmtId="166" fontId="72" fillId="36" borderId="188" xfId="0" applyNumberFormat="1" applyFont="1" applyFill="1" applyBorder="1"/>
    <xf numFmtId="166" fontId="72" fillId="36" borderId="184"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0" xfId="0" applyFont="1" applyFill="1" applyBorder="1" applyAlignment="1">
      <alignment horizontal="center"/>
    </xf>
    <xf numFmtId="0" fontId="74" fillId="35" borderId="58" xfId="0" applyFont="1" applyFill="1" applyBorder="1" applyAlignment="1">
      <alignment horizontal="center"/>
    </xf>
    <xf numFmtId="0" fontId="74" fillId="35" borderId="146" xfId="0" applyFont="1" applyFill="1" applyBorder="1" applyAlignment="1">
      <alignment horizontal="center" wrapText="1"/>
    </xf>
    <xf numFmtId="0" fontId="74" fillId="35" borderId="191" xfId="0" applyFont="1" applyFill="1" applyBorder="1" applyAlignment="1">
      <alignment horizontal="center"/>
    </xf>
    <xf numFmtId="0" fontId="74" fillId="35" borderId="143" xfId="0" applyFont="1" applyFill="1" applyBorder="1" applyAlignment="1">
      <alignment horizontal="center" wrapText="1"/>
    </xf>
    <xf numFmtId="0" fontId="74" fillId="35" borderId="11" xfId="0" applyFont="1" applyFill="1" applyBorder="1" applyAlignment="1">
      <alignment horizontal="center"/>
    </xf>
    <xf numFmtId="0" fontId="74" fillId="35" borderId="103" xfId="0" applyFont="1" applyFill="1" applyBorder="1" applyAlignment="1">
      <alignment horizontal="center"/>
    </xf>
    <xf numFmtId="0" fontId="74" fillId="35" borderId="144" xfId="0" applyFont="1" applyFill="1" applyBorder="1" applyAlignment="1">
      <alignment horizontal="center" wrapText="1"/>
    </xf>
    <xf numFmtId="0" fontId="74" fillId="35" borderId="65" xfId="0" applyFont="1" applyFill="1" applyBorder="1" applyAlignment="1">
      <alignment horizontal="center" wrapText="1"/>
    </xf>
    <xf numFmtId="0" fontId="74" fillId="35" borderId="82" xfId="0" applyFont="1" applyFill="1" applyBorder="1" applyAlignment="1">
      <alignment horizontal="center" wrapText="1"/>
    </xf>
    <xf numFmtId="0" fontId="74" fillId="35" borderId="19" xfId="0" applyFont="1" applyFill="1" applyBorder="1" applyAlignment="1">
      <alignment horizontal="center" wrapText="1"/>
    </xf>
    <xf numFmtId="4" fontId="161" fillId="32" borderId="298" xfId="0" applyNumberFormat="1" applyFont="1" applyFill="1" applyBorder="1" applyProtection="1">
      <protection locked="0"/>
    </xf>
    <xf numFmtId="4" fontId="161" fillId="32" borderId="299" xfId="0" applyNumberFormat="1" applyFont="1" applyFill="1" applyBorder="1" applyProtection="1">
      <protection locked="0"/>
    </xf>
    <xf numFmtId="4" fontId="161" fillId="32" borderId="300" xfId="0" applyNumberFormat="1" applyFont="1" applyFill="1" applyBorder="1" applyProtection="1">
      <protection locked="0"/>
    </xf>
    <xf numFmtId="0" fontId="175" fillId="72" borderId="23" xfId="0" applyFont="1" applyFill="1" applyBorder="1" applyProtection="1"/>
    <xf numFmtId="4" fontId="161" fillId="32" borderId="190"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9" xfId="0" applyNumberFormat="1" applyFont="1" applyFill="1" applyBorder="1" applyAlignment="1" applyProtection="1">
      <alignment horizontal="right"/>
      <protection locked="0"/>
    </xf>
    <xf numFmtId="168" fontId="156" fillId="32" borderId="218"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7"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271" xfId="0" applyFont="1" applyFill="1" applyBorder="1" applyAlignment="1" applyProtection="1">
      <alignment horizontal="center"/>
      <protection locked="0"/>
    </xf>
    <xf numFmtId="0" fontId="162" fillId="32" borderId="273"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190" xfId="0" applyFont="1" applyFill="1" applyBorder="1" applyAlignment="1" applyProtection="1">
      <alignment horizontal="center"/>
      <protection locked="0"/>
    </xf>
    <xf numFmtId="0" fontId="162" fillId="32" borderId="180" xfId="0" applyFont="1" applyFill="1" applyBorder="1" applyAlignment="1" applyProtection="1">
      <alignment horizontal="center"/>
      <protection locked="0"/>
    </xf>
    <xf numFmtId="0" fontId="72" fillId="29" borderId="82" xfId="0" applyFont="1" applyFill="1" applyBorder="1" applyAlignment="1"/>
    <xf numFmtId="0" fontId="72" fillId="29" borderId="83" xfId="0" applyFont="1" applyFill="1" applyBorder="1" applyAlignment="1"/>
    <xf numFmtId="0" fontId="72" fillId="34" borderId="82" xfId="0" applyFont="1" applyFill="1" applyBorder="1" applyAlignment="1"/>
    <xf numFmtId="0" fontId="72" fillId="34" borderId="83" xfId="0" applyFont="1" applyFill="1" applyBorder="1" applyAlignment="1"/>
    <xf numFmtId="0" fontId="72" fillId="34" borderId="82" xfId="0" applyFont="1" applyFill="1" applyBorder="1" applyAlignment="1">
      <alignment horizontal="center"/>
    </xf>
    <xf numFmtId="0" fontId="72" fillId="34" borderId="83" xfId="0" applyFont="1" applyFill="1" applyBorder="1" applyAlignment="1">
      <alignment horizontal="center"/>
    </xf>
    <xf numFmtId="0" fontId="108" fillId="74" borderId="19" xfId="0" applyFont="1" applyFill="1" applyBorder="1" applyProtection="1"/>
    <xf numFmtId="0" fontId="108" fillId="74" borderId="83" xfId="0" applyFont="1" applyFill="1" applyBorder="1" applyProtection="1"/>
    <xf numFmtId="0" fontId="104" fillId="30" borderId="82" xfId="0" applyFont="1" applyFill="1" applyBorder="1" applyAlignment="1">
      <alignment horizontal="centerContinuous"/>
    </xf>
    <xf numFmtId="0" fontId="104" fillId="30" borderId="83" xfId="0" applyFont="1" applyFill="1" applyBorder="1" applyAlignment="1">
      <alignment horizontal="centerContinuous"/>
    </xf>
    <xf numFmtId="37" fontId="104" fillId="30" borderId="82" xfId="0" applyNumberFormat="1" applyFont="1" applyFill="1" applyBorder="1" applyAlignment="1" applyProtection="1">
      <alignment horizontal="centerContinuous"/>
    </xf>
    <xf numFmtId="37" fontId="104" fillId="30" borderId="83" xfId="0" applyNumberFormat="1" applyFont="1" applyFill="1" applyBorder="1" applyAlignment="1" applyProtection="1">
      <alignment horizontal="centerContinuous"/>
    </xf>
    <xf numFmtId="0" fontId="163" fillId="0" borderId="270" xfId="0" applyFont="1" applyBorder="1" applyAlignment="1"/>
    <xf numFmtId="0" fontId="106" fillId="0" borderId="188" xfId="0" applyFont="1" applyBorder="1" applyAlignment="1"/>
    <xf numFmtId="0" fontId="126" fillId="0" borderId="200" xfId="0" applyFont="1" applyBorder="1" applyAlignment="1">
      <alignment horizontal="centerContinuous" wrapText="1"/>
    </xf>
    <xf numFmtId="0" fontId="126" fillId="0" borderId="182" xfId="0" applyFont="1" applyBorder="1" applyAlignment="1">
      <alignment horizontal="centerContinuous" wrapText="1"/>
    </xf>
    <xf numFmtId="0" fontId="126" fillId="0" borderId="201"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6" xfId="0" applyFont="1" applyBorder="1" applyAlignment="1">
      <alignment horizontal="centerContinuous" wrapText="1"/>
    </xf>
    <xf numFmtId="0" fontId="126" fillId="0" borderId="51" xfId="0" applyFont="1" applyBorder="1" applyAlignment="1">
      <alignment horizontal="centerContinuous" wrapText="1"/>
    </xf>
    <xf numFmtId="0" fontId="126" fillId="0" borderId="85" xfId="0" applyFont="1" applyBorder="1" applyAlignment="1">
      <alignment horizontal="centerContinuous" wrapText="1"/>
    </xf>
    <xf numFmtId="0" fontId="126" fillId="0" borderId="57" xfId="0" applyFont="1" applyBorder="1" applyAlignment="1">
      <alignment horizontal="centerContinuous" wrapText="1"/>
    </xf>
    <xf numFmtId="0" fontId="126" fillId="0" borderId="195" xfId="0" applyFont="1" applyBorder="1" applyAlignment="1">
      <alignment horizontal="centerContinuous" wrapText="1"/>
    </xf>
    <xf numFmtId="0" fontId="140" fillId="0" borderId="60" xfId="663" applyFont="1" applyBorder="1" applyAlignment="1" applyProtection="1">
      <alignment horizontal="centerContinuous"/>
    </xf>
    <xf numFmtId="0" fontId="140" fillId="0" borderId="61"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3" xfId="663" applyFont="1" applyBorder="1" applyAlignment="1" applyProtection="1">
      <alignment horizontal="centerContinuous"/>
    </xf>
    <xf numFmtId="0" fontId="75" fillId="0" borderId="267" xfId="663" applyFont="1" applyBorder="1" applyAlignment="1" applyProtection="1">
      <alignment horizontal="centerContinuous"/>
    </xf>
    <xf numFmtId="0" fontId="75" fillId="0" borderId="294"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67" xfId="663" applyNumberFormat="1" applyFont="1" applyBorder="1" applyAlignment="1" applyProtection="1">
      <alignment horizontal="centerContinuous"/>
    </xf>
    <xf numFmtId="0" fontId="72" fillId="0" borderId="294" xfId="663" applyFont="1" applyBorder="1" applyAlignment="1" applyProtection="1">
      <alignment horizontal="centerContinuous"/>
    </xf>
    <xf numFmtId="0" fontId="75" fillId="0" borderId="115" xfId="663" applyFont="1" applyBorder="1" applyAlignment="1" applyProtection="1">
      <alignment horizontal="centerContinuous"/>
    </xf>
    <xf numFmtId="0" fontId="125" fillId="0" borderId="0" xfId="0" applyFont="1" applyAlignment="1">
      <alignment horizontal="centerContinuous"/>
    </xf>
    <xf numFmtId="0" fontId="106" fillId="0" borderId="299" xfId="0" applyFont="1" applyBorder="1" applyAlignment="1">
      <alignment horizontal="center"/>
    </xf>
    <xf numFmtId="3" fontId="158" fillId="32" borderId="299" xfId="0" applyNumberFormat="1" applyFont="1" applyFill="1" applyBorder="1" applyProtection="1">
      <protection locked="0"/>
    </xf>
    <xf numFmtId="3" fontId="106" fillId="0" borderId="299" xfId="0" applyNumberFormat="1" applyFont="1" applyBorder="1"/>
    <xf numFmtId="37" fontId="106" fillId="0" borderId="167" xfId="0" applyNumberFormat="1" applyFont="1" applyFill="1" applyBorder="1" applyProtection="1"/>
    <xf numFmtId="1" fontId="100" fillId="0" borderId="10" xfId="0" applyNumberFormat="1" applyFont="1" applyBorder="1" applyAlignment="1" applyProtection="1">
      <alignment horizontal="right"/>
    </xf>
    <xf numFmtId="37" fontId="106" fillId="0" borderId="167" xfId="0" applyNumberFormat="1" applyFont="1" applyBorder="1" applyProtection="1"/>
    <xf numFmtId="0" fontId="72" fillId="32" borderId="299" xfId="495" applyFont="1" applyFill="1" applyBorder="1" applyAlignment="1">
      <alignment horizontal="center" wrapText="1"/>
    </xf>
    <xf numFmtId="3" fontId="72" fillId="32" borderId="299"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2" xfId="0" applyNumberFormat="1" applyFont="1" applyFill="1" applyBorder="1" applyAlignment="1">
      <alignment horizontal="left"/>
    </xf>
    <xf numFmtId="49" fontId="71" fillId="0" borderId="84" xfId="0" applyNumberFormat="1" applyFont="1" applyFill="1" applyBorder="1" applyAlignment="1">
      <alignment horizontal="left"/>
    </xf>
    <xf numFmtId="49" fontId="71" fillId="0" borderId="83" xfId="0" applyNumberFormat="1" applyFont="1" applyFill="1" applyBorder="1" applyAlignment="1">
      <alignment horizontal="left"/>
    </xf>
    <xf numFmtId="0" fontId="74" fillId="0" borderId="84" xfId="0" applyFont="1" applyBorder="1" applyAlignment="1">
      <alignment horizontal="center"/>
    </xf>
    <xf numFmtId="0" fontId="74" fillId="0" borderId="83"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48" xfId="0" applyFont="1" applyFill="1" applyBorder="1" applyAlignment="1">
      <alignment horizontal="center"/>
    </xf>
    <xf numFmtId="0" fontId="74" fillId="0" borderId="49" xfId="0" applyFont="1" applyFill="1" applyBorder="1" applyAlignment="1">
      <alignment horizontal="center"/>
    </xf>
    <xf numFmtId="0" fontId="74" fillId="0" borderId="50" xfId="0" applyFont="1" applyFill="1" applyBorder="1" applyAlignment="1">
      <alignment horizontal="center"/>
    </xf>
    <xf numFmtId="0" fontId="74" fillId="0" borderId="82" xfId="0" applyFont="1" applyFill="1" applyBorder="1" applyAlignment="1">
      <alignment horizontal="center"/>
    </xf>
    <xf numFmtId="0" fontId="74" fillId="0" borderId="84" xfId="0" applyFont="1" applyFill="1" applyBorder="1" applyAlignment="1">
      <alignment horizontal="center"/>
    </xf>
    <xf numFmtId="0" fontId="74" fillId="0" borderId="83" xfId="0" applyFont="1" applyFill="1" applyBorder="1" applyAlignment="1">
      <alignment horizontal="center"/>
    </xf>
    <xf numFmtId="0" fontId="74" fillId="0" borderId="85" xfId="0" applyFont="1" applyFill="1" applyBorder="1" applyAlignment="1">
      <alignment horizontal="center" wrapText="1"/>
    </xf>
    <xf numFmtId="0" fontId="74" fillId="0" borderId="82" xfId="0" applyFont="1" applyFill="1" applyBorder="1" applyAlignment="1">
      <alignment horizontal="center" wrapText="1"/>
    </xf>
    <xf numFmtId="0" fontId="74" fillId="0" borderId="84" xfId="0" applyFont="1" applyFill="1" applyBorder="1" applyAlignment="1">
      <alignment horizontal="center" wrapText="1"/>
    </xf>
    <xf numFmtId="0" fontId="74" fillId="0" borderId="83" xfId="0" applyFont="1" applyFill="1" applyBorder="1" applyAlignment="1">
      <alignment horizontal="center" wrapText="1"/>
    </xf>
    <xf numFmtId="0" fontId="74" fillId="0" borderId="51" xfId="0" applyFont="1" applyFill="1" applyBorder="1" applyAlignment="1">
      <alignment horizontal="center"/>
    </xf>
    <xf numFmtId="0" fontId="73" fillId="0" borderId="82" xfId="0" applyFont="1" applyFill="1" applyBorder="1" applyAlignment="1">
      <alignment horizontal="center" wrapText="1"/>
    </xf>
    <xf numFmtId="0" fontId="73" fillId="0" borderId="83"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2" xfId="0" applyFont="1" applyFill="1" applyBorder="1" applyAlignment="1">
      <alignment horizontal="left"/>
    </xf>
    <xf numFmtId="0" fontId="71" fillId="0" borderId="84" xfId="0" applyFont="1" applyFill="1" applyBorder="1" applyAlignment="1">
      <alignment horizontal="left"/>
    </xf>
    <xf numFmtId="0" fontId="71" fillId="0" borderId="83"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4" xfId="0" applyFont="1" applyBorder="1" applyAlignment="1">
      <alignment horizontal="center"/>
    </xf>
    <xf numFmtId="0" fontId="74" fillId="0" borderId="47"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8" xfId="0" applyNumberFormat="1" applyFont="1" applyFill="1" applyBorder="1"/>
    <xf numFmtId="169" fontId="72" fillId="32" borderId="263" xfId="0" applyNumberFormat="1" applyFont="1" applyFill="1" applyBorder="1"/>
    <xf numFmtId="169" fontId="72" fillId="32" borderId="288" xfId="0" applyNumberFormat="1" applyFont="1" applyFill="1" applyBorder="1"/>
    <xf numFmtId="172" fontId="100" fillId="0" borderId="10" xfId="0" applyNumberFormat="1" applyFont="1" applyFill="1" applyBorder="1" applyAlignment="1" applyProtection="1">
      <alignment horizontal="right"/>
    </xf>
    <xf numFmtId="0" fontId="106" fillId="0" borderId="298" xfId="0" applyFont="1" applyBorder="1" applyAlignment="1">
      <alignment horizontal="center"/>
    </xf>
    <xf numFmtId="3" fontId="158" fillId="32" borderId="298" xfId="0" applyNumberFormat="1" applyFont="1" applyFill="1" applyBorder="1" applyProtection="1">
      <protection locked="0"/>
    </xf>
    <xf numFmtId="3" fontId="106" fillId="0" borderId="298" xfId="0" applyNumberFormat="1" applyFont="1" applyBorder="1"/>
    <xf numFmtId="0" fontId="72" fillId="0" borderId="298" xfId="0" applyNumberFormat="1" applyFont="1" applyBorder="1" applyAlignment="1" applyProtection="1"/>
    <xf numFmtId="0" fontId="72" fillId="0" borderId="299" xfId="0" applyNumberFormat="1" applyFont="1" applyBorder="1" applyAlignment="1" applyProtection="1"/>
    <xf numFmtId="37" fontId="181" fillId="0" borderId="302" xfId="0" applyNumberFormat="1" applyFont="1" applyFill="1" applyBorder="1" applyProtection="1"/>
    <xf numFmtId="37" fontId="181" fillId="0" borderId="303" xfId="0" applyNumberFormat="1" applyFont="1" applyFill="1" applyBorder="1" applyProtection="1"/>
    <xf numFmtId="172" fontId="181" fillId="0" borderId="298" xfId="0" applyNumberFormat="1" applyFont="1" applyFill="1" applyBorder="1" applyAlignment="1" applyProtection="1">
      <alignment horizontal="center"/>
    </xf>
    <xf numFmtId="37" fontId="181" fillId="0" borderId="304" xfId="0" applyNumberFormat="1" applyFont="1" applyFill="1" applyBorder="1" applyProtection="1"/>
    <xf numFmtId="37" fontId="181" fillId="0" borderId="305" xfId="0" applyNumberFormat="1" applyFont="1" applyFill="1" applyBorder="1" applyProtection="1"/>
    <xf numFmtId="172" fontId="181" fillId="0" borderId="299" xfId="0" applyNumberFormat="1" applyFont="1" applyFill="1" applyBorder="1" applyAlignment="1" applyProtection="1">
      <alignment horizontal="center"/>
    </xf>
    <xf numFmtId="37" fontId="182" fillId="0" borderId="167" xfId="0" applyNumberFormat="1" applyFont="1" applyFill="1" applyBorder="1" applyProtection="1"/>
    <xf numFmtId="37" fontId="182" fillId="0" borderId="0" xfId="0" applyNumberFormat="1" applyFont="1" applyFill="1" applyBorder="1" applyProtection="1"/>
    <xf numFmtId="0" fontId="103" fillId="0" borderId="82" xfId="0" applyFont="1" applyBorder="1" applyAlignment="1">
      <alignment horizontal="centerContinuous" wrapText="1"/>
    </xf>
    <xf numFmtId="0" fontId="103" fillId="0" borderId="84" xfId="0" applyFont="1" applyBorder="1" applyAlignment="1">
      <alignment horizontal="centerContinuous" wrapText="1"/>
    </xf>
    <xf numFmtId="0" fontId="103" fillId="0" borderId="83" xfId="0" applyFont="1" applyBorder="1" applyAlignment="1">
      <alignment horizontal="centerContinuous" wrapText="1"/>
    </xf>
    <xf numFmtId="0" fontId="74" fillId="0" borderId="82" xfId="0" applyFont="1" applyFill="1" applyBorder="1" applyAlignment="1">
      <alignment horizontal="centerContinuous" wrapText="1"/>
    </xf>
    <xf numFmtId="0" fontId="74" fillId="0" borderId="84" xfId="0" applyFont="1" applyFill="1" applyBorder="1" applyAlignment="1">
      <alignment horizontal="centerContinuous" wrapText="1"/>
    </xf>
    <xf numFmtId="0" fontId="74" fillId="0" borderId="83" xfId="0" applyFont="1" applyFill="1" applyBorder="1" applyAlignment="1">
      <alignment horizontal="centerContinuous" wrapText="1"/>
    </xf>
    <xf numFmtId="0" fontId="104" fillId="0" borderId="47"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5" xfId="0" applyFont="1" applyFill="1" applyBorder="1" applyAlignment="1">
      <alignment horizontal="center"/>
    </xf>
    <xf numFmtId="0" fontId="79" fillId="31" borderId="0" xfId="0" applyFont="1" applyFill="1" applyAlignment="1">
      <alignment horizontal="centerContinuous" wrapText="1"/>
    </xf>
    <xf numFmtId="0" fontId="104" fillId="0" borderId="82" xfId="0" applyFont="1" applyFill="1" applyBorder="1" applyAlignment="1">
      <alignment horizontal="centerContinuous"/>
    </xf>
    <xf numFmtId="0" fontId="104" fillId="0" borderId="84" xfId="0" applyFont="1" applyFill="1" applyBorder="1" applyAlignment="1">
      <alignment horizontal="centerContinuous"/>
    </xf>
    <xf numFmtId="0" fontId="104" fillId="0" borderId="83"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298" xfId="495" applyFont="1" applyFill="1" applyBorder="1" applyAlignment="1">
      <alignment horizontal="center" wrapText="1"/>
    </xf>
    <xf numFmtId="0" fontId="72" fillId="79" borderId="0" xfId="0" applyFont="1" applyFill="1" applyBorder="1"/>
    <xf numFmtId="0" fontId="72" fillId="79" borderId="195" xfId="0" applyFont="1" applyFill="1" applyBorder="1"/>
    <xf numFmtId="3" fontId="72" fillId="36" borderId="275" xfId="0" applyNumberFormat="1" applyFont="1" applyFill="1" applyBorder="1" applyAlignment="1" applyProtection="1">
      <alignment horizontal="right"/>
    </xf>
    <xf numFmtId="0" fontId="72" fillId="79" borderId="306" xfId="0" applyFont="1" applyFill="1" applyBorder="1"/>
    <xf numFmtId="0" fontId="103" fillId="0" borderId="82" xfId="0" applyFont="1" applyFill="1" applyBorder="1" applyAlignment="1">
      <alignment horizontal="centerContinuous"/>
    </xf>
    <xf numFmtId="0" fontId="103" fillId="0" borderId="84" xfId="0" applyFont="1" applyFill="1" applyBorder="1" applyAlignment="1">
      <alignment horizontal="centerContinuous"/>
    </xf>
    <xf numFmtId="0" fontId="103" fillId="0" borderId="83" xfId="0" applyFont="1" applyFill="1" applyBorder="1" applyAlignment="1">
      <alignment horizontal="centerContinuous"/>
    </xf>
    <xf numFmtId="166" fontId="72" fillId="71" borderId="50" xfId="0" applyNumberFormat="1" applyFont="1" applyFill="1" applyBorder="1"/>
    <xf numFmtId="3" fontId="72" fillId="0" borderId="36" xfId="0" applyNumberFormat="1" applyFont="1" applyFill="1" applyBorder="1"/>
    <xf numFmtId="37" fontId="176" fillId="32" borderId="307" xfId="0" applyNumberFormat="1" applyFont="1" applyFill="1" applyBorder="1" applyProtection="1">
      <protection locked="0"/>
    </xf>
    <xf numFmtId="37" fontId="157" fillId="33" borderId="308" xfId="0" applyNumberFormat="1" applyFont="1" applyFill="1" applyBorder="1" applyProtection="1">
      <protection locked="0"/>
    </xf>
    <xf numFmtId="172" fontId="182" fillId="0" borderId="10" xfId="0" applyNumberFormat="1" applyFont="1" applyFill="1" applyBorder="1" applyAlignment="1" applyProtection="1"/>
    <xf numFmtId="3" fontId="159" fillId="0" borderId="272" xfId="0" applyNumberFormat="1" applyFont="1" applyFill="1" applyBorder="1" applyProtection="1"/>
    <xf numFmtId="0" fontId="106" fillId="0" borderId="270" xfId="0" applyFont="1" applyBorder="1" applyAlignment="1">
      <alignment horizontal="centerContinuous" wrapText="1"/>
    </xf>
    <xf numFmtId="0" fontId="106" fillId="0" borderId="271" xfId="0" applyFont="1" applyBorder="1" applyAlignment="1">
      <alignment horizontal="centerContinuous"/>
    </xf>
    <xf numFmtId="168" fontId="106" fillId="0" borderId="34" xfId="0" applyNumberFormat="1" applyFont="1" applyFill="1" applyBorder="1" applyProtection="1"/>
    <xf numFmtId="49" fontId="106" fillId="32" borderId="82" xfId="0" applyNumberFormat="1" applyFont="1" applyFill="1" applyBorder="1" applyAlignment="1" applyProtection="1">
      <alignment horizontal="centerContinuous" vertical="top" wrapText="1"/>
      <protection locked="0"/>
    </xf>
    <xf numFmtId="49" fontId="106" fillId="32" borderId="84"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72" fillId="32" borderId="309" xfId="0" applyNumberFormat="1" applyFont="1" applyFill="1" applyBorder="1" applyAlignment="1" applyProtection="1">
      <alignment horizontal="centerContinuous" vertical="top" wrapText="1"/>
      <protection locked="0"/>
    </xf>
    <xf numFmtId="49" fontId="72" fillId="32" borderId="310" xfId="0" applyNumberFormat="1" applyFont="1" applyFill="1" applyBorder="1" applyAlignment="1" applyProtection="1">
      <alignment horizontal="centerContinuous" vertical="top" wrapText="1"/>
      <protection locked="0"/>
    </xf>
    <xf numFmtId="49" fontId="72" fillId="32" borderId="311" xfId="0" applyNumberFormat="1" applyFont="1" applyFill="1" applyBorder="1" applyAlignment="1" applyProtection="1">
      <alignment horizontal="centerContinuous" vertical="top" wrapText="1"/>
      <protection locked="0"/>
    </xf>
    <xf numFmtId="0" fontId="72" fillId="32" borderId="312" xfId="0" applyFont="1" applyFill="1" applyBorder="1" applyAlignment="1" applyProtection="1">
      <alignment horizontal="centerContinuous" vertical="top" wrapText="1"/>
      <protection locked="0"/>
    </xf>
    <xf numFmtId="0" fontId="72" fillId="32" borderId="313" xfId="0" applyFont="1" applyFill="1" applyBorder="1" applyAlignment="1" applyProtection="1">
      <alignment horizontal="centerContinuous" vertical="top" wrapText="1"/>
      <protection locked="0"/>
    </xf>
    <xf numFmtId="0" fontId="72" fillId="32" borderId="314"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2" xfId="0" applyNumberFormat="1" applyFont="1" applyFill="1" applyBorder="1" applyAlignment="1" applyProtection="1">
      <alignment horizontal="centerContinuous" vertical="top" wrapText="1"/>
      <protection locked="0"/>
    </xf>
    <xf numFmtId="0" fontId="180" fillId="32" borderId="298" xfId="0" applyNumberFormat="1" applyFont="1" applyFill="1" applyBorder="1" applyAlignment="1" applyProtection="1">
      <alignment horizontal="right"/>
    </xf>
    <xf numFmtId="0" fontId="180" fillId="32" borderId="299" xfId="0" applyNumberFormat="1" applyFont="1" applyFill="1" applyBorder="1" applyAlignment="1" applyProtection="1">
      <alignment horizontal="righ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12" t="s">
        <v>183</v>
      </c>
      <c r="B3" s="1099" t="str">
        <f>'CHECK SHEET'!D7</f>
        <v>COLLEGE NAME</v>
      </c>
      <c r="C3" s="1099"/>
      <c r="D3" s="1099"/>
      <c r="E3" s="1099"/>
      <c r="F3" s="431"/>
      <c r="G3" s="424"/>
    </row>
    <row r="4" spans="1:8" ht="24" customHeight="1">
      <c r="A4" s="1095" t="s">
        <v>613</v>
      </c>
      <c r="B4" s="1095"/>
      <c r="C4" s="1095"/>
      <c r="D4" s="1095"/>
      <c r="E4" s="1095"/>
      <c r="F4" s="463"/>
    </row>
    <row r="5" spans="1:8" ht="24" customHeight="1">
      <c r="A5" s="1095" t="s">
        <v>614</v>
      </c>
      <c r="B5" s="1095"/>
      <c r="C5" s="1095"/>
      <c r="D5" s="1095"/>
      <c r="E5" s="1095"/>
      <c r="F5" s="463"/>
    </row>
    <row r="6" spans="1:8" ht="24" customHeight="1">
      <c r="A6" s="1118" t="s">
        <v>756</v>
      </c>
      <c r="B6" s="1118"/>
      <c r="C6" s="1118"/>
      <c r="D6" s="1118"/>
      <c r="E6" s="1118"/>
      <c r="F6" s="464"/>
    </row>
    <row r="7" spans="1:8" ht="20.100000000000001" customHeight="1">
      <c r="A7" s="1116"/>
      <c r="B7" s="1116"/>
      <c r="C7" s="1116"/>
      <c r="D7" s="1117"/>
      <c r="E7" s="1117"/>
      <c r="F7" s="423"/>
    </row>
    <row r="8" spans="1:8" ht="24" customHeight="1" thickBot="1">
      <c r="A8" s="1046" t="s">
        <v>615</v>
      </c>
      <c r="B8" s="1046"/>
      <c r="C8" s="1046"/>
      <c r="D8" s="423"/>
      <c r="E8" s="423"/>
      <c r="F8" s="423"/>
      <c r="H8" s="425"/>
    </row>
    <row r="9" spans="1:8" s="37" customFormat="1" ht="64.349999999999994" customHeight="1" thickBot="1">
      <c r="A9" s="370" t="s">
        <v>616</v>
      </c>
      <c r="B9" s="1019" t="s">
        <v>617</v>
      </c>
      <c r="C9" s="389" t="s">
        <v>618</v>
      </c>
      <c r="D9" s="389" t="s">
        <v>619</v>
      </c>
      <c r="E9" s="459" t="s">
        <v>50</v>
      </c>
      <c r="F9" s="465"/>
      <c r="H9" s="456"/>
    </row>
    <row r="10" spans="1:8" s="37" customFormat="1" ht="20.100000000000001" customHeight="1">
      <c r="A10" s="479" t="s">
        <v>620</v>
      </c>
      <c r="B10" s="576">
        <v>0</v>
      </c>
      <c r="C10" s="577">
        <v>0</v>
      </c>
      <c r="D10" s="577">
        <v>0</v>
      </c>
      <c r="E10" s="480">
        <f>SUM(B10:D10)</f>
        <v>0</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0</v>
      </c>
      <c r="C14" s="579">
        <v>0</v>
      </c>
      <c r="D14" s="579">
        <v>0</v>
      </c>
      <c r="E14" s="481">
        <f t="shared" ref="E14:E20" si="0">SUM(B14:D14)</f>
        <v>0</v>
      </c>
      <c r="F14" s="457"/>
    </row>
    <row r="15" spans="1:8" s="37" customFormat="1" ht="20.100000000000001" customHeight="1">
      <c r="A15" s="479" t="s">
        <v>625</v>
      </c>
      <c r="B15" s="578">
        <v>0</v>
      </c>
      <c r="C15" s="567">
        <v>0</v>
      </c>
      <c r="D15" s="567">
        <v>0</v>
      </c>
      <c r="E15" s="481">
        <f>SUM(B15:D15)</f>
        <v>0</v>
      </c>
      <c r="F15" s="457"/>
    </row>
    <row r="16" spans="1:8" s="37" customFormat="1" ht="20.100000000000001" customHeight="1">
      <c r="A16" s="479" t="s">
        <v>626</v>
      </c>
      <c r="B16" s="578">
        <v>0</v>
      </c>
      <c r="C16" s="567">
        <v>0</v>
      </c>
      <c r="D16" s="567">
        <v>0</v>
      </c>
      <c r="E16" s="481">
        <f t="shared" si="0"/>
        <v>0</v>
      </c>
      <c r="F16" s="457"/>
    </row>
    <row r="17" spans="1:6" s="37" customFormat="1" ht="20.100000000000001" customHeight="1">
      <c r="A17" s="479" t="s">
        <v>627</v>
      </c>
      <c r="B17" s="578">
        <v>0</v>
      </c>
      <c r="C17" s="567">
        <v>0</v>
      </c>
      <c r="D17" s="567">
        <v>0</v>
      </c>
      <c r="E17" s="481">
        <f t="shared" si="0"/>
        <v>0</v>
      </c>
      <c r="F17" s="457"/>
    </row>
    <row r="18" spans="1:6" s="37" customFormat="1" ht="20.100000000000001" customHeight="1">
      <c r="A18" s="479" t="s">
        <v>628</v>
      </c>
      <c r="B18" s="578">
        <v>0</v>
      </c>
      <c r="C18" s="567">
        <v>0</v>
      </c>
      <c r="D18" s="567">
        <v>0</v>
      </c>
      <c r="E18" s="481">
        <f t="shared" si="0"/>
        <v>0</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0</v>
      </c>
      <c r="C21" s="461">
        <f>SUM(C10:C20)</f>
        <v>0</v>
      </c>
      <c r="D21" s="461">
        <f>SUM(D10:D20)</f>
        <v>0</v>
      </c>
      <c r="E21" s="460">
        <f>SUM(E10:E20)</f>
        <v>0</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194"/>
  <sheetViews>
    <sheetView showGridLines="0" zoomScale="60" zoomScaleNormal="60" zoomScaleSheetLayoutView="50" zoomScalePageLayoutView="60" workbookViewId="0"/>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095" t="s">
        <v>183</v>
      </c>
      <c r="B1" s="1119" t="str">
        <f>'CHECK SHEET'!D7</f>
        <v>COLLEGE NAME</v>
      </c>
      <c r="C1" s="1119"/>
      <c r="D1" s="1119"/>
      <c r="E1" s="1119"/>
      <c r="F1" s="1119"/>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20" t="s">
        <v>634</v>
      </c>
      <c r="B2" s="1120"/>
      <c r="C2" s="1120"/>
      <c r="D2" s="1120"/>
      <c r="E2" s="1120"/>
      <c r="F2" s="1120"/>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21" t="s">
        <v>635</v>
      </c>
      <c r="B3" s="1121"/>
      <c r="C3" s="1121"/>
      <c r="D3" s="1121"/>
      <c r="E3" s="1121"/>
      <c r="F3" s="1121"/>
    </row>
    <row r="4" spans="1:224" ht="30" customHeight="1">
      <c r="A4" s="1120" t="s">
        <v>756</v>
      </c>
      <c r="B4" s="1120"/>
      <c r="C4" s="1120"/>
      <c r="D4" s="1120"/>
      <c r="E4" s="1120"/>
      <c r="F4" s="112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57"/>
      <c r="B5" s="1057"/>
      <c r="C5" s="1057"/>
      <c r="D5" s="1057"/>
      <c r="E5" s="1057"/>
      <c r="F5" s="1057"/>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55" t="s">
        <v>615</v>
      </c>
      <c r="B7" s="1056"/>
      <c r="C7" s="1049" t="s">
        <v>738</v>
      </c>
      <c r="D7" s="1050"/>
      <c r="E7" s="1050"/>
      <c r="F7" s="1051"/>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181" t="s">
        <v>636</v>
      </c>
      <c r="B8" s="1182"/>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47" t="s">
        <v>414</v>
      </c>
      <c r="B9" s="1052"/>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0</v>
      </c>
      <c r="E15" s="925">
        <v>0</v>
      </c>
      <c r="F15" s="926">
        <f t="shared" si="0"/>
        <v>0</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0</v>
      </c>
      <c r="E16" s="925">
        <v>0</v>
      </c>
      <c r="F16" s="926">
        <f t="shared" si="0"/>
        <v>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803</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0</v>
      </c>
      <c r="E48" s="925">
        <v>0</v>
      </c>
      <c r="F48" s="926">
        <f t="shared" si="0"/>
        <v>0</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0</v>
      </c>
      <c r="E49" s="925">
        <v>0</v>
      </c>
      <c r="F49" s="926">
        <f t="shared" si="0"/>
        <v>0</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0</v>
      </c>
      <c r="E54" s="925">
        <v>0</v>
      </c>
      <c r="F54" s="926">
        <f t="shared" si="0"/>
        <v>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0</v>
      </c>
      <c r="E57" s="346">
        <f>SUM(E10:E56)</f>
        <v>0</v>
      </c>
      <c r="F57" s="346">
        <f t="shared" si="0"/>
        <v>0</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49" t="str">
        <f>C7</f>
        <v>2022-23</v>
      </c>
      <c r="D61" s="1050"/>
      <c r="E61" s="1050"/>
      <c r="F61" s="1051"/>
      <c r="G61" s="305"/>
      <c r="H61" s="306"/>
      <c r="I61" s="306"/>
      <c r="J61" s="306"/>
      <c r="K61" s="306"/>
      <c r="L61" s="306"/>
      <c r="M61" s="306"/>
      <c r="N61" s="306"/>
      <c r="O61" s="306"/>
      <c r="P61" s="306"/>
      <c r="Q61" s="306"/>
      <c r="R61" s="307"/>
      <c r="S61" s="307"/>
      <c r="T61" s="307"/>
      <c r="U61" s="307"/>
    </row>
    <row r="62" spans="1:21" s="308" customFormat="1" ht="111.6" customHeight="1" thickBot="1">
      <c r="A62" s="1181" t="s">
        <v>636</v>
      </c>
      <c r="B62" s="1182"/>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53" t="s">
        <v>164</v>
      </c>
      <c r="B63" s="1054"/>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16" t="s">
        <v>733</v>
      </c>
      <c r="B70" s="923"/>
      <c r="C70" s="1211">
        <v>63100</v>
      </c>
      <c r="D70" s="1212">
        <v>0</v>
      </c>
      <c r="E70" s="1212">
        <v>0</v>
      </c>
      <c r="F70" s="1213">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0</v>
      </c>
      <c r="E80" s="925">
        <v>0</v>
      </c>
      <c r="F80" s="926">
        <f t="shared" si="0"/>
        <v>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0</v>
      </c>
      <c r="E84" s="925">
        <v>0</v>
      </c>
      <c r="F84" s="926">
        <f t="shared" si="1"/>
        <v>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47" t="s">
        <v>645</v>
      </c>
      <c r="B103" s="1052"/>
      <c r="C103" s="343"/>
      <c r="D103" s="342">
        <f>SUM(D64:D102)</f>
        <v>0</v>
      </c>
      <c r="E103" s="342">
        <f>SUM(E64:E102)</f>
        <v>0</v>
      </c>
      <c r="F103" s="342">
        <f t="shared" si="1"/>
        <v>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49" t="str">
        <f>C7</f>
        <v>2022-23</v>
      </c>
      <c r="D106" s="1050"/>
      <c r="E106" s="1050"/>
      <c r="F106" s="1051"/>
      <c r="G106" s="305"/>
      <c r="H106" s="305"/>
      <c r="I106" s="305"/>
      <c r="J106" s="305"/>
      <c r="K106" s="305"/>
      <c r="L106" s="305"/>
      <c r="M106" s="305"/>
      <c r="N106" s="305"/>
      <c r="O106" s="305"/>
      <c r="P106" s="305"/>
      <c r="Q106" s="305"/>
    </row>
    <row r="107" spans="1:17" s="308" customFormat="1" ht="111.6" customHeight="1" thickBot="1">
      <c r="A107" s="1183" t="s">
        <v>165</v>
      </c>
      <c r="B107" s="1184"/>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11" t="s">
        <v>590</v>
      </c>
      <c r="D112" s="1212">
        <v>0</v>
      </c>
      <c r="E112" s="1212">
        <v>0</v>
      </c>
      <c r="F112" s="1213">
        <f t="shared" si="1"/>
        <v>0</v>
      </c>
      <c r="G112" s="305"/>
      <c r="H112" s="305"/>
      <c r="I112" s="305"/>
      <c r="J112" s="305"/>
      <c r="K112" s="305"/>
      <c r="L112" s="305"/>
      <c r="M112" s="305"/>
      <c r="N112" s="305"/>
      <c r="O112" s="305"/>
      <c r="P112" s="305"/>
      <c r="Q112" s="305"/>
    </row>
    <row r="113" spans="1:17" s="308" customFormat="1" ht="30" customHeight="1">
      <c r="A113" s="1267" t="s">
        <v>764</v>
      </c>
      <c r="B113" s="1268"/>
      <c r="C113" s="1269">
        <v>73001</v>
      </c>
      <c r="D113" s="1319">
        <v>0</v>
      </c>
      <c r="E113" s="1319">
        <v>0</v>
      </c>
      <c r="F113" s="1265">
        <f t="shared" si="1"/>
        <v>0</v>
      </c>
      <c r="G113" s="305"/>
      <c r="H113" s="305"/>
      <c r="I113" s="305"/>
      <c r="J113" s="305"/>
      <c r="K113" s="305"/>
      <c r="L113" s="305"/>
      <c r="M113" s="305"/>
      <c r="N113" s="305"/>
      <c r="O113" s="305"/>
      <c r="P113" s="305"/>
      <c r="Q113" s="305"/>
    </row>
    <row r="114" spans="1:17" s="308" customFormat="1" ht="30" customHeight="1">
      <c r="A114" s="1270" t="s">
        <v>765</v>
      </c>
      <c r="B114" s="1271"/>
      <c r="C114" s="1272">
        <v>73002</v>
      </c>
      <c r="D114" s="1320">
        <v>0</v>
      </c>
      <c r="E114" s="1320">
        <v>0</v>
      </c>
      <c r="F114" s="1266">
        <f t="shared" si="1"/>
        <v>0</v>
      </c>
      <c r="G114" s="305"/>
      <c r="H114" s="305"/>
      <c r="I114" s="305"/>
      <c r="J114" s="305"/>
      <c r="K114" s="305"/>
      <c r="L114" s="305"/>
      <c r="M114" s="305"/>
      <c r="N114" s="305"/>
      <c r="O114" s="305"/>
      <c r="P114" s="305"/>
      <c r="Q114" s="305"/>
    </row>
    <row r="115" spans="1:17" s="308" customFormat="1" ht="30" customHeight="1">
      <c r="A115" s="922" t="s">
        <v>588</v>
      </c>
      <c r="B115" s="923"/>
      <c r="C115" s="1262">
        <v>73050</v>
      </c>
      <c r="D115" s="1263">
        <v>0</v>
      </c>
      <c r="E115" s="1263">
        <v>0</v>
      </c>
      <c r="F115" s="1264">
        <f>+D115+E115</f>
        <v>0</v>
      </c>
      <c r="G115" s="305"/>
      <c r="H115" s="305"/>
      <c r="I115" s="305"/>
      <c r="J115" s="305"/>
      <c r="K115" s="305"/>
      <c r="L115" s="305"/>
      <c r="M115" s="305"/>
      <c r="N115" s="305"/>
      <c r="O115" s="305"/>
      <c r="P115" s="305"/>
      <c r="Q115" s="305"/>
    </row>
    <row r="116" spans="1:17" s="308" customFormat="1" ht="30" customHeight="1">
      <c r="A116" s="1214" t="s">
        <v>732</v>
      </c>
      <c r="B116" s="923"/>
      <c r="C116" s="1211">
        <v>73100</v>
      </c>
      <c r="D116" s="1212">
        <v>0</v>
      </c>
      <c r="E116" s="1212">
        <v>0</v>
      </c>
      <c r="F116" s="1264">
        <f>+D116+E116</f>
        <v>0</v>
      </c>
      <c r="G116" s="305"/>
      <c r="H116" s="305"/>
      <c r="I116" s="305"/>
      <c r="J116" s="305"/>
      <c r="K116" s="305"/>
      <c r="L116" s="305"/>
      <c r="M116" s="305"/>
      <c r="N116" s="305"/>
      <c r="O116" s="305"/>
      <c r="P116" s="305"/>
      <c r="Q116" s="305"/>
    </row>
    <row r="117" spans="1:17" s="308" customFormat="1" ht="47.25" customHeight="1">
      <c r="A117" s="1304" t="s">
        <v>647</v>
      </c>
      <c r="B117" s="1305"/>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47" t="s">
        <v>600</v>
      </c>
      <c r="B123" s="1052"/>
      <c r="C123" s="332"/>
      <c r="D123" s="342">
        <f>+D57+D103+D121</f>
        <v>0</v>
      </c>
      <c r="E123" s="342">
        <f>+E57+E103+E121</f>
        <v>0</v>
      </c>
      <c r="F123" s="342">
        <f>SUM(D123:E123)</f>
        <v>0</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111.75" customHeight="1" thickBot="1">
      <c r="A126" s="1181" t="s">
        <v>648</v>
      </c>
      <c r="B126" s="1182"/>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06">
        <v>0</v>
      </c>
      <c r="G127" s="338"/>
      <c r="H127" s="338"/>
      <c r="I127" s="338"/>
      <c r="J127" s="338"/>
      <c r="K127" s="338"/>
      <c r="L127" s="338"/>
      <c r="M127" s="338"/>
      <c r="N127" s="338"/>
      <c r="O127" s="338"/>
      <c r="P127" s="338"/>
      <c r="Q127" s="338"/>
    </row>
    <row r="128" spans="1:17" s="339" customFormat="1" ht="30" customHeight="1">
      <c r="A128" s="922" t="s">
        <v>650</v>
      </c>
      <c r="B128" s="754"/>
      <c r="C128" s="934"/>
      <c r="D128" s="1303">
        <f>'EXHIBIT C'!H10</f>
        <v>0</v>
      </c>
      <c r="E128" s="925">
        <v>0</v>
      </c>
      <c r="F128" s="926">
        <f t="shared" ref="F128:F138" si="3">+D128+E128</f>
        <v>0</v>
      </c>
      <c r="G128" s="338"/>
      <c r="H128" s="338"/>
      <c r="I128" s="338"/>
      <c r="J128" s="338"/>
      <c r="K128" s="338"/>
      <c r="L128" s="338"/>
      <c r="M128" s="338"/>
      <c r="N128" s="338"/>
      <c r="O128" s="338"/>
      <c r="P128" s="338"/>
      <c r="Q128" s="338"/>
    </row>
    <row r="129" spans="1:17" s="339" customFormat="1" ht="30" customHeight="1">
      <c r="A129" s="922" t="s">
        <v>651</v>
      </c>
      <c r="B129" s="754"/>
      <c r="C129" s="934"/>
      <c r="D129" s="1303">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185" t="s">
        <v>730</v>
      </c>
      <c r="B132" s="1186"/>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47" t="s">
        <v>660</v>
      </c>
      <c r="B139" s="1048"/>
      <c r="C139" s="332"/>
      <c r="D139" s="333">
        <f>SUM(D127:D138)</f>
        <v>0</v>
      </c>
      <c r="E139" s="334">
        <f>SUM(E127:E138)</f>
        <v>0</v>
      </c>
      <c r="F139" s="335">
        <f>SUM(F127:F138)</f>
        <v>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22" t="s">
        <v>798</v>
      </c>
      <c r="B141" s="1122"/>
      <c r="C141" s="1123"/>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238.5" customHeight="1" thickBot="1">
      <c r="A144" s="1307"/>
      <c r="B144" s="1308"/>
      <c r="C144" s="1308"/>
      <c r="D144" s="1308"/>
      <c r="E144" s="1308"/>
      <c r="F144" s="1309"/>
      <c r="G144" s="322"/>
      <c r="H144" s="322"/>
      <c r="I144" s="322"/>
      <c r="J144" s="322"/>
      <c r="K144" s="322"/>
      <c r="L144" s="322"/>
      <c r="M144" s="322"/>
      <c r="N144" s="322"/>
      <c r="O144" s="322"/>
      <c r="P144" s="322"/>
      <c r="Q144" s="322"/>
    </row>
    <row r="145" spans="1:17" ht="30" customHeight="1">
      <c r="A145" s="582"/>
      <c r="B145" s="582"/>
      <c r="C145" s="582"/>
      <c r="D145" s="582"/>
      <c r="E145" s="582"/>
      <c r="F145" s="582"/>
      <c r="G145" s="322"/>
      <c r="H145" s="322"/>
      <c r="I145" s="322"/>
      <c r="J145" s="322"/>
      <c r="K145" s="322"/>
      <c r="L145" s="322"/>
      <c r="M145" s="322"/>
      <c r="N145" s="322"/>
      <c r="O145" s="322"/>
      <c r="P145" s="322"/>
      <c r="Q145" s="322"/>
    </row>
    <row r="146" spans="1:17" ht="30" customHeight="1" thickBot="1">
      <c r="A146" s="585" t="s">
        <v>661</v>
      </c>
      <c r="B146" s="583"/>
      <c r="C146" s="583"/>
      <c r="D146" s="327"/>
      <c r="E146" s="327"/>
      <c r="F146" s="328"/>
      <c r="G146" s="322"/>
      <c r="H146" s="322"/>
      <c r="I146" s="322"/>
      <c r="J146" s="322"/>
      <c r="K146" s="322"/>
      <c r="L146" s="322"/>
      <c r="M146" s="322"/>
      <c r="N146" s="322"/>
      <c r="O146" s="322"/>
      <c r="P146" s="322"/>
      <c r="Q146" s="322"/>
    </row>
    <row r="147" spans="1:17" ht="207" customHeight="1" thickBot="1">
      <c r="A147" s="1307"/>
      <c r="B147" s="1308"/>
      <c r="C147" s="1308"/>
      <c r="D147" s="1308"/>
      <c r="E147" s="1308"/>
      <c r="F147" s="1309"/>
      <c r="G147" s="322"/>
      <c r="H147" s="322"/>
      <c r="I147" s="322"/>
      <c r="J147" s="322"/>
      <c r="K147" s="322"/>
      <c r="L147" s="322"/>
      <c r="M147" s="322"/>
      <c r="N147" s="322"/>
      <c r="O147" s="322"/>
      <c r="P147" s="322"/>
      <c r="Q147" s="322"/>
    </row>
    <row r="148" spans="1:17" ht="25.35" customHeight="1">
      <c r="F148" s="330"/>
      <c r="G148" s="322"/>
      <c r="H148" s="322"/>
      <c r="I148" s="322"/>
      <c r="J148" s="322"/>
      <c r="K148" s="322"/>
      <c r="L148" s="322"/>
      <c r="M148" s="322"/>
      <c r="N148" s="322"/>
      <c r="O148" s="322"/>
      <c r="P148" s="322"/>
      <c r="Q148" s="322"/>
    </row>
    <row r="149" spans="1:17" ht="25.35" customHeight="1">
      <c r="F149" s="330"/>
      <c r="G149" s="322"/>
      <c r="H149" s="322"/>
      <c r="I149" s="322"/>
      <c r="J149" s="322"/>
      <c r="K149" s="322"/>
      <c r="L149" s="322"/>
      <c r="M149" s="322"/>
      <c r="N149" s="322"/>
      <c r="O149" s="322"/>
      <c r="P149" s="322"/>
      <c r="Q149" s="322"/>
    </row>
    <row r="150" spans="1:17" ht="25.35" customHeight="1">
      <c r="F150" s="330"/>
      <c r="G150" s="322"/>
      <c r="H150" s="322"/>
      <c r="I150" s="322"/>
      <c r="J150" s="322"/>
      <c r="K150" s="322"/>
      <c r="L150" s="322"/>
      <c r="M150" s="322"/>
      <c r="N150" s="322"/>
      <c r="O150" s="322"/>
      <c r="P150" s="322"/>
      <c r="Q150" s="322"/>
    </row>
    <row r="151" spans="1:17" ht="25.35" customHeight="1">
      <c r="F151" s="330"/>
      <c r="G151" s="322"/>
      <c r="H151" s="322"/>
      <c r="I151" s="322"/>
      <c r="J151" s="322"/>
      <c r="K151" s="322"/>
      <c r="L151" s="322"/>
      <c r="M151" s="322"/>
      <c r="N151" s="322"/>
      <c r="O151" s="322"/>
      <c r="P151" s="322"/>
      <c r="Q151" s="322"/>
    </row>
    <row r="152" spans="1:17" ht="25.35" customHeight="1">
      <c r="F152" s="330"/>
      <c r="G152" s="322"/>
      <c r="H152" s="322"/>
      <c r="I152" s="322"/>
      <c r="J152" s="322"/>
      <c r="K152" s="322"/>
      <c r="L152" s="322"/>
      <c r="M152" s="322"/>
      <c r="N152" s="322"/>
      <c r="O152" s="322"/>
      <c r="P152" s="322"/>
      <c r="Q152" s="322"/>
    </row>
    <row r="153" spans="1:17" ht="25.35" customHeight="1">
      <c r="E153" s="331"/>
      <c r="F153" s="330"/>
      <c r="G153" s="322"/>
      <c r="H153" s="322"/>
      <c r="I153" s="322"/>
      <c r="J153" s="322"/>
      <c r="K153" s="322"/>
      <c r="L153" s="322"/>
      <c r="M153" s="322"/>
      <c r="N153" s="322"/>
      <c r="O153" s="322"/>
      <c r="P153" s="322"/>
      <c r="Q153" s="322"/>
    </row>
    <row r="154" spans="1:17" ht="25.35" customHeight="1">
      <c r="E154" s="331"/>
      <c r="F154" s="330"/>
      <c r="G154" s="322"/>
      <c r="H154" s="322"/>
      <c r="I154" s="322"/>
      <c r="J154" s="322"/>
      <c r="K154" s="322"/>
      <c r="L154" s="322"/>
      <c r="M154" s="322"/>
      <c r="N154" s="322"/>
      <c r="O154" s="322"/>
      <c r="P154" s="322"/>
      <c r="Q154" s="322"/>
    </row>
    <row r="155" spans="1:17" ht="25.35" customHeight="1">
      <c r="E155" s="331"/>
      <c r="F155" s="330"/>
      <c r="G155" s="322"/>
      <c r="H155" s="322"/>
      <c r="I155" s="322"/>
      <c r="J155" s="322"/>
      <c r="K155" s="322"/>
      <c r="L155" s="322"/>
      <c r="M155" s="322"/>
      <c r="N155" s="322"/>
      <c r="O155" s="322"/>
      <c r="P155" s="322"/>
      <c r="Q155" s="322"/>
    </row>
    <row r="156" spans="1:17" ht="25.35" customHeight="1">
      <c r="F156" s="330"/>
      <c r="G156" s="322"/>
      <c r="H156" s="322"/>
      <c r="I156" s="322"/>
      <c r="J156" s="322"/>
      <c r="K156" s="322"/>
      <c r="L156" s="322"/>
      <c r="M156" s="322"/>
      <c r="N156" s="322"/>
      <c r="O156" s="322"/>
      <c r="P156" s="322"/>
      <c r="Q156" s="322"/>
    </row>
    <row r="157" spans="1:17" ht="25.35" customHeight="1">
      <c r="F157" s="330"/>
      <c r="G157" s="322"/>
      <c r="H157" s="322"/>
      <c r="I157" s="322"/>
      <c r="J157" s="322"/>
      <c r="K157" s="322"/>
      <c r="L157" s="322"/>
      <c r="M157" s="322"/>
      <c r="N157" s="322"/>
      <c r="O157" s="322"/>
      <c r="P157" s="322"/>
      <c r="Q157" s="322"/>
    </row>
    <row r="158" spans="1:17" ht="25.35" customHeight="1">
      <c r="F158" s="330"/>
      <c r="G158" s="322"/>
      <c r="H158" s="322"/>
      <c r="I158" s="322"/>
      <c r="J158" s="322"/>
      <c r="K158" s="322"/>
      <c r="L158" s="322"/>
      <c r="M158" s="322"/>
      <c r="N158" s="322"/>
      <c r="O158" s="322"/>
      <c r="P158" s="322"/>
      <c r="Q158" s="322"/>
    </row>
    <row r="159" spans="1:17" ht="25.35" customHeight="1">
      <c r="F159" s="33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6:17" ht="25.35" customHeight="1">
      <c r="F161" s="330"/>
      <c r="G161" s="322"/>
      <c r="H161" s="322"/>
      <c r="I161" s="322"/>
      <c r="J161" s="322"/>
      <c r="K161" s="322"/>
      <c r="L161" s="322"/>
      <c r="M161" s="322"/>
      <c r="N161" s="322"/>
      <c r="O161" s="322"/>
      <c r="P161" s="322"/>
      <c r="Q161" s="322"/>
    </row>
    <row r="162" spans="6:17" ht="25.35" customHeight="1">
      <c r="F162" s="330"/>
      <c r="G162" s="322"/>
      <c r="H162" s="322"/>
      <c r="I162" s="322"/>
      <c r="J162" s="322"/>
      <c r="K162" s="322"/>
      <c r="L162" s="322"/>
      <c r="M162" s="322"/>
      <c r="N162" s="322"/>
      <c r="O162" s="322"/>
      <c r="P162" s="322"/>
      <c r="Q162" s="322"/>
    </row>
    <row r="163" spans="6:17" ht="25.35" customHeight="1">
      <c r="F163" s="330"/>
      <c r="G163" s="322"/>
      <c r="H163" s="322"/>
      <c r="I163" s="322"/>
      <c r="J163" s="322"/>
      <c r="K163" s="322"/>
      <c r="L163" s="322"/>
      <c r="M163" s="322"/>
      <c r="N163" s="322"/>
      <c r="O163" s="322"/>
      <c r="P163" s="322"/>
      <c r="Q163" s="322"/>
    </row>
    <row r="164" spans="6:17" ht="25.35" customHeight="1">
      <c r="F164" s="330"/>
      <c r="G164" s="322"/>
      <c r="H164" s="322"/>
      <c r="I164" s="322"/>
      <c r="J164" s="322"/>
      <c r="K164" s="322"/>
      <c r="L164" s="322"/>
      <c r="M164" s="322"/>
      <c r="N164" s="322"/>
      <c r="O164" s="322"/>
      <c r="P164" s="322"/>
      <c r="Q164" s="322"/>
    </row>
    <row r="165" spans="6:17" ht="25.35" customHeight="1">
      <c r="F165" s="330"/>
      <c r="G165" s="322"/>
      <c r="H165" s="322"/>
      <c r="I165" s="322"/>
      <c r="J165" s="322"/>
      <c r="K165" s="322"/>
      <c r="L165" s="322"/>
      <c r="M165" s="322"/>
      <c r="N165" s="322"/>
      <c r="O165" s="322"/>
      <c r="P165" s="322"/>
      <c r="Q165" s="322"/>
    </row>
    <row r="166" spans="6:17" ht="25.35" customHeight="1">
      <c r="F166" s="330"/>
      <c r="G166" s="322"/>
      <c r="H166" s="322"/>
      <c r="I166" s="322"/>
      <c r="J166" s="322"/>
      <c r="K166" s="322"/>
      <c r="L166" s="322"/>
      <c r="M166" s="322"/>
      <c r="N166" s="322"/>
      <c r="O166" s="322"/>
      <c r="P166" s="322"/>
      <c r="Q166" s="322"/>
    </row>
    <row r="167" spans="6:17" ht="25.35" customHeight="1">
      <c r="F167" s="330"/>
      <c r="G167" s="322"/>
      <c r="H167" s="322"/>
      <c r="I167" s="322"/>
      <c r="J167" s="322"/>
      <c r="K167" s="322"/>
      <c r="L167" s="322"/>
      <c r="M167" s="322"/>
      <c r="N167" s="322"/>
      <c r="O167" s="322"/>
      <c r="P167" s="322"/>
      <c r="Q167" s="322"/>
    </row>
    <row r="168" spans="6:17" ht="25.35" customHeight="1">
      <c r="F168" s="330"/>
      <c r="G168" s="322"/>
      <c r="H168" s="322"/>
      <c r="I168" s="322"/>
      <c r="J168" s="322"/>
      <c r="K168" s="322"/>
      <c r="L168" s="322"/>
      <c r="M168" s="322"/>
      <c r="N168" s="322"/>
      <c r="O168" s="322"/>
      <c r="P168" s="322"/>
      <c r="Q168" s="322"/>
    </row>
    <row r="169" spans="6:17" ht="25.35" customHeight="1">
      <c r="F169" s="330"/>
      <c r="G169" s="322"/>
      <c r="H169" s="322"/>
      <c r="I169" s="322"/>
      <c r="J169" s="322"/>
      <c r="K169" s="322"/>
      <c r="L169" s="322"/>
      <c r="M169" s="322"/>
      <c r="N169" s="322"/>
      <c r="O169" s="322"/>
      <c r="P169" s="322"/>
      <c r="Q169" s="322"/>
    </row>
    <row r="170" spans="6:17" ht="25.35" customHeight="1">
      <c r="F170" s="330"/>
      <c r="G170" s="322"/>
      <c r="H170" s="322"/>
      <c r="I170" s="322"/>
      <c r="J170" s="322"/>
      <c r="K170" s="322"/>
      <c r="L170" s="322"/>
      <c r="M170" s="322"/>
      <c r="N170" s="322"/>
      <c r="O170" s="322"/>
      <c r="P170" s="322"/>
      <c r="Q170" s="322"/>
    </row>
    <row r="171" spans="6:17" ht="25.35" customHeight="1">
      <c r="F171" s="330"/>
      <c r="G171" s="322"/>
      <c r="H171" s="322"/>
      <c r="I171" s="322"/>
      <c r="J171" s="322"/>
      <c r="K171" s="322"/>
      <c r="L171" s="322"/>
      <c r="M171" s="322"/>
      <c r="N171" s="322"/>
      <c r="O171" s="322"/>
      <c r="P171" s="322"/>
      <c r="Q171" s="322"/>
    </row>
    <row r="172" spans="6:17" ht="25.35" customHeight="1">
      <c r="F172" s="330"/>
      <c r="G172" s="322"/>
      <c r="H172" s="322"/>
      <c r="I172" s="322"/>
      <c r="J172" s="322"/>
      <c r="K172" s="322"/>
      <c r="L172" s="322"/>
      <c r="M172" s="322"/>
      <c r="N172" s="322"/>
      <c r="O172" s="322"/>
      <c r="P172" s="322"/>
      <c r="Q172" s="322"/>
    </row>
    <row r="173" spans="6:17" ht="25.35" customHeight="1">
      <c r="F173" s="330"/>
      <c r="G173" s="322"/>
      <c r="H173" s="322"/>
      <c r="I173" s="322"/>
      <c r="J173" s="322"/>
      <c r="K173" s="322"/>
      <c r="L173" s="322"/>
      <c r="M173" s="322"/>
      <c r="N173" s="322"/>
      <c r="O173" s="322"/>
      <c r="P173" s="322"/>
      <c r="Q173" s="322"/>
    </row>
    <row r="174" spans="6:17" ht="25.35" customHeight="1">
      <c r="F174" s="330"/>
      <c r="G174" s="322"/>
      <c r="H174" s="322"/>
      <c r="I174" s="322"/>
      <c r="J174" s="322"/>
      <c r="K174" s="322"/>
      <c r="L174" s="322"/>
      <c r="M174" s="322"/>
      <c r="N174" s="322"/>
      <c r="O174" s="322"/>
      <c r="P174" s="322"/>
      <c r="Q174" s="322"/>
    </row>
    <row r="175" spans="6:17" ht="25.35" customHeight="1">
      <c r="F175" s="330"/>
      <c r="G175" s="322"/>
      <c r="H175" s="322"/>
      <c r="I175" s="322"/>
      <c r="J175" s="322"/>
      <c r="K175" s="322"/>
      <c r="L175" s="322"/>
      <c r="M175" s="322"/>
      <c r="N175" s="322"/>
      <c r="O175" s="322"/>
      <c r="P175" s="322"/>
      <c r="Q175" s="322"/>
    </row>
    <row r="176" spans="6: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c r="F447" s="330"/>
      <c r="G447" s="322"/>
      <c r="H447" s="322"/>
      <c r="I447" s="322"/>
      <c r="J447" s="322"/>
      <c r="K447" s="322"/>
      <c r="L447" s="322"/>
      <c r="M447" s="322"/>
      <c r="N447" s="322"/>
      <c r="O447" s="322"/>
      <c r="P447" s="322"/>
      <c r="Q447" s="322"/>
    </row>
    <row r="448" spans="6:17">
      <c r="F448" s="330"/>
      <c r="G448" s="322"/>
      <c r="H448" s="322"/>
      <c r="I448" s="322"/>
      <c r="J448" s="322"/>
      <c r="K448" s="322"/>
      <c r="L448" s="322"/>
      <c r="M448" s="322"/>
      <c r="N448" s="322"/>
      <c r="O448" s="322"/>
      <c r="P448" s="322"/>
      <c r="Q448" s="322"/>
    </row>
    <row r="449" spans="6:17">
      <c r="F449" s="330"/>
      <c r="G449" s="322"/>
      <c r="H449" s="322"/>
      <c r="I449" s="322"/>
      <c r="J449" s="322"/>
      <c r="K449" s="322"/>
      <c r="L449" s="322"/>
      <c r="M449" s="322"/>
      <c r="N449" s="322"/>
      <c r="O449" s="322"/>
      <c r="P449" s="322"/>
      <c r="Q449" s="322"/>
    </row>
    <row r="450" spans="6:17">
      <c r="F450" s="330"/>
      <c r="G450" s="322"/>
      <c r="H450" s="322"/>
      <c r="I450" s="322"/>
      <c r="J450" s="322"/>
      <c r="K450" s="322"/>
      <c r="L450" s="322"/>
      <c r="M450" s="322"/>
      <c r="N450" s="322"/>
      <c r="O450" s="322"/>
      <c r="P450" s="322"/>
      <c r="Q450" s="322"/>
    </row>
    <row r="451" spans="6:17">
      <c r="F451" s="330"/>
      <c r="G451" s="322"/>
      <c r="H451" s="322"/>
      <c r="I451" s="322"/>
      <c r="J451" s="322"/>
      <c r="K451" s="322"/>
      <c r="L451" s="322"/>
      <c r="M451" s="322"/>
      <c r="N451" s="322"/>
      <c r="O451" s="322"/>
      <c r="P451" s="322"/>
      <c r="Q451" s="322"/>
    </row>
    <row r="452" spans="6:17">
      <c r="F452" s="330"/>
      <c r="G452" s="322"/>
      <c r="H452" s="322"/>
      <c r="I452" s="322"/>
      <c r="J452" s="322"/>
      <c r="K452" s="322"/>
      <c r="L452" s="322"/>
      <c r="M452" s="322"/>
      <c r="N452" s="322"/>
      <c r="O452" s="322"/>
      <c r="P452" s="322"/>
      <c r="Q452" s="322"/>
    </row>
    <row r="453" spans="6:17">
      <c r="F453" s="330"/>
      <c r="G453" s="322"/>
      <c r="H453" s="322"/>
      <c r="I453" s="322"/>
      <c r="J453" s="322"/>
      <c r="K453" s="322"/>
      <c r="L453" s="322"/>
      <c r="M453" s="322"/>
      <c r="N453" s="322"/>
      <c r="O453" s="322"/>
      <c r="P453" s="322"/>
      <c r="Q453" s="322"/>
    </row>
    <row r="454" spans="6:17">
      <c r="F454" s="330"/>
      <c r="G454" s="322"/>
      <c r="H454" s="322"/>
      <c r="I454" s="322"/>
      <c r="J454" s="322"/>
      <c r="K454" s="322"/>
      <c r="L454" s="322"/>
      <c r="M454" s="322"/>
      <c r="N454" s="322"/>
      <c r="O454" s="322"/>
      <c r="P454" s="322"/>
      <c r="Q454" s="322"/>
    </row>
    <row r="455" spans="6:17">
      <c r="F455" s="330"/>
      <c r="G455" s="322"/>
      <c r="H455" s="322"/>
      <c r="I455" s="322"/>
      <c r="J455" s="322"/>
      <c r="K455" s="322"/>
      <c r="L455" s="322"/>
      <c r="M455" s="322"/>
      <c r="N455" s="322"/>
      <c r="O455" s="322"/>
      <c r="P455" s="322"/>
      <c r="Q455" s="322"/>
    </row>
    <row r="456" spans="6:17">
      <c r="F456" s="330"/>
      <c r="G456" s="322"/>
      <c r="H456" s="322"/>
      <c r="I456" s="322"/>
      <c r="J456" s="322"/>
      <c r="K456" s="322"/>
      <c r="L456" s="322"/>
      <c r="M456" s="322"/>
      <c r="N456" s="322"/>
      <c r="O456" s="322"/>
      <c r="P456" s="322"/>
      <c r="Q456" s="322"/>
    </row>
    <row r="457" spans="6:17">
      <c r="F457" s="330"/>
      <c r="G457" s="322"/>
      <c r="H457" s="322"/>
      <c r="I457" s="322"/>
      <c r="J457" s="322"/>
      <c r="K457" s="322"/>
      <c r="L457" s="322"/>
      <c r="M457" s="322"/>
      <c r="N457" s="322"/>
      <c r="O457" s="322"/>
      <c r="P457" s="322"/>
      <c r="Q457" s="322"/>
    </row>
    <row r="458" spans="6:17">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row>
    <row r="1194" spans="6:17">
      <c r="F1194" s="330"/>
    </row>
  </sheetData>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095" t="s">
        <v>11</v>
      </c>
      <c r="C1" s="1095"/>
      <c r="D1" s="1095"/>
      <c r="E1" s="1095"/>
      <c r="F1" s="352"/>
      <c r="G1" s="352"/>
    </row>
    <row r="2" spans="2:7" ht="26.25">
      <c r="B2" s="1095" t="s">
        <v>757</v>
      </c>
      <c r="C2" s="1095"/>
      <c r="D2" s="1095"/>
      <c r="E2" s="1095"/>
      <c r="F2" s="352"/>
      <c r="G2" s="352"/>
    </row>
    <row r="3" spans="2:7" ht="21">
      <c r="B3" s="1081"/>
      <c r="C3" s="1081"/>
      <c r="D3" s="1081"/>
      <c r="E3" s="1081"/>
      <c r="F3" s="352"/>
      <c r="G3" s="352"/>
    </row>
    <row r="4" spans="2:7" ht="21.75" thickBot="1">
      <c r="B4" s="1210"/>
      <c r="C4" s="1210"/>
      <c r="D4" s="1210"/>
      <c r="E4" s="1210"/>
      <c r="F4" s="352"/>
      <c r="G4" s="352"/>
    </row>
    <row r="5" spans="2:7" ht="48" customHeight="1">
      <c r="B5" s="1074" t="s">
        <v>662</v>
      </c>
      <c r="C5" s="1190" t="s">
        <v>663</v>
      </c>
      <c r="D5" s="1191"/>
      <c r="E5" s="1192"/>
    </row>
    <row r="6" spans="2:7">
      <c r="B6" s="1075"/>
      <c r="C6" s="1061" t="s">
        <v>664</v>
      </c>
      <c r="D6" s="937" t="s">
        <v>665</v>
      </c>
      <c r="E6" s="938" t="s">
        <v>666</v>
      </c>
    </row>
    <row r="7" spans="2:7" ht="29.25" customHeight="1">
      <c r="B7" s="1076"/>
      <c r="C7" s="1062"/>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077" t="s">
        <v>671</v>
      </c>
      <c r="C13" s="1187" t="s">
        <v>663</v>
      </c>
      <c r="D13" s="1188"/>
      <c r="E13" s="1189"/>
    </row>
    <row r="14" spans="2:7">
      <c r="B14" s="1075"/>
      <c r="C14" s="1061" t="s">
        <v>664</v>
      </c>
      <c r="D14" s="951" t="s">
        <v>665</v>
      </c>
      <c r="E14" s="952" t="s">
        <v>666</v>
      </c>
    </row>
    <row r="15" spans="2:7">
      <c r="B15" s="1076"/>
      <c r="C15" s="1062"/>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078" t="s">
        <v>677</v>
      </c>
      <c r="C23" s="1193" t="s">
        <v>663</v>
      </c>
      <c r="D23" s="1194"/>
      <c r="E23" s="1195"/>
    </row>
    <row r="24" spans="2:5">
      <c r="B24" s="1079"/>
      <c r="C24" s="1061" t="s">
        <v>664</v>
      </c>
      <c r="D24" s="937" t="s">
        <v>665</v>
      </c>
      <c r="E24" s="958" t="s">
        <v>666</v>
      </c>
    </row>
    <row r="25" spans="2:5">
      <c r="B25" s="1080"/>
      <c r="C25" s="1062"/>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069" t="s">
        <v>679</v>
      </c>
      <c r="C31" s="1187" t="s">
        <v>663</v>
      </c>
      <c r="D31" s="1188"/>
      <c r="E31" s="1196"/>
    </row>
    <row r="32" spans="2:5">
      <c r="B32" s="1070"/>
      <c r="C32" s="1061" t="s">
        <v>664</v>
      </c>
      <c r="D32" s="937" t="s">
        <v>665</v>
      </c>
      <c r="E32" s="958" t="s">
        <v>666</v>
      </c>
    </row>
    <row r="33" spans="2:7">
      <c r="B33" s="1071"/>
      <c r="C33" s="1062"/>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072" t="s">
        <v>682</v>
      </c>
      <c r="C42" s="1072"/>
      <c r="D42" s="1072"/>
      <c r="E42" s="1072"/>
    </row>
    <row r="43" spans="2:7">
      <c r="B43" s="1072"/>
      <c r="C43" s="1072"/>
      <c r="D43" s="1072"/>
      <c r="E43" s="1072"/>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24"/>
      <c r="D46" s="360"/>
      <c r="E46" s="360"/>
    </row>
    <row r="47" spans="2:7">
      <c r="B47" s="362" t="s">
        <v>684</v>
      </c>
      <c r="D47" s="360"/>
      <c r="E47" s="360"/>
      <c r="G47" s="1125"/>
    </row>
    <row r="48" spans="2:7">
      <c r="D48" s="360"/>
      <c r="E48" s="360"/>
    </row>
    <row r="49" spans="2:5" ht="15" customHeight="1">
      <c r="B49" s="1072"/>
      <c r="C49" s="1072"/>
      <c r="D49" s="1072"/>
      <c r="E49" s="1072"/>
    </row>
    <row r="50" spans="2:5">
      <c r="B50" s="1072"/>
      <c r="C50" s="1072"/>
      <c r="D50" s="1072"/>
      <c r="E50" s="1072"/>
    </row>
    <row r="51" spans="2:5">
      <c r="B51" s="1072"/>
      <c r="C51" s="1072"/>
      <c r="D51" s="1072"/>
      <c r="E51" s="1072"/>
    </row>
    <row r="52" spans="2:5" ht="21">
      <c r="B52" s="1081" t="str">
        <f>B1</f>
        <v>THE FLORIDA COLLEGE SYSTEM</v>
      </c>
      <c r="C52" s="1081"/>
      <c r="D52" s="1081"/>
      <c r="E52" s="1081"/>
    </row>
    <row r="53" spans="2:5" ht="21">
      <c r="B53" s="1081" t="str">
        <f>B2&amp;" , cont."</f>
        <v>FALL 2022-23 TUITION INCREASED BY 0% , cont.</v>
      </c>
      <c r="C53" s="1081"/>
      <c r="D53" s="1081"/>
      <c r="E53" s="1081"/>
    </row>
    <row r="54" spans="2:5" ht="21">
      <c r="B54" s="1081"/>
      <c r="C54" s="1081"/>
      <c r="D54" s="1081"/>
      <c r="E54" s="1081"/>
    </row>
    <row r="55" spans="2:5" ht="16.5" thickBot="1">
      <c r="B55" s="354"/>
      <c r="C55" s="356"/>
      <c r="D55" s="356"/>
      <c r="E55" s="356"/>
    </row>
    <row r="56" spans="2:5" ht="33" customHeight="1">
      <c r="B56" s="1064" t="s">
        <v>685</v>
      </c>
      <c r="C56" s="1193" t="s">
        <v>663</v>
      </c>
      <c r="D56" s="1194"/>
      <c r="E56" s="1195"/>
    </row>
    <row r="57" spans="2:5">
      <c r="B57" s="1065"/>
      <c r="C57" s="1061" t="s">
        <v>664</v>
      </c>
      <c r="D57" s="937" t="s">
        <v>665</v>
      </c>
      <c r="E57" s="958" t="s">
        <v>666</v>
      </c>
    </row>
    <row r="58" spans="2:5">
      <c r="B58" s="1066"/>
      <c r="C58" s="1062"/>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067" t="s">
        <v>688</v>
      </c>
      <c r="C63" s="1187" t="s">
        <v>663</v>
      </c>
      <c r="D63" s="1188"/>
      <c r="E63" s="1196"/>
    </row>
    <row r="64" spans="2:5">
      <c r="B64" s="1065"/>
      <c r="C64" s="1061" t="s">
        <v>664</v>
      </c>
      <c r="D64" s="937" t="s">
        <v>665</v>
      </c>
      <c r="E64" s="958" t="s">
        <v>666</v>
      </c>
    </row>
    <row r="65" spans="2:16">
      <c r="B65" s="1066"/>
      <c r="C65" s="1062"/>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58" t="s">
        <v>691</v>
      </c>
      <c r="C72" s="1193" t="s">
        <v>692</v>
      </c>
      <c r="D72" s="1194"/>
      <c r="E72" s="1195"/>
    </row>
    <row r="73" spans="2:16">
      <c r="B73" s="1059"/>
      <c r="C73" s="1061" t="s">
        <v>664</v>
      </c>
      <c r="D73" s="937" t="s">
        <v>665</v>
      </c>
      <c r="E73" s="958" t="s">
        <v>666</v>
      </c>
    </row>
    <row r="74" spans="2:16">
      <c r="B74" s="1060"/>
      <c r="C74" s="1062"/>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073"/>
      <c r="G76" s="1073"/>
      <c r="H76" s="1073"/>
      <c r="I76" s="1073"/>
      <c r="J76" s="1073"/>
      <c r="K76" s="1073"/>
      <c r="L76" s="1073"/>
      <c r="M76" s="1073"/>
      <c r="N76" s="1073"/>
      <c r="O76" s="1073"/>
      <c r="P76" s="1073"/>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073"/>
      <c r="G78" s="1073"/>
      <c r="H78" s="1073"/>
      <c r="I78" s="1073"/>
      <c r="J78" s="1073"/>
      <c r="K78" s="1073"/>
      <c r="L78" s="1073"/>
      <c r="M78" s="1073"/>
      <c r="N78" s="1073"/>
      <c r="O78" s="1073"/>
      <c r="P78" s="1073"/>
    </row>
    <row r="79" spans="2:16" ht="15" customHeight="1">
      <c r="B79" s="357" t="s">
        <v>695</v>
      </c>
      <c r="C79" s="358"/>
      <c r="D79" s="358"/>
      <c r="E79" s="358"/>
    </row>
    <row r="80" spans="2:16" ht="15" customHeight="1">
      <c r="B80" s="357"/>
      <c r="C80" s="358"/>
      <c r="D80" s="358"/>
      <c r="E80" s="358"/>
    </row>
    <row r="81" spans="2:5" ht="30.6" customHeight="1">
      <c r="B81" s="1068" t="s">
        <v>696</v>
      </c>
      <c r="C81" s="1068"/>
      <c r="D81" s="1068"/>
      <c r="E81" s="1068"/>
    </row>
    <row r="83" spans="2:5" ht="15" customHeight="1"/>
    <row r="85" spans="2:5">
      <c r="B85" s="360"/>
      <c r="C85" s="1126"/>
      <c r="D85" s="1126"/>
      <c r="E85" s="1126"/>
    </row>
    <row r="86" spans="2:5">
      <c r="B86" s="360"/>
      <c r="C86" s="361"/>
      <c r="D86" s="361"/>
      <c r="E86" s="361"/>
    </row>
    <row r="87" spans="2:5">
      <c r="B87" s="360"/>
      <c r="C87" s="1124"/>
      <c r="D87" s="360"/>
      <c r="E87" s="360"/>
    </row>
    <row r="88" spans="2:5">
      <c r="B88" s="360"/>
      <c r="C88" s="1124"/>
      <c r="D88" s="360"/>
      <c r="E88" s="360"/>
    </row>
    <row r="89" spans="2:5">
      <c r="B89" s="360"/>
      <c r="C89" s="360"/>
      <c r="D89" s="360"/>
      <c r="E89" s="360"/>
    </row>
    <row r="90" spans="2:5">
      <c r="B90" s="360"/>
      <c r="C90" s="360"/>
      <c r="D90" s="360"/>
      <c r="E90" s="360"/>
    </row>
    <row r="91" spans="2:5">
      <c r="B91" s="1063"/>
      <c r="C91" s="1063"/>
      <c r="D91" s="1063"/>
      <c r="E91" s="1063"/>
    </row>
    <row r="92" spans="2:5">
      <c r="B92" s="1063"/>
      <c r="C92" s="1063"/>
      <c r="D92" s="1063"/>
      <c r="E92" s="1063"/>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095" t="s">
        <v>11</v>
      </c>
      <c r="B1" s="1095"/>
      <c r="C1" s="1095"/>
    </row>
    <row r="2" spans="1:21" s="101" customFormat="1" ht="21" customHeight="1" thickBot="1">
      <c r="A2" s="1095" t="s">
        <v>758</v>
      </c>
      <c r="B2" s="1095"/>
      <c r="C2" s="1095"/>
      <c r="D2" s="102"/>
      <c r="E2" s="102"/>
      <c r="F2" s="102"/>
      <c r="G2" s="102"/>
      <c r="H2" s="102"/>
      <c r="I2" s="102"/>
      <c r="J2" s="102"/>
      <c r="K2" s="102"/>
      <c r="L2" s="102"/>
      <c r="M2" s="102"/>
      <c r="N2" s="102"/>
      <c r="O2" s="102"/>
      <c r="P2" s="102"/>
      <c r="Q2" s="102"/>
      <c r="R2" s="102"/>
      <c r="S2" s="102"/>
      <c r="T2" s="102"/>
      <c r="U2" s="102"/>
    </row>
    <row r="3" spans="1:21" s="101" customFormat="1" ht="26.45" customHeight="1">
      <c r="A3" s="1209" t="s">
        <v>697</v>
      </c>
      <c r="B3" s="1197"/>
      <c r="C3" s="1198"/>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03" t="s">
        <v>702</v>
      </c>
      <c r="B7" s="1204"/>
      <c r="C7" s="1205"/>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03" t="s">
        <v>704</v>
      </c>
      <c r="B11" s="1204"/>
      <c r="C11" s="1205"/>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06" t="s">
        <v>708</v>
      </c>
      <c r="B14" s="1207"/>
      <c r="C14" s="1208"/>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03" t="s">
        <v>710</v>
      </c>
      <c r="B17" s="1204"/>
      <c r="C17" s="1205"/>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03" t="s">
        <v>713</v>
      </c>
      <c r="B20" s="1204"/>
      <c r="C20" s="1205"/>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03" t="s">
        <v>714</v>
      </c>
      <c r="B23" s="1204"/>
      <c r="C23" s="1205"/>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03" t="s">
        <v>715</v>
      </c>
      <c r="B26" s="1204"/>
      <c r="C26" s="1205"/>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199" t="s">
        <v>716</v>
      </c>
      <c r="B30" s="1199"/>
      <c r="C30" s="1199"/>
    </row>
    <row r="31" spans="1:21" ht="14.45" customHeight="1">
      <c r="A31" s="1200"/>
      <c r="B31" s="1200"/>
      <c r="C31" s="1200"/>
    </row>
    <row r="32" spans="1:21" ht="31.35" customHeight="1">
      <c r="A32" s="1199" t="s">
        <v>717</v>
      </c>
      <c r="B32" s="1199"/>
      <c r="C32" s="1199"/>
    </row>
    <row r="33" spans="1:3" ht="14.45" customHeight="1">
      <c r="A33" s="1200"/>
      <c r="B33" s="1200"/>
      <c r="C33" s="1200"/>
    </row>
    <row r="34" spans="1:3" ht="30" customHeight="1">
      <c r="A34" s="1199" t="s">
        <v>718</v>
      </c>
      <c r="B34" s="1199"/>
      <c r="C34" s="1199"/>
    </row>
    <row r="35" spans="1:3" ht="14.45" customHeight="1">
      <c r="A35" s="1200"/>
      <c r="B35" s="1200"/>
      <c r="C35" s="1200"/>
    </row>
    <row r="36" spans="1:3" ht="15" customHeight="1">
      <c r="A36" s="1201" t="s">
        <v>719</v>
      </c>
      <c r="B36" s="1200"/>
      <c r="C36" s="1200"/>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21" t="s">
        <v>14</v>
      </c>
      <c r="B1" s="1221"/>
      <c r="C1" s="1221"/>
      <c r="D1" s="1221"/>
      <c r="E1" s="18"/>
      <c r="F1" s="19"/>
    </row>
    <row r="2" spans="1:10" ht="33.6" customHeight="1" thickBot="1">
      <c r="A2" s="1228" t="s">
        <v>15</v>
      </c>
      <c r="B2" s="1228"/>
      <c r="C2" s="1228"/>
      <c r="D2" s="1228"/>
      <c r="E2" s="19"/>
    </row>
    <row r="3" spans="1:10" ht="25.35" customHeight="1" thickBot="1">
      <c r="A3" s="75"/>
      <c r="B3" s="76" t="s">
        <v>806</v>
      </c>
      <c r="C3" s="77"/>
      <c r="D3" s="86"/>
      <c r="E3" s="85"/>
      <c r="F3" s="25"/>
    </row>
    <row r="4" spans="1:10" ht="25.35" customHeight="1" thickBot="1">
      <c r="A4" s="75">
        <v>1</v>
      </c>
      <c r="B4" s="64">
        <v>2</v>
      </c>
      <c r="C4" s="64">
        <v>3</v>
      </c>
      <c r="D4" s="64">
        <v>4</v>
      </c>
      <c r="E4" s="68"/>
      <c r="F4" s="25"/>
    </row>
    <row r="5" spans="1:10" ht="44.1" customHeight="1" thickBot="1">
      <c r="A5" s="1238" t="s">
        <v>16</v>
      </c>
      <c r="B5" s="1285" t="s">
        <v>776</v>
      </c>
      <c r="C5" s="1286"/>
      <c r="D5" s="1287"/>
      <c r="E5" s="728"/>
      <c r="F5" s="22"/>
    </row>
    <row r="6" spans="1:10" ht="89.1" customHeight="1" thickBot="1">
      <c r="A6" s="525" t="s">
        <v>17</v>
      </c>
      <c r="B6" s="74" t="s">
        <v>18</v>
      </c>
      <c r="C6" s="90" t="s">
        <v>19</v>
      </c>
      <c r="D6" s="89" t="s">
        <v>20</v>
      </c>
      <c r="E6" s="25"/>
      <c r="F6" s="22"/>
    </row>
    <row r="7" spans="1:10" ht="25.35" customHeight="1">
      <c r="A7" s="524" t="s">
        <v>21</v>
      </c>
      <c r="B7" s="1131">
        <v>39410676.032799996</v>
      </c>
      <c r="C7" s="1132">
        <v>9012111</v>
      </c>
      <c r="D7" s="96">
        <f t="shared" ref="D7:D34" si="0">SUM(B7:C7)</f>
        <v>48422787.032799996</v>
      </c>
      <c r="E7" s="558"/>
      <c r="F7" s="559"/>
      <c r="G7" s="59"/>
      <c r="I7" s="59"/>
      <c r="J7" s="59"/>
    </row>
    <row r="8" spans="1:10" ht="25.35" customHeight="1">
      <c r="A8" s="501" t="s">
        <v>22</v>
      </c>
      <c r="B8" s="1133">
        <v>78888612.198300004</v>
      </c>
      <c r="C8" s="1134">
        <v>18061799</v>
      </c>
      <c r="D8" s="87">
        <f t="shared" si="0"/>
        <v>96950411.198300004</v>
      </c>
      <c r="E8" s="529"/>
      <c r="F8" s="59"/>
      <c r="G8" s="59"/>
      <c r="I8" s="59"/>
      <c r="J8" s="59"/>
    </row>
    <row r="9" spans="1:10" ht="25.35" customHeight="1">
      <c r="A9" s="501" t="s">
        <v>23</v>
      </c>
      <c r="B9" s="1133">
        <f>33122473.9644-375000</f>
        <v>32747473.964400001</v>
      </c>
      <c r="C9" s="1134">
        <v>5159428</v>
      </c>
      <c r="D9" s="87">
        <f t="shared" si="0"/>
        <v>37906901.964400001</v>
      </c>
      <c r="E9" s="529"/>
      <c r="F9" s="59"/>
      <c r="G9" s="59"/>
      <c r="I9" s="59"/>
      <c r="J9" s="59"/>
    </row>
    <row r="10" spans="1:10" ht="25.35" customHeight="1">
      <c r="A10" s="501" t="s">
        <v>24</v>
      </c>
      <c r="B10" s="1133">
        <v>10140122.1391</v>
      </c>
      <c r="C10" s="1134">
        <v>2837892</v>
      </c>
      <c r="D10" s="87">
        <f t="shared" si="0"/>
        <v>12978014.1391</v>
      </c>
      <c r="E10" s="529"/>
      <c r="F10" s="59"/>
      <c r="G10" s="59"/>
      <c r="I10" s="59"/>
      <c r="J10" s="59"/>
    </row>
    <row r="11" spans="1:10" ht="25.35" customHeight="1">
      <c r="A11" s="501" t="s">
        <v>25</v>
      </c>
      <c r="B11" s="1133">
        <f>43596058.664-447123</f>
        <v>43148935.663999997</v>
      </c>
      <c r="C11" s="1134">
        <v>10843888</v>
      </c>
      <c r="D11" s="87">
        <f t="shared" si="0"/>
        <v>53992823.663999997</v>
      </c>
      <c r="E11" s="529"/>
      <c r="F11" s="59"/>
      <c r="G11" s="59"/>
      <c r="I11" s="59"/>
      <c r="J11" s="59"/>
    </row>
    <row r="12" spans="1:10" ht="25.35" customHeight="1">
      <c r="A12" s="501" t="s">
        <v>26</v>
      </c>
      <c r="B12" s="1133">
        <v>31716135.217799999</v>
      </c>
      <c r="C12" s="1134">
        <v>6909047</v>
      </c>
      <c r="D12" s="87">
        <f t="shared" si="0"/>
        <v>38625182.217799999</v>
      </c>
      <c r="E12" s="529"/>
      <c r="F12" s="59"/>
      <c r="G12" s="59"/>
      <c r="I12" s="59"/>
      <c r="J12" s="59"/>
    </row>
    <row r="13" spans="1:10" ht="25.35" customHeight="1">
      <c r="A13" s="501" t="s">
        <v>27</v>
      </c>
      <c r="B13" s="1133">
        <v>65338110.648300007</v>
      </c>
      <c r="C13" s="1134">
        <v>16235011</v>
      </c>
      <c r="D13" s="87">
        <f t="shared" si="0"/>
        <v>81573121.648300007</v>
      </c>
      <c r="E13" s="529"/>
      <c r="F13" s="59"/>
      <c r="G13" s="59"/>
      <c r="I13" s="59"/>
      <c r="J13" s="59"/>
    </row>
    <row r="14" spans="1:10" ht="25.35" customHeight="1">
      <c r="A14" s="501" t="s">
        <v>28</v>
      </c>
      <c r="B14" s="1133">
        <v>7222490.6436999999</v>
      </c>
      <c r="C14" s="1134">
        <v>1462858</v>
      </c>
      <c r="D14" s="87">
        <f t="shared" si="0"/>
        <v>8685348.6436999999</v>
      </c>
      <c r="E14" s="529"/>
      <c r="F14" s="59"/>
      <c r="G14" s="59"/>
      <c r="I14" s="59"/>
      <c r="J14" s="59"/>
    </row>
    <row r="15" spans="1:10" ht="25.35" customHeight="1">
      <c r="A15" s="501" t="s">
        <v>29</v>
      </c>
      <c r="B15" s="1133">
        <v>20557563.359499998</v>
      </c>
      <c r="C15" s="1134">
        <v>4625762</v>
      </c>
      <c r="D15" s="87">
        <f t="shared" si="0"/>
        <v>25183325.359499998</v>
      </c>
      <c r="E15" s="529"/>
      <c r="F15" s="59"/>
      <c r="G15" s="59"/>
      <c r="I15" s="59"/>
      <c r="J15" s="59"/>
    </row>
    <row r="16" spans="1:10" ht="25.35" customHeight="1">
      <c r="A16" s="501" t="s">
        <v>30</v>
      </c>
      <c r="B16" s="1133">
        <v>62210734.112299994</v>
      </c>
      <c r="C16" s="1134">
        <v>12266869</v>
      </c>
      <c r="D16" s="87">
        <f t="shared" si="0"/>
        <v>74477603.112299994</v>
      </c>
      <c r="E16" s="529"/>
      <c r="F16" s="59"/>
      <c r="G16" s="59"/>
      <c r="I16" s="59"/>
      <c r="J16" s="59"/>
    </row>
    <row r="17" spans="1:10" ht="25.35" customHeight="1">
      <c r="A17" s="501" t="s">
        <v>31</v>
      </c>
      <c r="B17" s="1133">
        <v>43473852.9881</v>
      </c>
      <c r="C17" s="1134">
        <v>9941113</v>
      </c>
      <c r="D17" s="87">
        <f t="shared" si="0"/>
        <v>53414965.9881</v>
      </c>
      <c r="E17" s="529"/>
      <c r="F17" s="59"/>
      <c r="G17" s="59"/>
      <c r="I17" s="59"/>
      <c r="J17" s="59"/>
    </row>
    <row r="18" spans="1:10" ht="25.35" customHeight="1">
      <c r="A18" s="501" t="s">
        <v>32</v>
      </c>
      <c r="B18" s="1133">
        <v>12328495.215399999</v>
      </c>
      <c r="C18" s="1134">
        <v>2894280</v>
      </c>
      <c r="D18" s="87">
        <f t="shared" si="0"/>
        <v>15222775.215399999</v>
      </c>
      <c r="E18" s="529"/>
      <c r="F18" s="59"/>
      <c r="G18" s="59"/>
      <c r="I18" s="59"/>
      <c r="J18" s="59"/>
    </row>
    <row r="19" spans="1:10" ht="25.35" customHeight="1">
      <c r="A19" s="501" t="s">
        <v>33</v>
      </c>
      <c r="B19" s="1133">
        <v>18725936.7663</v>
      </c>
      <c r="C19" s="1134">
        <v>2843909</v>
      </c>
      <c r="D19" s="87">
        <f t="shared" si="0"/>
        <v>21569845.7663</v>
      </c>
      <c r="E19" s="529"/>
      <c r="F19" s="59"/>
      <c r="G19" s="59"/>
      <c r="I19" s="59"/>
      <c r="J19" s="59"/>
    </row>
    <row r="20" spans="1:10" ht="25.35" customHeight="1">
      <c r="A20" s="501" t="s">
        <v>34</v>
      </c>
      <c r="B20" s="1133">
        <v>24920093.315499999</v>
      </c>
      <c r="C20" s="1134">
        <v>4791952</v>
      </c>
      <c r="D20" s="87">
        <f t="shared" si="0"/>
        <v>29712045.315499999</v>
      </c>
      <c r="E20" s="529"/>
      <c r="F20" s="59"/>
      <c r="G20" s="59"/>
      <c r="I20" s="59"/>
      <c r="J20" s="59"/>
    </row>
    <row r="21" spans="1:10" ht="25.35" customHeight="1">
      <c r="A21" s="501" t="s">
        <v>35</v>
      </c>
      <c r="B21" s="1133">
        <v>151429109.92829999</v>
      </c>
      <c r="C21" s="1134">
        <v>36629438</v>
      </c>
      <c r="D21" s="87">
        <f t="shared" si="0"/>
        <v>188058547.92829999</v>
      </c>
      <c r="E21" s="529"/>
      <c r="F21" s="59"/>
      <c r="G21" s="59"/>
      <c r="I21" s="59"/>
      <c r="J21" s="59"/>
    </row>
    <row r="22" spans="1:10" ht="25.35" customHeight="1">
      <c r="A22" s="501" t="s">
        <v>36</v>
      </c>
      <c r="B22" s="1133">
        <v>7283864.2276000008</v>
      </c>
      <c r="C22" s="1134">
        <v>1541928</v>
      </c>
      <c r="D22" s="87">
        <f t="shared" si="0"/>
        <v>8825792.2276000008</v>
      </c>
      <c r="E22" s="529"/>
      <c r="F22" s="59"/>
      <c r="G22" s="59"/>
      <c r="I22" s="59"/>
      <c r="J22" s="59"/>
    </row>
    <row r="23" spans="1:10" ht="25.35" customHeight="1">
      <c r="A23" s="501" t="s">
        <v>37</v>
      </c>
      <c r="B23" s="1133">
        <v>17597037.0526</v>
      </c>
      <c r="C23" s="1134">
        <v>4074354</v>
      </c>
      <c r="D23" s="87">
        <f t="shared" si="0"/>
        <v>21671391.0526</v>
      </c>
      <c r="E23" s="529"/>
      <c r="F23" s="59"/>
      <c r="G23" s="59"/>
      <c r="I23" s="59"/>
      <c r="J23" s="59"/>
    </row>
    <row r="24" spans="1:10" ht="25.35" customHeight="1">
      <c r="A24" s="501" t="s">
        <v>38</v>
      </c>
      <c r="B24" s="1133">
        <v>58747439.630400002</v>
      </c>
      <c r="C24" s="1134">
        <v>12285532</v>
      </c>
      <c r="D24" s="87">
        <f t="shared" si="0"/>
        <v>71032971.630400002</v>
      </c>
      <c r="E24" s="529"/>
      <c r="F24" s="59"/>
      <c r="G24" s="59"/>
      <c r="I24" s="59"/>
      <c r="J24" s="59"/>
    </row>
    <row r="25" spans="1:10" ht="25.35" customHeight="1">
      <c r="A25" s="501" t="s">
        <v>39</v>
      </c>
      <c r="B25" s="1133">
        <v>40593262.803199999</v>
      </c>
      <c r="C25" s="1134">
        <v>5931856</v>
      </c>
      <c r="D25" s="87">
        <f t="shared" si="0"/>
        <v>46525118.803199999</v>
      </c>
      <c r="E25" s="529"/>
      <c r="F25" s="59"/>
      <c r="G25" s="59"/>
      <c r="I25" s="59"/>
      <c r="J25" s="59"/>
    </row>
    <row r="26" spans="1:10" ht="25.35" customHeight="1">
      <c r="A26" s="501" t="s">
        <v>40</v>
      </c>
      <c r="B26" s="1133">
        <v>32670984.101199999</v>
      </c>
      <c r="C26" s="1134">
        <v>7356570</v>
      </c>
      <c r="D26" s="87">
        <f t="shared" si="0"/>
        <v>40027554.101199999</v>
      </c>
      <c r="E26" s="529"/>
      <c r="F26" s="59"/>
      <c r="G26" s="59"/>
      <c r="I26" s="59"/>
      <c r="J26" s="59"/>
    </row>
    <row r="27" spans="1:10" ht="25.35" customHeight="1">
      <c r="A27" s="501" t="s">
        <v>41</v>
      </c>
      <c r="B27" s="1133">
        <v>46191757.493199997</v>
      </c>
      <c r="C27" s="1134">
        <v>6030014</v>
      </c>
      <c r="D27" s="87">
        <f t="shared" si="0"/>
        <v>52221771.493199997</v>
      </c>
      <c r="E27" s="529"/>
      <c r="F27" s="59"/>
      <c r="G27" s="59"/>
      <c r="I27" s="59"/>
      <c r="J27" s="59"/>
    </row>
    <row r="28" spans="1:10" ht="25.35" customHeight="1">
      <c r="A28" s="501" t="s">
        <v>42</v>
      </c>
      <c r="B28" s="1133">
        <v>21709062.337499999</v>
      </c>
      <c r="C28" s="1134">
        <v>4113436</v>
      </c>
      <c r="D28" s="87">
        <f t="shared" si="0"/>
        <v>25822498.337499999</v>
      </c>
      <c r="E28" s="529"/>
      <c r="F28" s="59"/>
      <c r="G28" s="59"/>
      <c r="I28" s="59"/>
      <c r="J28" s="59"/>
    </row>
    <row r="29" spans="1:10" ht="25.35" customHeight="1">
      <c r="A29" s="501" t="s">
        <v>43</v>
      </c>
      <c r="B29" s="1133">
        <v>71617032.119900003</v>
      </c>
      <c r="C29" s="1134">
        <v>14743060</v>
      </c>
      <c r="D29" s="87">
        <f t="shared" si="0"/>
        <v>86360092.119900003</v>
      </c>
      <c r="E29" s="529"/>
      <c r="F29" s="59"/>
      <c r="G29" s="59"/>
      <c r="I29" s="59"/>
      <c r="J29" s="59"/>
    </row>
    <row r="30" spans="1:10" ht="25.35" customHeight="1">
      <c r="A30" s="501" t="s">
        <v>44</v>
      </c>
      <c r="B30" s="1133">
        <v>38953794.723999999</v>
      </c>
      <c r="C30" s="1134">
        <v>7484787</v>
      </c>
      <c r="D30" s="87">
        <f t="shared" si="0"/>
        <v>46438581.723999999</v>
      </c>
      <c r="E30" s="529"/>
      <c r="F30" s="59"/>
      <c r="G30" s="59"/>
      <c r="I30" s="59"/>
      <c r="J30" s="59"/>
    </row>
    <row r="31" spans="1:10" ht="25.35" customHeight="1">
      <c r="A31" s="501" t="s">
        <v>45</v>
      </c>
      <c r="B31" s="1133">
        <v>41670946.726499997</v>
      </c>
      <c r="C31" s="1134">
        <v>8063557</v>
      </c>
      <c r="D31" s="87">
        <f t="shared" si="0"/>
        <v>49734503.726499997</v>
      </c>
      <c r="E31" s="529"/>
      <c r="F31" s="59"/>
      <c r="G31" s="59"/>
      <c r="I31" s="59"/>
      <c r="J31" s="59"/>
    </row>
    <row r="32" spans="1:10" ht="25.35" customHeight="1">
      <c r="A32" s="501" t="s">
        <v>46</v>
      </c>
      <c r="B32" s="1133">
        <v>17675458.982799999</v>
      </c>
      <c r="C32" s="1134">
        <v>3461595</v>
      </c>
      <c r="D32" s="87">
        <f t="shared" si="0"/>
        <v>21137053.982799999</v>
      </c>
      <c r="E32" s="529"/>
      <c r="F32" s="59"/>
      <c r="G32" s="59"/>
      <c r="I32" s="59" t="s">
        <v>47</v>
      </c>
      <c r="J32" s="59"/>
    </row>
    <row r="33" spans="1:21" ht="25.35" customHeight="1">
      <c r="A33" s="501" t="s">
        <v>48</v>
      </c>
      <c r="B33" s="1133">
        <f>29636356.8458-50000</f>
        <v>29586356.845800001</v>
      </c>
      <c r="C33" s="1134">
        <v>6733218</v>
      </c>
      <c r="D33" s="87">
        <f t="shared" si="0"/>
        <v>36319574.845799997</v>
      </c>
      <c r="E33" s="529"/>
      <c r="F33" s="59"/>
      <c r="G33" s="59"/>
      <c r="I33" s="529"/>
      <c r="J33" s="59"/>
      <c r="K33" s="529"/>
    </row>
    <row r="34" spans="1:21" ht="25.35" customHeight="1" thickBot="1">
      <c r="A34" s="502" t="s">
        <v>49</v>
      </c>
      <c r="B34" s="1133">
        <f>88194296.7616-1000000</f>
        <v>87194296.761600003</v>
      </c>
      <c r="C34" s="1134">
        <v>14647340</v>
      </c>
      <c r="D34" s="88">
        <f t="shared" si="0"/>
        <v>101841636.7616</v>
      </c>
      <c r="E34" s="529"/>
      <c r="F34" s="59"/>
      <c r="G34" s="59"/>
      <c r="I34" s="529"/>
      <c r="J34" s="59"/>
      <c r="K34" s="529"/>
    </row>
    <row r="35" spans="1:21" ht="25.35" customHeight="1" thickBot="1">
      <c r="A35" s="503" t="s">
        <v>50</v>
      </c>
      <c r="B35" s="554">
        <f>SUM(B7:B34)</f>
        <v>1153749636.0000999</v>
      </c>
      <c r="C35" s="555">
        <f>SUM(C7:C34)</f>
        <v>240982604</v>
      </c>
      <c r="D35" s="518">
        <f>SUM(D7:D34)</f>
        <v>1394732240.0000999</v>
      </c>
      <c r="E35" s="556"/>
      <c r="F35" s="60"/>
      <c r="G35" s="59"/>
      <c r="H35" s="59"/>
      <c r="I35" s="529"/>
      <c r="J35" s="59"/>
      <c r="K35" s="529"/>
      <c r="L35" s="530"/>
    </row>
    <row r="36" spans="1:21" ht="19.350000000000001" customHeight="1">
      <c r="A36" s="1288" t="s">
        <v>51</v>
      </c>
      <c r="B36" s="1288"/>
      <c r="C36" s="1288"/>
      <c r="D36" s="1288"/>
      <c r="E36" s="607"/>
      <c r="F36" s="24"/>
      <c r="K36" s="529"/>
    </row>
    <row r="37" spans="1:21" ht="44.45" customHeight="1">
      <c r="A37" s="1289" t="s">
        <v>794</v>
      </c>
      <c r="B37" s="1289"/>
      <c r="C37" s="1289"/>
      <c r="D37" s="1289"/>
      <c r="E37" s="606"/>
      <c r="F37" s="24"/>
      <c r="K37" s="529"/>
    </row>
    <row r="38" spans="1:21" ht="26.45" customHeight="1">
      <c r="A38" s="1249"/>
      <c r="B38" s="1249"/>
      <c r="C38" s="1249"/>
      <c r="D38" s="1249"/>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34" t="s">
        <v>759</v>
      </c>
      <c r="B40" s="1127" t="s">
        <v>807</v>
      </c>
      <c r="C40" s="1128"/>
      <c r="D40" s="1128"/>
      <c r="E40" s="1129"/>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36" t="str">
        <f>A10</f>
        <v>Chipola College</v>
      </c>
      <c r="B43" s="780" t="s">
        <v>56</v>
      </c>
      <c r="C43" s="781">
        <v>200000</v>
      </c>
      <c r="D43" s="781"/>
      <c r="E43" s="782">
        <f t="shared" ref="E43:E62" si="1">C43+D43</f>
        <v>200000</v>
      </c>
    </row>
    <row r="44" spans="1:21" ht="42">
      <c r="A44" s="1137" t="s">
        <v>23</v>
      </c>
      <c r="B44" s="1290" t="s">
        <v>778</v>
      </c>
      <c r="C44" s="1218"/>
      <c r="D44" s="1218">
        <v>0</v>
      </c>
      <c r="E44" s="782">
        <f t="shared" si="1"/>
        <v>0</v>
      </c>
    </row>
    <row r="45" spans="1:21" ht="42">
      <c r="A45" s="1137" t="str">
        <f>A11</f>
        <v>Daytona State College</v>
      </c>
      <c r="B45" s="783" t="s">
        <v>57</v>
      </c>
      <c r="C45" s="781">
        <v>500000</v>
      </c>
      <c r="D45" s="781"/>
      <c r="E45" s="782">
        <f t="shared" si="1"/>
        <v>500000</v>
      </c>
      <c r="H45" s="24"/>
    </row>
    <row r="46" spans="1:21" ht="84.75" customHeight="1">
      <c r="A46" s="1135" t="s">
        <v>25</v>
      </c>
      <c r="B46" s="783" t="s">
        <v>777</v>
      </c>
      <c r="C46" s="781"/>
      <c r="D46" s="781">
        <v>315500</v>
      </c>
      <c r="E46" s="782">
        <f t="shared" si="1"/>
        <v>315500</v>
      </c>
      <c r="H46" s="24"/>
    </row>
    <row r="47" spans="1:21" ht="84.75" customHeight="1">
      <c r="A47" s="1135" t="s">
        <v>25</v>
      </c>
      <c r="B47" s="1217" t="s">
        <v>780</v>
      </c>
      <c r="C47" s="1218"/>
      <c r="D47" s="1218">
        <v>0</v>
      </c>
      <c r="E47" s="782">
        <f t="shared" si="1"/>
        <v>0</v>
      </c>
      <c r="H47" s="24"/>
    </row>
    <row r="48" spans="1:21" ht="84.75" customHeight="1">
      <c r="A48" s="1135" t="s">
        <v>21</v>
      </c>
      <c r="B48" s="1217" t="s">
        <v>779</v>
      </c>
      <c r="C48" s="1218"/>
      <c r="D48" s="1218">
        <v>1200000</v>
      </c>
      <c r="E48" s="782">
        <f t="shared" si="1"/>
        <v>1200000</v>
      </c>
      <c r="H48" s="24"/>
    </row>
    <row r="49" spans="1:8" ht="62.45" customHeight="1">
      <c r="A49" s="1135" t="s">
        <v>30</v>
      </c>
      <c r="B49" s="783" t="s">
        <v>58</v>
      </c>
      <c r="C49" s="781">
        <v>2500000</v>
      </c>
      <c r="D49" s="781"/>
      <c r="E49" s="782">
        <f t="shared" si="1"/>
        <v>2500000</v>
      </c>
      <c r="H49" s="24"/>
    </row>
    <row r="50" spans="1:8" ht="62.45" customHeight="1">
      <c r="A50" s="1135" t="s">
        <v>35</v>
      </c>
      <c r="B50" s="1217" t="s">
        <v>782</v>
      </c>
      <c r="C50" s="1218"/>
      <c r="D50" s="1218">
        <v>1000000</v>
      </c>
      <c r="E50" s="782">
        <f t="shared" si="1"/>
        <v>1000000</v>
      </c>
      <c r="H50" s="24"/>
    </row>
    <row r="51" spans="1:8" ht="62.45" customHeight="1">
      <c r="A51" s="1135" t="s">
        <v>35</v>
      </c>
      <c r="B51" s="1217" t="s">
        <v>781</v>
      </c>
      <c r="C51" s="1218"/>
      <c r="D51" s="1218">
        <v>600050</v>
      </c>
      <c r="E51" s="782">
        <f t="shared" si="1"/>
        <v>600050</v>
      </c>
      <c r="H51" s="24"/>
    </row>
    <row r="52" spans="1:8" ht="62.45" customHeight="1">
      <c r="A52" s="1135" t="s">
        <v>36</v>
      </c>
      <c r="B52" s="1217" t="s">
        <v>783</v>
      </c>
      <c r="C52" s="1218"/>
      <c r="D52" s="1218">
        <v>400000</v>
      </c>
      <c r="E52" s="782">
        <f t="shared" si="1"/>
        <v>400000</v>
      </c>
      <c r="H52" s="24"/>
    </row>
    <row r="53" spans="1:8" ht="62.45" customHeight="1">
      <c r="A53" s="1135" t="s">
        <v>37</v>
      </c>
      <c r="B53" s="1217" t="s">
        <v>784</v>
      </c>
      <c r="C53" s="1218"/>
      <c r="D53" s="1218">
        <v>500000</v>
      </c>
      <c r="E53" s="782">
        <f t="shared" si="1"/>
        <v>500000</v>
      </c>
      <c r="H53" s="24"/>
    </row>
    <row r="54" spans="1:8" ht="62.45" customHeight="1">
      <c r="A54" s="1135" t="s">
        <v>39</v>
      </c>
      <c r="B54" s="1217" t="s">
        <v>785</v>
      </c>
      <c r="C54" s="1218"/>
      <c r="D54" s="1218">
        <v>400000</v>
      </c>
      <c r="E54" s="782">
        <f t="shared" si="1"/>
        <v>400000</v>
      </c>
      <c r="H54" s="24"/>
    </row>
    <row r="55" spans="1:8">
      <c r="A55" s="1135" t="str">
        <f>A25</f>
        <v>Pasco-Hernando State College</v>
      </c>
      <c r="B55" s="783" t="s">
        <v>59</v>
      </c>
      <c r="C55" s="781">
        <v>2306271</v>
      </c>
      <c r="D55" s="781"/>
      <c r="E55" s="782">
        <f t="shared" si="1"/>
        <v>2306271</v>
      </c>
      <c r="H55" s="24"/>
    </row>
    <row r="56" spans="1:8">
      <c r="A56" s="1294" t="s">
        <v>786</v>
      </c>
      <c r="B56" s="1217" t="s">
        <v>787</v>
      </c>
      <c r="C56" s="1218"/>
      <c r="D56" s="1218">
        <v>765645</v>
      </c>
      <c r="E56" s="782">
        <f t="shared" si="1"/>
        <v>765645</v>
      </c>
      <c r="H56" s="24"/>
    </row>
    <row r="57" spans="1:8" ht="42">
      <c r="A57" s="1292" t="s">
        <v>788</v>
      </c>
      <c r="B57" s="1217" t="s">
        <v>789</v>
      </c>
      <c r="C57" s="1218"/>
      <c r="D57" s="1218">
        <v>5000000</v>
      </c>
      <c r="E57" s="782">
        <f t="shared" si="1"/>
        <v>5000000</v>
      </c>
      <c r="H57" s="24"/>
    </row>
    <row r="58" spans="1:8" ht="42">
      <c r="A58" s="1291" t="s">
        <v>727</v>
      </c>
      <c r="B58" s="1217" t="s">
        <v>790</v>
      </c>
      <c r="C58" s="1218"/>
      <c r="D58" s="1218">
        <v>756722</v>
      </c>
      <c r="E58" s="782">
        <f t="shared" si="1"/>
        <v>756722</v>
      </c>
      <c r="H58" s="24"/>
    </row>
    <row r="59" spans="1:8" ht="63">
      <c r="A59" s="1138" t="s">
        <v>43</v>
      </c>
      <c r="B59" s="783" t="s">
        <v>791</v>
      </c>
      <c r="C59" s="781"/>
      <c r="D59" s="781">
        <v>955600</v>
      </c>
      <c r="E59" s="782">
        <f t="shared" si="1"/>
        <v>955600</v>
      </c>
      <c r="H59" s="24"/>
    </row>
    <row r="60" spans="1:8" ht="62.45" customHeight="1">
      <c r="A60" s="1138" t="s">
        <v>46</v>
      </c>
      <c r="B60" s="1217" t="s">
        <v>723</v>
      </c>
      <c r="C60" s="1218"/>
      <c r="D60" s="1218">
        <v>1400000</v>
      </c>
      <c r="E60" s="782">
        <f t="shared" si="1"/>
        <v>1400000</v>
      </c>
      <c r="H60" s="24"/>
    </row>
    <row r="61" spans="1:8" ht="86.25" customHeight="1">
      <c r="A61" s="1138" t="s">
        <v>60</v>
      </c>
      <c r="B61" s="1217" t="s">
        <v>792</v>
      </c>
      <c r="C61" s="1218"/>
      <c r="D61" s="1218">
        <v>0</v>
      </c>
      <c r="E61" s="782">
        <f t="shared" si="1"/>
        <v>0</v>
      </c>
      <c r="H61" s="24"/>
    </row>
    <row r="62" spans="1:8" ht="86.25" customHeight="1" thickBot="1">
      <c r="A62" s="1291" t="s">
        <v>49</v>
      </c>
      <c r="B62" s="730" t="s">
        <v>793</v>
      </c>
      <c r="C62" s="731"/>
      <c r="D62" s="731">
        <v>0</v>
      </c>
      <c r="E62" s="1293">
        <f t="shared" si="1"/>
        <v>0</v>
      </c>
      <c r="H62" s="24"/>
    </row>
    <row r="63" spans="1:8" ht="24.6" customHeight="1" thickBot="1">
      <c r="A63" s="78" t="s">
        <v>55</v>
      </c>
      <c r="B63" s="500"/>
      <c r="C63" s="552">
        <f>SUM(C43:C62)</f>
        <v>5506271</v>
      </c>
      <c r="D63" s="552">
        <f>SUM(D43:D62)</f>
        <v>13293517</v>
      </c>
      <c r="E63" s="553">
        <f>SUM(E43:E62)</f>
        <v>18799788</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06.03.22    BY:  EN</v>
      </c>
      <c r="C67" s="53" t="s">
        <v>10</v>
      </c>
      <c r="D67" s="53"/>
      <c r="F67" s="24"/>
      <c r="G67" s="24"/>
      <c r="H67" s="24"/>
    </row>
    <row r="68" spans="1:13" ht="45" customHeight="1" thickBot="1">
      <c r="A68" s="1242" t="s">
        <v>728</v>
      </c>
      <c r="B68" s="1243"/>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46" t="s">
        <v>767</v>
      </c>
      <c r="C75" s="1247"/>
      <c r="D75" s="1247"/>
      <c r="E75" s="1248"/>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299">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29" t="s">
        <v>768</v>
      </c>
      <c r="B108" s="1229"/>
      <c r="C108" s="1229"/>
      <c r="D108" s="1229"/>
      <c r="E108" s="1229"/>
      <c r="F108" s="1229"/>
      <c r="G108" s="1229"/>
      <c r="H108" s="1229"/>
      <c r="I108" s="1229"/>
      <c r="J108" s="1229"/>
      <c r="K108" s="1229"/>
      <c r="L108" s="1229"/>
      <c r="M108" s="1229"/>
      <c r="N108" s="1229"/>
      <c r="O108" s="1229"/>
      <c r="P108" s="1229"/>
      <c r="Q108" s="1229"/>
      <c r="R108" s="1229"/>
    </row>
    <row r="109" spans="1:19" ht="20.100000000000001" customHeight="1">
      <c r="A109" s="1227" t="s">
        <v>68</v>
      </c>
      <c r="B109" s="1227"/>
      <c r="C109" s="1227"/>
      <c r="D109" s="1227"/>
      <c r="E109" s="1227"/>
      <c r="F109" s="1227"/>
      <c r="G109" s="1227"/>
      <c r="H109" s="1227"/>
      <c r="I109" s="1227"/>
      <c r="J109" s="1227"/>
      <c r="K109" s="1227"/>
      <c r="L109" s="1227"/>
      <c r="M109" s="1227"/>
      <c r="N109" s="1227"/>
      <c r="O109" s="1227"/>
      <c r="P109" s="1227"/>
      <c r="Q109" s="1227"/>
      <c r="R109" s="1227"/>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27" t="s">
        <v>70</v>
      </c>
      <c r="B111" s="1227"/>
      <c r="C111" s="1227"/>
      <c r="D111" s="1227"/>
      <c r="E111" s="1227"/>
      <c r="F111" s="1227"/>
      <c r="G111" s="1227"/>
      <c r="H111" s="1227"/>
      <c r="I111" s="1227"/>
      <c r="J111" s="1227"/>
      <c r="K111" s="1227"/>
      <c r="L111" s="1227"/>
      <c r="M111" s="1227"/>
      <c r="N111" s="1227"/>
      <c r="O111" s="1227"/>
      <c r="P111" s="1227"/>
      <c r="Q111" s="1227"/>
      <c r="R111" s="1227"/>
    </row>
    <row r="112" spans="1:19" ht="20.100000000000001" customHeight="1">
      <c r="A112" s="1227"/>
      <c r="B112" s="1227"/>
      <c r="C112" s="1227"/>
      <c r="D112" s="1227"/>
      <c r="E112" s="1227"/>
      <c r="F112" s="1227"/>
      <c r="G112" s="1227"/>
    </row>
    <row r="113" spans="1:54" ht="32.450000000000003" customHeight="1" thickBot="1">
      <c r="E113" s="599"/>
      <c r="F113" s="599"/>
      <c r="G113" s="599"/>
      <c r="H113" s="27"/>
      <c r="I113" s="27"/>
      <c r="J113" s="27"/>
      <c r="K113" s="27"/>
    </row>
    <row r="114" spans="1:54" ht="43.35" customHeight="1" thickBot="1">
      <c r="A114" s="58" t="s">
        <v>761</v>
      </c>
      <c r="B114" s="1222" t="s">
        <v>774</v>
      </c>
      <c r="C114" s="1223"/>
      <c r="D114" s="1224"/>
      <c r="E114" s="1225" t="s">
        <v>71</v>
      </c>
      <c r="F114" s="1225"/>
      <c r="G114" s="1225"/>
      <c r="H114" s="1225"/>
      <c r="I114" s="1225"/>
      <c r="J114" s="1225"/>
      <c r="K114" s="1225"/>
      <c r="L114" s="1225"/>
      <c r="M114" s="1225"/>
      <c r="N114" s="1225"/>
      <c r="O114" s="1225"/>
      <c r="P114" s="1225"/>
      <c r="Q114" s="1225"/>
      <c r="R114" s="1225"/>
      <c r="S114" s="1226"/>
      <c r="T114" s="764"/>
      <c r="U114" s="764"/>
      <c r="AC114" s="22"/>
      <c r="AD114" s="37"/>
      <c r="AK114" s="497"/>
    </row>
    <row r="115" spans="1:54" ht="39" customHeight="1" thickBot="1">
      <c r="A115" s="57">
        <v>1</v>
      </c>
      <c r="B115" s="55">
        <v>2</v>
      </c>
      <c r="C115" s="1225">
        <v>3</v>
      </c>
      <c r="D115" s="1226">
        <v>4</v>
      </c>
      <c r="E115" s="1225">
        <v>5</v>
      </c>
      <c r="F115" s="1225">
        <v>6</v>
      </c>
      <c r="G115" s="1225">
        <v>7</v>
      </c>
      <c r="H115" s="1225">
        <v>8</v>
      </c>
      <c r="I115" s="1225">
        <v>9</v>
      </c>
      <c r="J115" s="1225">
        <v>10</v>
      </c>
      <c r="K115" s="1225">
        <v>11</v>
      </c>
      <c r="L115" s="1225">
        <v>12</v>
      </c>
      <c r="M115" s="1225">
        <v>13</v>
      </c>
      <c r="N115" s="1225">
        <v>14</v>
      </c>
      <c r="O115" s="1225">
        <v>15</v>
      </c>
      <c r="P115" s="1225">
        <v>16</v>
      </c>
      <c r="Q115" s="1225">
        <v>17</v>
      </c>
      <c r="R115" s="1225">
        <v>18</v>
      </c>
      <c r="S115" s="1226">
        <v>19</v>
      </c>
      <c r="T115" s="1281" t="s">
        <v>50</v>
      </c>
      <c r="U115" s="38"/>
      <c r="V115" s="55">
        <v>20</v>
      </c>
      <c r="W115" s="1225">
        <v>21</v>
      </c>
      <c r="X115" s="1225">
        <v>22</v>
      </c>
      <c r="Y115" s="71"/>
      <c r="Z115" s="1225">
        <v>23</v>
      </c>
      <c r="AA115" s="1225">
        <v>24</v>
      </c>
      <c r="AB115" s="1226">
        <v>25</v>
      </c>
      <c r="AC115" s="40"/>
      <c r="AD115" s="37"/>
    </row>
    <row r="116" spans="1:54" ht="29.45" customHeight="1" thickBot="1">
      <c r="A116" s="67" t="s">
        <v>73</v>
      </c>
      <c r="B116" s="1295" t="s">
        <v>74</v>
      </c>
      <c r="C116" s="1296"/>
      <c r="D116" s="1297"/>
      <c r="E116" s="39"/>
      <c r="G116" s="1252"/>
      <c r="H116" s="1252"/>
      <c r="I116" s="1252"/>
      <c r="J116" s="1252" t="s">
        <v>75</v>
      </c>
      <c r="K116" s="1252"/>
      <c r="L116" s="1252"/>
      <c r="M116" s="1252"/>
      <c r="N116" s="1252"/>
      <c r="O116" s="1252"/>
      <c r="P116" s="1252"/>
      <c r="Q116" s="1275" t="s">
        <v>76</v>
      </c>
      <c r="R116" s="1276"/>
      <c r="S116" s="1277"/>
      <c r="T116" s="1282" t="s">
        <v>769</v>
      </c>
      <c r="U116" s="41"/>
      <c r="V116" s="42"/>
      <c r="W116" s="43"/>
      <c r="X116" s="44"/>
      <c r="Y116" s="72"/>
      <c r="Z116" s="1255"/>
      <c r="AA116" s="1256"/>
      <c r="AB116" s="1257"/>
      <c r="AC116" s="22"/>
      <c r="AD116" s="729" t="s">
        <v>770</v>
      </c>
      <c r="AF116" s="36"/>
      <c r="AG116" s="37"/>
    </row>
    <row r="117" spans="1:54" ht="66" customHeight="1" thickBot="1">
      <c r="A117" s="45"/>
      <c r="B117" s="1234" t="s">
        <v>77</v>
      </c>
      <c r="C117" s="1235"/>
      <c r="D117" s="1236"/>
      <c r="E117" s="1234" t="s">
        <v>78</v>
      </c>
      <c r="F117" s="1235"/>
      <c r="G117" s="1236"/>
      <c r="H117" s="1234" t="s">
        <v>79</v>
      </c>
      <c r="I117" s="1235"/>
      <c r="J117" s="1236"/>
      <c r="K117" s="1237" t="s">
        <v>80</v>
      </c>
      <c r="L117" s="1237"/>
      <c r="M117" s="1237"/>
      <c r="N117" s="1238" t="s">
        <v>81</v>
      </c>
      <c r="O117" s="1239"/>
      <c r="P117" s="1240"/>
      <c r="Q117" s="1278" t="s">
        <v>82</v>
      </c>
      <c r="R117" s="1279"/>
      <c r="S117" s="1280"/>
      <c r="T117" s="1253" t="s">
        <v>83</v>
      </c>
      <c r="U117" s="26"/>
      <c r="V117" s="1231" t="s">
        <v>84</v>
      </c>
      <c r="W117" s="1232"/>
      <c r="X117" s="1241"/>
      <c r="Y117" s="1283"/>
      <c r="Z117" s="1231" t="s">
        <v>85</v>
      </c>
      <c r="AA117" s="1232"/>
      <c r="AB117" s="1233"/>
      <c r="AC117" s="27"/>
      <c r="AD117" s="54" t="s">
        <v>86</v>
      </c>
      <c r="AF117" s="22"/>
      <c r="AG117" s="24"/>
      <c r="AI117" s="1284" t="s">
        <v>771</v>
      </c>
      <c r="AJ117" s="1284"/>
      <c r="AK117" s="1284"/>
      <c r="AL117" s="1284"/>
      <c r="AM117" s="1284"/>
      <c r="AN117" s="1284"/>
      <c r="AO117" s="1284"/>
      <c r="AP117" s="27"/>
      <c r="AS117" s="27"/>
      <c r="AT117" s="27"/>
    </row>
    <row r="118" spans="1:54" ht="87" customHeight="1" thickBot="1">
      <c r="A118" s="50" t="s">
        <v>17</v>
      </c>
      <c r="B118" s="1145" t="s">
        <v>87</v>
      </c>
      <c r="C118" s="495"/>
      <c r="D118" s="704" t="s">
        <v>55</v>
      </c>
      <c r="E118" s="1144" t="s">
        <v>87</v>
      </c>
      <c r="F118" s="1143" t="s">
        <v>88</v>
      </c>
      <c r="G118" s="68" t="s">
        <v>55</v>
      </c>
      <c r="H118" s="1146" t="s">
        <v>87</v>
      </c>
      <c r="I118" s="1147" t="s">
        <v>88</v>
      </c>
      <c r="J118" s="70" t="s">
        <v>55</v>
      </c>
      <c r="K118" s="1148" t="s">
        <v>87</v>
      </c>
      <c r="L118" s="1149" t="s">
        <v>88</v>
      </c>
      <c r="M118" s="740" t="s">
        <v>55</v>
      </c>
      <c r="N118" s="1150" t="s">
        <v>87</v>
      </c>
      <c r="O118" s="1149" t="s">
        <v>88</v>
      </c>
      <c r="P118" s="673" t="s">
        <v>55</v>
      </c>
      <c r="Q118" s="1150" t="s">
        <v>87</v>
      </c>
      <c r="R118" s="1143" t="s">
        <v>88</v>
      </c>
      <c r="S118" s="70" t="s">
        <v>55</v>
      </c>
      <c r="T118" s="1254"/>
      <c r="V118" s="1151" t="s">
        <v>87</v>
      </c>
      <c r="W118" s="1152" t="s">
        <v>88</v>
      </c>
      <c r="X118" s="788" t="s">
        <v>55</v>
      </c>
      <c r="Y118" s="69"/>
      <c r="Z118" s="46" t="s">
        <v>87</v>
      </c>
      <c r="AA118" s="1153" t="s">
        <v>88</v>
      </c>
      <c r="AB118" s="95" t="s">
        <v>55</v>
      </c>
      <c r="AD118" s="50" t="s">
        <v>17</v>
      </c>
      <c r="AE118" s="1154" t="s">
        <v>89</v>
      </c>
      <c r="AF118" s="1155"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298"/>
      <c r="D119" s="1139">
        <f t="shared" ref="D119:D146" si="8">B119+C119</f>
        <v>1010</v>
      </c>
      <c r="E119" s="1258">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51" t="s">
        <v>92</v>
      </c>
      <c r="AJ119" s="1251"/>
      <c r="AK119" s="1251"/>
      <c r="AL119" s="1251"/>
      <c r="AM119" s="1251"/>
      <c r="AN119" s="1251"/>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40">
        <f t="shared" si="8"/>
        <v>1229</v>
      </c>
      <c r="E120" s="1259">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51" t="s">
        <v>93</v>
      </c>
      <c r="AJ120" s="1251"/>
      <c r="AK120" s="1251"/>
      <c r="AL120" s="1251"/>
      <c r="AM120" s="1251"/>
      <c r="AN120" s="1251"/>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40">
        <f t="shared" si="8"/>
        <v>294</v>
      </c>
      <c r="E121" s="1259">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51" t="s">
        <v>94</v>
      </c>
      <c r="AJ121" s="1251"/>
      <c r="AK121" s="1251"/>
      <c r="AL121" s="1251"/>
      <c r="AM121" s="1251"/>
      <c r="AN121" s="1251"/>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40">
        <f t="shared" si="8"/>
        <v>153</v>
      </c>
      <c r="E122" s="1259">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40">
        <f t="shared" si="8"/>
        <v>912</v>
      </c>
      <c r="E123" s="1259">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40">
        <f t="shared" si="8"/>
        <v>594</v>
      </c>
      <c r="E124" s="1259">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40">
        <f t="shared" si="8"/>
        <v>1626</v>
      </c>
      <c r="E125" s="1259">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40">
        <f t="shared" si="8"/>
        <v>53</v>
      </c>
      <c r="E126" s="1259">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50" t="s">
        <v>95</v>
      </c>
      <c r="AJ126" s="1250"/>
      <c r="AK126" s="1250"/>
      <c r="AL126" s="1250"/>
      <c r="AM126" s="1250"/>
      <c r="AN126" s="1250"/>
      <c r="AO126" s="498">
        <f>AO124-AO125</f>
        <v>240205.21226363475</v>
      </c>
      <c r="AP126" s="27"/>
      <c r="AQ126" s="27"/>
      <c r="AR126" s="27"/>
      <c r="AS126" s="27"/>
      <c r="AT126" s="27"/>
      <c r="AU126" s="27"/>
    </row>
    <row r="127" spans="1:54" ht="25.35" customHeight="1">
      <c r="A127" s="797" t="str">
        <f t="shared" si="7"/>
        <v>Gulf Coast State College</v>
      </c>
      <c r="B127" s="761">
        <v>133</v>
      </c>
      <c r="C127" s="768"/>
      <c r="D127" s="1140">
        <f t="shared" si="8"/>
        <v>133</v>
      </c>
      <c r="E127" s="1259">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40">
        <f t="shared" si="8"/>
        <v>0</v>
      </c>
      <c r="E128" s="1259">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50" t="s">
        <v>773</v>
      </c>
      <c r="AJ128" s="1250"/>
      <c r="AK128" s="1250"/>
      <c r="AL128" s="1250"/>
      <c r="AM128" s="1250"/>
      <c r="AN128" s="1250"/>
      <c r="AO128" s="499">
        <f>AO122+AO126</f>
        <v>275644</v>
      </c>
      <c r="AP128" s="27"/>
      <c r="AQ128" s="27"/>
      <c r="AR128" s="27"/>
      <c r="AS128" s="27"/>
      <c r="AT128" s="27"/>
      <c r="AU128" s="27"/>
    </row>
    <row r="129" spans="1:47" ht="25.35" customHeight="1">
      <c r="A129" s="797" t="str">
        <f t="shared" si="7"/>
        <v>Indian River State College</v>
      </c>
      <c r="B129" s="761">
        <v>1362</v>
      </c>
      <c r="C129" s="768"/>
      <c r="D129" s="1140">
        <f t="shared" si="8"/>
        <v>1362</v>
      </c>
      <c r="E129" s="1259">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40">
        <f t="shared" si="8"/>
        <v>95</v>
      </c>
      <c r="E130" s="1259">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40">
        <f t="shared" si="8"/>
        <v>132</v>
      </c>
      <c r="E131" s="1259">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40">
        <f t="shared" si="8"/>
        <v>433</v>
      </c>
      <c r="E132" s="1259">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40">
        <f t="shared" si="8"/>
        <v>2569</v>
      </c>
      <c r="E133" s="1259">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40">
        <f t="shared" si="8"/>
        <v>31</v>
      </c>
      <c r="E134" s="1259">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40">
        <f t="shared" si="8"/>
        <v>295</v>
      </c>
      <c r="E135" s="1259">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40">
        <f t="shared" si="8"/>
        <v>939</v>
      </c>
      <c r="E136" s="1259">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40">
        <f t="shared" si="8"/>
        <v>349</v>
      </c>
      <c r="E137" s="1259">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40">
        <f t="shared" si="8"/>
        <v>434</v>
      </c>
      <c r="E138" s="1259">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40">
        <f t="shared" si="8"/>
        <v>722</v>
      </c>
      <c r="E139" s="1259">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40">
        <f t="shared" si="8"/>
        <v>237</v>
      </c>
      <c r="E140" s="1259">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40">
        <f t="shared" si="8"/>
        <v>2389</v>
      </c>
      <c r="E141" s="1259">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40">
        <f t="shared" si="8"/>
        <v>461</v>
      </c>
      <c r="E142" s="1259">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40">
        <f t="shared" si="8"/>
        <v>850</v>
      </c>
      <c r="E143" s="1259">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40">
        <f t="shared" si="8"/>
        <v>116</v>
      </c>
      <c r="E144" s="1259">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40">
        <f t="shared" si="8"/>
        <v>37</v>
      </c>
      <c r="E145" s="1259">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41">
        <f t="shared" si="8"/>
        <v>1160</v>
      </c>
      <c r="E146" s="1260">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42">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45" t="s">
        <v>96</v>
      </c>
      <c r="B151" s="1245"/>
      <c r="C151" s="1245"/>
      <c r="D151" s="1245"/>
      <c r="E151" s="94"/>
    </row>
    <row r="152" spans="1:48">
      <c r="A152" s="1244" t="s">
        <v>97</v>
      </c>
      <c r="B152" s="1244"/>
      <c r="C152" s="1244"/>
      <c r="D152" s="1244"/>
    </row>
    <row r="153" spans="1:48">
      <c r="A153" s="1230" t="s">
        <v>98</v>
      </c>
      <c r="B153" s="1230"/>
      <c r="C153" s="1230"/>
      <c r="D153" s="1230"/>
      <c r="E153" s="1230"/>
    </row>
    <row r="155" spans="1:48" ht="54.6" customHeight="1"/>
    <row r="185" spans="1:6">
      <c r="A185" s="37"/>
      <c r="B185" s="24"/>
      <c r="C185" s="24"/>
      <c r="D185" s="24"/>
      <c r="E185" s="24"/>
      <c r="F185" s="37"/>
    </row>
  </sheetData>
  <sheetProtection algorithmName="SHA-512" hashValue="T+lbx+Q01UhiVn8FMbZtwI9QZfLjb8c4si/dx9pgs0Qi9ZOgogIy9o9orroNekepSgWNKtRrKRiNoXH3dS1V0Q==" saltValue="CwFM7KtEwotq8jS+cL2Kng=="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28"/>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081" t="s">
        <v>11</v>
      </c>
      <c r="B1" s="1081"/>
      <c r="C1" s="1081"/>
      <c r="D1" s="1081"/>
      <c r="E1" s="1081"/>
      <c r="F1" s="1081"/>
      <c r="G1" s="1081"/>
      <c r="H1" s="994"/>
      <c r="I1" s="994"/>
    </row>
    <row r="2" spans="1:53" ht="20.100000000000001" customHeight="1">
      <c r="A2" s="1081" t="s">
        <v>737</v>
      </c>
      <c r="B2" s="1081"/>
      <c r="C2" s="1081"/>
      <c r="D2" s="1081"/>
      <c r="E2" s="1081"/>
      <c r="F2" s="1081"/>
      <c r="G2" s="1081"/>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081"/>
      <c r="B3" s="1081"/>
      <c r="C3" s="1081"/>
      <c r="D3" s="1081"/>
      <c r="E3" s="1081"/>
      <c r="F3" s="1081"/>
      <c r="G3" s="1081"/>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082" t="s">
        <v>99</v>
      </c>
      <c r="B4" s="1082"/>
      <c r="C4" s="1082"/>
      <c r="D4" s="1082"/>
      <c r="E4" s="1082"/>
      <c r="F4" s="1082"/>
      <c r="G4" s="1082"/>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17</v>
      </c>
      <c r="E7" s="1130"/>
      <c r="F7" s="1130"/>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083" t="s">
        <v>805</v>
      </c>
      <c r="D10" s="1083"/>
      <c r="E10" s="1083"/>
      <c r="F10" s="1083"/>
      <c r="G10" s="1083"/>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t="e">
        <f>IF(+'EXHIBIT A'!E44&gt;=0.0499,+'EXHIBIT A'!E44,"PERCENTAGE DOES NOT MEET STATUTORY GUIDELINES")</f>
        <v>#VALUE!</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084" t="s">
        <v>106</v>
      </c>
      <c r="D18" s="1084"/>
      <c r="E18" s="1084"/>
      <c r="F18" s="1084"/>
      <c r="G18" s="1084"/>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t="e">
        <f>VLOOKUP($D$7,VLOOKUP!$A$119:$S$147,2)*30+D59</f>
        <v>#VALUE!</v>
      </c>
      <c r="E44" s="138">
        <f>+'EXHIBIT C'!F10</f>
        <v>0</v>
      </c>
      <c r="F44" s="139" t="e">
        <f t="shared" ref="F44:F50" si="0">IF(D44=0,"0",(E44/D44-1))</f>
        <v>#VALUE!</v>
      </c>
      <c r="G44" s="140" t="e">
        <f t="shared" ref="G44:G50" si="1">IF(OR(F44&gt;3%, F44&lt;-3%),"YES","NO")</f>
        <v>#VALUE!</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t="e">
        <f>VLOOKUP($D$7,VLOOKUP!$A$119:$S$147,5)*30+D60</f>
        <v>#VALUE!</v>
      </c>
      <c r="E45" s="142">
        <f>+'EXHIBIT C'!F11</f>
        <v>0</v>
      </c>
      <c r="F45" s="810" t="e">
        <f t="shared" si="0"/>
        <v>#VALUE!</v>
      </c>
      <c r="G45" s="811" t="e">
        <f t="shared" si="1"/>
        <v>#VALUE!</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t="e">
        <f>VLOOKUP($D$7,VLOOKUP!$A$119:$S$147,8)*30</f>
        <v>#VALUE!</v>
      </c>
      <c r="E46" s="814">
        <f>+'EXHIBIT C'!F12</f>
        <v>0</v>
      </c>
      <c r="F46" s="810" t="e">
        <f t="shared" si="0"/>
        <v>#VALUE!</v>
      </c>
      <c r="G46" s="811" t="e">
        <f t="shared" si="1"/>
        <v>#VALUE!</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t="e">
        <f>VLOOKUP($D$7,VLOOKUP!$A$119:$S$147,17)*30</f>
        <v>#VALUE!</v>
      </c>
      <c r="E47" s="814">
        <f>+'EXHIBIT C'!F13</f>
        <v>0</v>
      </c>
      <c r="F47" s="810" t="e">
        <f t="shared" si="0"/>
        <v>#VALUE!</v>
      </c>
      <c r="G47" s="811" t="e">
        <f t="shared" si="1"/>
        <v>#VALUE!</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t="e">
        <f>VLOOKUP($D$7,VLOOKUP!$A$119:$S$147,11)*30</f>
        <v>#VALUE!</v>
      </c>
      <c r="E48" s="814">
        <f>+'EXHIBIT C'!F14</f>
        <v>0</v>
      </c>
      <c r="F48" s="810" t="e">
        <f t="shared" si="0"/>
        <v>#VALUE!</v>
      </c>
      <c r="G48" s="811" t="e">
        <f t="shared" si="1"/>
        <v>#VALUE!</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t="e">
        <f>VLOOKUP($D$7,VLOOKUP!$A$119:$S$147,14)*30</f>
        <v>#VALUE!</v>
      </c>
      <c r="E49" s="817">
        <f>+'EXHIBIT C'!F15</f>
        <v>0</v>
      </c>
      <c r="F49" s="818" t="e">
        <f t="shared" si="0"/>
        <v>#VALUE!</v>
      </c>
      <c r="G49" s="819" t="e">
        <f t="shared" si="1"/>
        <v>#VALUE!</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t="e">
        <f>SUM(D44:D49)</f>
        <v>#VALUE!</v>
      </c>
      <c r="E50" s="145">
        <f>+'EXHIBIT C'!F17</f>
        <v>0</v>
      </c>
      <c r="F50" s="146" t="e">
        <f t="shared" si="0"/>
        <v>#VALUE!</v>
      </c>
      <c r="G50" s="147" t="e">
        <f t="shared" si="1"/>
        <v>#VALUE!</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6.5" customHeight="1" thickBot="1">
      <c r="C51" s="1085" t="s">
        <v>137</v>
      </c>
      <c r="D51" s="1086"/>
      <c r="E51" s="1086"/>
      <c r="F51" s="1086"/>
      <c r="G51" s="1087"/>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5.5" customHeight="1" thickBot="1">
      <c r="C53" s="1310"/>
      <c r="D53" s="1311"/>
      <c r="E53" s="1311"/>
      <c r="F53" s="1311"/>
      <c r="G53" s="1312"/>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s="149" customFormat="1" ht="20.100000000000001" customHeight="1" thickBot="1">
      <c r="C54" s="150"/>
      <c r="D54" s="151"/>
      <c r="E54" s="152"/>
      <c r="F54" s="152"/>
      <c r="G54" s="153"/>
      <c r="AB54" s="25"/>
      <c r="AC54" s="25"/>
      <c r="AD54" s="25"/>
      <c r="AE54" s="25"/>
      <c r="AF54" s="25"/>
      <c r="AG54" s="25"/>
      <c r="AH54" s="19"/>
      <c r="AI54" s="19"/>
      <c r="AJ54" s="19"/>
      <c r="AK54" s="19"/>
      <c r="AL54" s="19"/>
      <c r="AM54" s="19"/>
      <c r="AN54" s="19"/>
      <c r="AO54" s="19"/>
      <c r="AP54" s="19"/>
      <c r="AQ54" s="19"/>
      <c r="AR54" s="19"/>
      <c r="AS54" s="19"/>
      <c r="AT54" s="19"/>
      <c r="AU54" s="19"/>
      <c r="AV54" s="19"/>
      <c r="AW54" s="19"/>
      <c r="AX54" s="19"/>
      <c r="AY54" s="19"/>
      <c r="AZ54" s="19"/>
      <c r="BA54" s="19"/>
    </row>
    <row r="55" spans="3:53" ht="20.100000000000001" customHeight="1">
      <c r="C55" s="126"/>
      <c r="D55" s="127" t="str">
        <f>D40</f>
        <v>2022-23</v>
      </c>
      <c r="E55" s="127" t="str">
        <f>E40</f>
        <v>2022-23</v>
      </c>
      <c r="F55" s="128"/>
      <c r="G55" s="129"/>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0"/>
      <c r="D56" s="131" t="s">
        <v>139</v>
      </c>
      <c r="E56" s="132" t="s">
        <v>140</v>
      </c>
      <c r="F56" s="132"/>
      <c r="G56" s="135" t="s">
        <v>123</v>
      </c>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4"/>
      <c r="D57" s="131" t="s">
        <v>124</v>
      </c>
      <c r="E57" s="132" t="s">
        <v>125</v>
      </c>
      <c r="F57" s="132" t="s">
        <v>126</v>
      </c>
      <c r="G57" s="135" t="s">
        <v>127</v>
      </c>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thickBot="1">
      <c r="C58" s="154" t="s">
        <v>141</v>
      </c>
      <c r="D58" s="155" t="s">
        <v>129</v>
      </c>
      <c r="E58" s="156" t="s">
        <v>130</v>
      </c>
      <c r="F58" s="156" t="s">
        <v>123</v>
      </c>
      <c r="G58" s="157" t="s">
        <v>142</v>
      </c>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6" t="s">
        <v>132</v>
      </c>
      <c r="D59" s="820" t="e">
        <f>VLOOKUP($D$7,VLOOKUP!$A$119:$S$147,3)*30</f>
        <v>#VALUE!</v>
      </c>
      <c r="E59" s="158">
        <f>+'EXHIBIT C'!D19</f>
        <v>0</v>
      </c>
      <c r="F59" s="821" t="e">
        <f t="shared" ref="F59:F65" si="2">IF(D59=0,"0",(E59/D59-1))</f>
        <v>#VALUE!</v>
      </c>
      <c r="G59" s="822" t="e">
        <f>IF(OR(F59&gt;5%, F59&lt;-5%),"YES","NO")</f>
        <v>#VALUE!</v>
      </c>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41" t="s">
        <v>133</v>
      </c>
      <c r="D60" s="820" t="e">
        <f>VLOOKUP($D$7,VLOOKUP!$A$119:$S$147,6)*30</f>
        <v>#VALUE!</v>
      </c>
      <c r="E60" s="159">
        <f>+'EXHIBIT C'!D20</f>
        <v>0</v>
      </c>
      <c r="F60" s="821" t="e">
        <f t="shared" si="2"/>
        <v>#VALUE!</v>
      </c>
      <c r="G60" s="822" t="e">
        <f t="shared" ref="G60:G65" si="3">IF(OR(F60&gt;5%, F60&lt;-5%),"YES","NO")</f>
        <v>#VALUE!</v>
      </c>
      <c r="H60" s="10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812" t="s">
        <v>134</v>
      </c>
      <c r="D61" s="823" t="e">
        <f>VLOOKUP($D$7,VLOOKUP!$A$119:$S$147,9)*30</f>
        <v>#VALUE!</v>
      </c>
      <c r="E61" s="824">
        <f>+'EXHIBIT C'!D21</f>
        <v>0</v>
      </c>
      <c r="F61" s="821" t="e">
        <f t="shared" si="2"/>
        <v>#VALUE!</v>
      </c>
      <c r="G61" s="822" t="e">
        <f t="shared" si="3"/>
        <v>#VALUE!</v>
      </c>
      <c r="H61" s="10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c r="C62" s="812" t="s">
        <v>82</v>
      </c>
      <c r="D62" s="823" t="e">
        <f>VLOOKUP($D$7,VLOOKUP!$A$119:$S$147,18)*30</f>
        <v>#VALUE!</v>
      </c>
      <c r="E62" s="824">
        <f>+'EXHIBIT C'!D22</f>
        <v>0</v>
      </c>
      <c r="F62" s="821" t="e">
        <f t="shared" si="2"/>
        <v>#VALUE!</v>
      </c>
      <c r="G62" s="822" t="e">
        <f t="shared" si="3"/>
        <v>#VALUE!</v>
      </c>
      <c r="H62" s="10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ht="20.100000000000001" customHeight="1">
      <c r="C63" s="812" t="s">
        <v>135</v>
      </c>
      <c r="D63" s="823" t="e">
        <f>VLOOKUP($D$7,VLOOKUP!$A$119:$S$147,12)*30</f>
        <v>#VALUE!</v>
      </c>
      <c r="E63" s="824">
        <f>+'EXHIBIT C'!D23</f>
        <v>0</v>
      </c>
      <c r="F63" s="821" t="e">
        <f t="shared" si="2"/>
        <v>#VALUE!</v>
      </c>
      <c r="G63" s="822" t="e">
        <f t="shared" si="3"/>
        <v>#VALUE!</v>
      </c>
      <c r="H63" s="105"/>
      <c r="AB63" s="20"/>
      <c r="AC63" s="20"/>
      <c r="AD63" s="20"/>
      <c r="AE63" s="20"/>
      <c r="AF63" s="20"/>
      <c r="AG63" s="20"/>
      <c r="AH63" s="24"/>
      <c r="AI63" s="24"/>
      <c r="AJ63" s="24"/>
      <c r="AK63" s="24"/>
      <c r="AL63" s="24"/>
      <c r="AM63" s="24"/>
      <c r="AN63" s="24"/>
      <c r="AO63" s="24"/>
      <c r="AP63" s="24"/>
      <c r="AQ63" s="24"/>
      <c r="AR63" s="24"/>
      <c r="AS63" s="24"/>
      <c r="AT63" s="24"/>
      <c r="AU63" s="24"/>
      <c r="AV63" s="24"/>
      <c r="AW63" s="24"/>
      <c r="AX63" s="24"/>
      <c r="AY63" s="24"/>
      <c r="AZ63" s="24"/>
      <c r="BA63" s="24"/>
    </row>
    <row r="64" spans="3:53" ht="20.100000000000001" customHeight="1" thickBot="1">
      <c r="C64" s="815" t="s">
        <v>136</v>
      </c>
      <c r="D64" s="825" t="e">
        <f>VLOOKUP($D$7,VLOOKUP!$A$119:$S$147,15)*30</f>
        <v>#VALUE!</v>
      </c>
      <c r="E64" s="826">
        <f>+'EXHIBIT C'!D24</f>
        <v>0</v>
      </c>
      <c r="F64" s="827" t="e">
        <f t="shared" si="2"/>
        <v>#VALUE!</v>
      </c>
      <c r="G64" s="828" t="e">
        <f t="shared" si="3"/>
        <v>#VALUE!</v>
      </c>
      <c r="H64" s="10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thickBot="1">
      <c r="C65" s="143" t="s">
        <v>50</v>
      </c>
      <c r="D65" s="160" t="e">
        <f>SUM(D59:D64)</f>
        <v>#VALUE!</v>
      </c>
      <c r="E65" s="161">
        <f>SUM(E59:E64)</f>
        <v>0</v>
      </c>
      <c r="F65" s="162" t="e">
        <f t="shared" si="2"/>
        <v>#VALUE!</v>
      </c>
      <c r="G65" s="163" t="e">
        <f t="shared" si="3"/>
        <v>#VALUE!</v>
      </c>
      <c r="H65" s="105"/>
      <c r="I65" s="24"/>
      <c r="J65" s="24"/>
      <c r="K65" s="24"/>
      <c r="L65" s="24"/>
      <c r="M65" s="24"/>
      <c r="N65" s="24"/>
      <c r="O65" s="24"/>
      <c r="P65" s="24"/>
      <c r="Q65" s="24"/>
      <c r="R65" s="24"/>
      <c r="S65" s="24"/>
      <c r="T65" s="24"/>
      <c r="U65" s="20"/>
      <c r="V65" s="20"/>
      <c r="W65" s="20"/>
      <c r="X65" s="20"/>
      <c r="Y65" s="20"/>
      <c r="Z65" s="20"/>
      <c r="AA65" s="2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42" customHeight="1" thickBot="1">
      <c r="C66" s="1085" t="s">
        <v>143</v>
      </c>
      <c r="D66" s="1086"/>
      <c r="E66" s="1086"/>
      <c r="F66" s="1086"/>
      <c r="G66" s="1087"/>
      <c r="H66" s="105"/>
      <c r="I66" s="24"/>
      <c r="J66" s="24"/>
      <c r="K66" s="24"/>
      <c r="L66" s="24"/>
      <c r="M66" s="24"/>
      <c r="N66" s="24"/>
      <c r="O66" s="24"/>
      <c r="P66" s="24"/>
      <c r="Q66" s="24"/>
      <c r="R66" s="24"/>
      <c r="S66" s="24"/>
      <c r="T66" s="24"/>
      <c r="U66" s="20"/>
      <c r="V66" s="20"/>
      <c r="W66" s="20"/>
      <c r="X66" s="20"/>
      <c r="Y66" s="20"/>
      <c r="Z66" s="20"/>
      <c r="AA66" s="2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4.6" customHeight="1" thickBot="1">
      <c r="A67" s="121"/>
      <c r="B67" s="121"/>
      <c r="C67" s="1000" t="s">
        <v>138</v>
      </c>
      <c r="D67" s="1001"/>
      <c r="E67" s="1001"/>
      <c r="F67" s="1001"/>
      <c r="G67" s="1002"/>
      <c r="H67" s="105"/>
      <c r="I67" s="24"/>
      <c r="J67" s="24"/>
      <c r="K67" s="24"/>
      <c r="L67" s="24"/>
      <c r="M67" s="24"/>
      <c r="N67" s="24"/>
      <c r="O67" s="24"/>
      <c r="P67" s="24"/>
      <c r="Q67" s="24"/>
      <c r="R67" s="24"/>
      <c r="S67" s="24"/>
      <c r="T67" s="24"/>
      <c r="U67" s="20"/>
      <c r="V67" s="20"/>
      <c r="W67" s="20"/>
      <c r="X67" s="20"/>
      <c r="Y67" s="20"/>
      <c r="Z67" s="20"/>
      <c r="AA67" s="2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27.25" customHeight="1" thickBot="1">
      <c r="A68" s="121"/>
      <c r="B68" s="121"/>
      <c r="C68" s="1313"/>
      <c r="D68" s="1314"/>
      <c r="E68" s="1314"/>
      <c r="F68" s="1314"/>
      <c r="G68" s="1315"/>
      <c r="H68" s="105"/>
      <c r="I68" s="24"/>
      <c r="J68" s="24"/>
      <c r="K68" s="24"/>
      <c r="L68" s="24"/>
      <c r="M68" s="24"/>
      <c r="N68" s="24"/>
      <c r="O68" s="24"/>
      <c r="P68" s="24"/>
      <c r="Q68" s="24"/>
      <c r="R68" s="24"/>
      <c r="S68" s="24"/>
      <c r="T68" s="24"/>
      <c r="U68" s="20"/>
      <c r="V68" s="20"/>
      <c r="W68" s="20"/>
      <c r="X68" s="20"/>
      <c r="Y68" s="20"/>
      <c r="Z68" s="20"/>
      <c r="AA68" s="20"/>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H69" s="105"/>
      <c r="I69" s="24"/>
      <c r="J69" s="24"/>
      <c r="K69" s="24"/>
      <c r="L69" s="24"/>
      <c r="M69" s="24"/>
      <c r="N69" s="24"/>
      <c r="O69" s="24"/>
      <c r="P69" s="24"/>
      <c r="Q69" s="24"/>
      <c r="R69" s="24"/>
      <c r="S69" s="24"/>
      <c r="T69" s="24"/>
      <c r="U69" s="20"/>
      <c r="V69" s="20"/>
      <c r="W69" s="20"/>
      <c r="X69" s="20"/>
      <c r="Y69" s="20"/>
      <c r="Z69" s="20"/>
      <c r="AA69" s="20"/>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H70" s="105"/>
      <c r="I70" s="24"/>
      <c r="J70" s="24"/>
      <c r="K70" s="24"/>
      <c r="L70" s="24"/>
      <c r="M70" s="24"/>
      <c r="N70" s="24"/>
      <c r="O70" s="24"/>
      <c r="P70" s="24"/>
      <c r="Q70" s="24"/>
      <c r="R70" s="24"/>
      <c r="S70" s="24"/>
      <c r="T70" s="24"/>
      <c r="U70" s="20"/>
      <c r="V70" s="20"/>
      <c r="W70" s="20"/>
      <c r="X70" s="20"/>
      <c r="Y70" s="20"/>
      <c r="Z70" s="20"/>
      <c r="AA70" s="20"/>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A71" s="120" t="s">
        <v>144</v>
      </c>
      <c r="B71" s="120"/>
      <c r="C71" s="164" t="s">
        <v>145</v>
      </c>
      <c r="D71" s="105"/>
      <c r="E71" s="105"/>
      <c r="F71" s="105"/>
      <c r="G71" s="105"/>
      <c r="H71" s="105"/>
      <c r="I71" s="24"/>
      <c r="J71" s="24"/>
      <c r="K71" s="24"/>
      <c r="L71" s="24"/>
      <c r="M71" s="24"/>
      <c r="N71" s="24"/>
      <c r="O71" s="24"/>
      <c r="P71" s="24"/>
      <c r="Q71" s="24"/>
      <c r="R71" s="24"/>
      <c r="S71" s="24"/>
      <c r="T71" s="24"/>
      <c r="U71" s="20"/>
      <c r="V71" s="20"/>
      <c r="W71" s="20"/>
      <c r="X71" s="20"/>
      <c r="Y71" s="20"/>
      <c r="Z71" s="20"/>
      <c r="AA71" s="20"/>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A72" s="121"/>
      <c r="B72" s="121"/>
      <c r="C72" s="115"/>
      <c r="D72" s="105"/>
      <c r="E72" s="105"/>
      <c r="F72" s="105"/>
      <c r="G72" s="105"/>
      <c r="H72" s="105"/>
      <c r="I72" s="24"/>
      <c r="J72" s="24"/>
      <c r="K72" s="24"/>
      <c r="L72" s="24"/>
      <c r="M72" s="24"/>
      <c r="N72" s="24"/>
      <c r="O72" s="24"/>
      <c r="P72" s="24"/>
      <c r="Q72" s="24"/>
      <c r="R72" s="24"/>
      <c r="S72" s="24"/>
      <c r="T72" s="24"/>
      <c r="U72" s="20"/>
      <c r="V72" s="20"/>
      <c r="W72" s="20"/>
      <c r="X72" s="20"/>
      <c r="Y72" s="20"/>
      <c r="Z72" s="20"/>
      <c r="AA72" s="20"/>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c r="A73" s="121"/>
      <c r="B73" s="121"/>
      <c r="C73" s="165" t="s">
        <v>146</v>
      </c>
      <c r="D73" s="105"/>
      <c r="E73" s="105"/>
      <c r="F73" s="105"/>
      <c r="G73" s="105"/>
      <c r="H73" s="105"/>
      <c r="I73" s="24"/>
      <c r="J73" s="24"/>
      <c r="K73" s="24"/>
      <c r="L73" s="24"/>
      <c r="M73" s="24"/>
      <c r="N73" s="24"/>
      <c r="O73" s="24"/>
      <c r="P73" s="24"/>
      <c r="Q73" s="24"/>
      <c r="R73" s="24"/>
      <c r="S73" s="24"/>
      <c r="T73" s="24"/>
      <c r="U73" s="20"/>
      <c r="V73" s="20"/>
      <c r="W73" s="20"/>
      <c r="X73" s="20"/>
      <c r="Y73" s="20"/>
      <c r="Z73" s="20"/>
      <c r="AA73" s="20"/>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c r="A74" s="121"/>
      <c r="B74" s="121"/>
      <c r="C74" s="829" t="str">
        <f>IF(+'EXHIBIT A'!E19='EXHIBIT C'!B69,"Equal","Not Equal")</f>
        <v>Equal</v>
      </c>
      <c r="D74" s="105" t="s">
        <v>147</v>
      </c>
      <c r="E74" s="105"/>
      <c r="F74" s="105"/>
      <c r="G74" s="105"/>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20.100000000000001" customHeight="1">
      <c r="A75" s="121"/>
      <c r="B75" s="121"/>
      <c r="C75" s="830" t="str">
        <f>IF('EXHIBIT C'!B69=SUM('EXHIBIT D'!G132+'EXHIBIT D'!G133+'EXHIBIT D'!G134+'EXHIBIT D'!G135),"Equal","Not Equal")</f>
        <v>Equal</v>
      </c>
      <c r="D75" s="105" t="s">
        <v>148</v>
      </c>
      <c r="E75" s="105"/>
      <c r="F75" s="105"/>
      <c r="G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0.100000000000001" customHeight="1">
      <c r="A76" s="121"/>
      <c r="B76" s="121"/>
      <c r="C76" s="166" t="s">
        <v>149</v>
      </c>
      <c r="D76" s="105"/>
      <c r="E76" s="105"/>
      <c r="F76" s="105"/>
      <c r="G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C77" s="829" t="str">
        <f>IF((+'EXHIBIT A'!E26)='EXHIBIT C'!B60,"Equal","Not Equal")</f>
        <v>Equal</v>
      </c>
      <c r="D77" s="105" t="s">
        <v>150</v>
      </c>
      <c r="E77" s="105"/>
      <c r="F77" s="105"/>
      <c r="G77" s="105"/>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830" t="str">
        <f>IF('EXHIBIT C'!B60=SUM('EXHIBIT D'!G231+'EXHIBIT D'!G232+'EXHIBIT D'!G233+'EXHIBIT D'!G234+'EXHIBIT D'!G235),"Equal","Not Equal")</f>
        <v>Equal</v>
      </c>
      <c r="D78" s="105" t="s">
        <v>151</v>
      </c>
      <c r="E78" s="105"/>
      <c r="F78" s="105"/>
      <c r="G78" s="105"/>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0"/>
      <c r="B79" s="120"/>
      <c r="C79" s="167"/>
      <c r="D79" s="105"/>
      <c r="E79" s="105"/>
      <c r="F79" s="105"/>
      <c r="G79" s="105"/>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0"/>
      <c r="B80" s="120"/>
      <c r="C80" s="167"/>
      <c r="D80" s="105"/>
      <c r="E80" s="105"/>
      <c r="F80" s="105"/>
      <c r="G80" s="105"/>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1.6" customHeight="1">
      <c r="A81" s="168" t="s">
        <v>152</v>
      </c>
      <c r="B81" s="120"/>
      <c r="C81" s="1088" t="s">
        <v>153</v>
      </c>
      <c r="D81" s="1088"/>
      <c r="E81" s="1088"/>
      <c r="F81" s="1088"/>
      <c r="G81" s="1088"/>
      <c r="H81" s="99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thickBot="1">
      <c r="A82" s="121"/>
      <c r="B82" s="121"/>
      <c r="C82" s="105"/>
      <c r="D82" s="105"/>
      <c r="E82" s="169"/>
      <c r="F82" s="105"/>
      <c r="G82" s="105"/>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38.1" customHeight="1">
      <c r="A83" s="121"/>
      <c r="B83" s="121"/>
      <c r="C83" s="170" t="s">
        <v>154</v>
      </c>
      <c r="D83" s="171" t="s">
        <v>155</v>
      </c>
      <c r="E83" s="170" t="s">
        <v>156</v>
      </c>
      <c r="F83" s="170" t="s">
        <v>123</v>
      </c>
      <c r="G83" s="105"/>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831" t="s">
        <v>157</v>
      </c>
      <c r="D84" s="832" t="e">
        <f>VLOOKUP($D$7,VLOOKUP!$A$7:$E$35,2)</f>
        <v>#VALUE!</v>
      </c>
      <c r="E84" s="833" t="e">
        <f>+'EXHIBIT D'!G75</f>
        <v>#VALUE!</v>
      </c>
      <c r="F84" s="833" t="e">
        <f>D84-E84</f>
        <v>#VALUE!</v>
      </c>
      <c r="G84" s="105"/>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834" t="s">
        <v>158</v>
      </c>
      <c r="D85" s="832">
        <f>E85</f>
        <v>0</v>
      </c>
      <c r="E85" s="833">
        <f>'EXHIBIT D'!G77</f>
        <v>0</v>
      </c>
      <c r="F85" s="833">
        <f>D85-E85</f>
        <v>0</v>
      </c>
      <c r="G85" s="105"/>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c r="A86" s="121"/>
      <c r="B86" s="121"/>
      <c r="C86" s="834" t="s">
        <v>159</v>
      </c>
      <c r="D86" s="832" t="e">
        <f>VLOOKUP($D$7,VLOOKUP!$A$7:$E$35,3)</f>
        <v>#VALUE!</v>
      </c>
      <c r="E86" s="833" t="e">
        <f>'EXHIBIT D'!G81</f>
        <v>#VALUE!</v>
      </c>
      <c r="F86" s="833" t="e">
        <f>D86-E86</f>
        <v>#VALUE!</v>
      </c>
      <c r="G86" s="10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thickBot="1">
      <c r="A87" s="120"/>
      <c r="B87" s="120"/>
      <c r="C87" s="172" t="s">
        <v>796</v>
      </c>
      <c r="D87" s="173">
        <f>E87</f>
        <v>0</v>
      </c>
      <c r="E87" s="174">
        <f>'EXHIBIT D'!G76</f>
        <v>0</v>
      </c>
      <c r="F87" s="833">
        <f>D87-E87</f>
        <v>0</v>
      </c>
      <c r="G87" s="105"/>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thickBot="1">
      <c r="A88" s="120"/>
      <c r="B88" s="120"/>
      <c r="C88" s="175" t="s">
        <v>160</v>
      </c>
      <c r="D88" s="176" t="e">
        <f>SUM(D84:D87)</f>
        <v>#VALUE!</v>
      </c>
      <c r="E88" s="176" t="e">
        <f>SUM(E84:E87)</f>
        <v>#VALUE!</v>
      </c>
      <c r="F88" s="176" t="e">
        <f>SUM(F84:F87)</f>
        <v>#VALUE!</v>
      </c>
      <c r="G88" s="105"/>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c r="A89" s="120"/>
      <c r="B89" s="120"/>
      <c r="C89" s="177"/>
      <c r="D89" s="177"/>
      <c r="E89" s="177"/>
      <c r="F89" s="105"/>
      <c r="G89" s="105"/>
      <c r="H89" s="105"/>
      <c r="I89" s="20"/>
      <c r="J89" s="20"/>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0"/>
      <c r="B90" s="120"/>
      <c r="C90" s="177"/>
      <c r="D90" s="177"/>
      <c r="E90" s="177"/>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0" t="s">
        <v>161</v>
      </c>
      <c r="B91" s="120"/>
      <c r="C91" s="120" t="s">
        <v>162</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120"/>
      <c r="D92" s="105"/>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5" t="str">
        <f>IF(+'EXHIBIT E'!B21=+'EXHIBIT D'!G196,"Equal","Not Equal")</f>
        <v>Equal</v>
      </c>
      <c r="D93" s="105" t="s">
        <v>163</v>
      </c>
      <c r="E93" s="105"/>
      <c r="F93" s="105"/>
      <c r="G93" s="110"/>
      <c r="H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836" t="str">
        <f>IF(+'EXHIBIT E'!C21=+'EXHIBIT D'!G240,"Equal","Not Equal")</f>
        <v>Equal</v>
      </c>
      <c r="D94" s="105" t="s">
        <v>164</v>
      </c>
      <c r="E94" s="178"/>
      <c r="F94" s="105"/>
      <c r="G94" s="110"/>
      <c r="H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36" t="str">
        <f>IF(+'EXHIBIT E'!D21=+'EXHIBIT D'!G258,"Equal","Not Equal")</f>
        <v>Equal</v>
      </c>
      <c r="D95" s="105" t="s">
        <v>165</v>
      </c>
      <c r="E95" s="178"/>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0"/>
      <c r="B96" s="120"/>
      <c r="C96" s="837" t="str">
        <f>IF(+'EXHIBIT E'!E21=+'EXHIBIT D'!G260,"Equal","Not Equal")</f>
        <v>Equal</v>
      </c>
      <c r="D96" s="179" t="s">
        <v>50</v>
      </c>
      <c r="E96" s="178"/>
      <c r="F96" s="105"/>
      <c r="G96" s="110"/>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1"/>
      <c r="B97" s="121"/>
      <c r="E97" s="105"/>
      <c r="F97" s="105"/>
      <c r="G97" s="148"/>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1"/>
      <c r="B98" s="121"/>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42" customHeight="1">
      <c r="A99" s="180" t="s">
        <v>166</v>
      </c>
      <c r="B99" s="181"/>
      <c r="C99" s="1089" t="s">
        <v>739</v>
      </c>
      <c r="D99" s="1089"/>
      <c r="E99" s="1089"/>
      <c r="F99" s="1089"/>
      <c r="G99" s="1007"/>
      <c r="H99" s="1007"/>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c r="A100" s="180"/>
      <c r="B100" s="181"/>
      <c r="C100" s="1007"/>
      <c r="D100" s="1007"/>
      <c r="E100" s="1007"/>
      <c r="F100" s="1007"/>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20.100000000000001" customHeight="1">
      <c r="C101" s="838">
        <f>+'EXHIBIT A'!E40</f>
        <v>0</v>
      </c>
      <c r="D101" s="988" t="s">
        <v>740</v>
      </c>
      <c r="E101" s="988"/>
      <c r="F101" s="988"/>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82"/>
      <c r="B102" s="182"/>
      <c r="C102" s="838">
        <f>'EXHIBIT D'!G278-'EXHIBIT D'!G264-'EXHIBIT D'!G276</f>
        <v>0</v>
      </c>
      <c r="D102" s="991" t="s">
        <v>741</v>
      </c>
      <c r="E102" s="991"/>
      <c r="F102" s="991"/>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66.599999999999994" customHeight="1">
      <c r="A103" s="183"/>
      <c r="B103" s="183"/>
      <c r="C103" s="839">
        <f>C101-C102</f>
        <v>0</v>
      </c>
      <c r="D103" s="1090" t="s">
        <v>800</v>
      </c>
      <c r="E103" s="1090"/>
      <c r="F103" s="1090"/>
      <c r="G103" s="1090"/>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C104" s="184"/>
      <c r="D104" s="20"/>
      <c r="E104" s="105"/>
      <c r="F104" s="105"/>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c r="C105" s="184"/>
      <c r="D105" s="105"/>
      <c r="E105" s="105"/>
      <c r="F105" s="105"/>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63" customHeight="1">
      <c r="A106" s="185" t="s">
        <v>167</v>
      </c>
      <c r="B106" s="116"/>
      <c r="C106" s="1083" t="s">
        <v>168</v>
      </c>
      <c r="D106" s="1083"/>
      <c r="E106" s="1083"/>
      <c r="F106" s="1083"/>
      <c r="G106" s="1083"/>
      <c r="H106" s="990"/>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ht="20.100000000000001" customHeight="1">
      <c r="A107" s="183"/>
      <c r="B107" s="183"/>
      <c r="I107" s="24"/>
      <c r="J107" s="24"/>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4.75" customHeight="1">
      <c r="A108" s="183"/>
      <c r="B108" s="183"/>
      <c r="C108" s="186">
        <f>'EXHIBIT A'!E14</f>
        <v>0</v>
      </c>
      <c r="D108" s="37" t="s">
        <v>762</v>
      </c>
      <c r="H108" s="2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6.25" customHeight="1">
      <c r="A109" s="183"/>
      <c r="B109" s="183"/>
      <c r="C109" s="840">
        <f>'EXHIBIT A'!E36</f>
        <v>0</v>
      </c>
      <c r="D109" s="37" t="s">
        <v>742</v>
      </c>
      <c r="H109" s="2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6.1" customHeight="1">
      <c r="A110" s="183"/>
      <c r="B110" s="183"/>
      <c r="C110" s="841">
        <f>C108-C109</f>
        <v>0</v>
      </c>
      <c r="D110" s="992" t="s">
        <v>169</v>
      </c>
      <c r="E110" s="992"/>
      <c r="F110" s="992"/>
      <c r="G110" s="992"/>
      <c r="H110" s="2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83"/>
      <c r="B111" s="183"/>
      <c r="C111" s="186"/>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6.1" customHeight="1">
      <c r="A112" s="183"/>
      <c r="B112" s="183"/>
      <c r="C112" s="842">
        <f>'EXHIBIT D'!G188</f>
        <v>0</v>
      </c>
      <c r="D112" s="179" t="s">
        <v>170</v>
      </c>
      <c r="E112" s="109"/>
      <c r="F112" s="109"/>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row>
    <row r="113" spans="1:46" ht="20.100000000000001" customHeight="1">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row>
    <row r="114" spans="1:46" ht="38.450000000000003" customHeight="1">
      <c r="C114" s="187">
        <f>C110+C112</f>
        <v>0</v>
      </c>
      <c r="D114" s="1091" t="s">
        <v>171</v>
      </c>
      <c r="E114" s="1091"/>
      <c r="F114" s="1091"/>
      <c r="G114" s="1091"/>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row>
    <row r="115" spans="1:46" ht="20.100000000000001" customHeight="1">
      <c r="C115" s="188"/>
      <c r="D115" s="189"/>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row>
    <row r="116" spans="1:46" ht="20.100000000000001" customHeight="1">
      <c r="A116" s="35"/>
      <c r="B116" s="35"/>
      <c r="C116" s="35"/>
      <c r="D116" s="24"/>
      <c r="E116" s="24"/>
      <c r="F116" s="24"/>
      <c r="G116" s="24"/>
      <c r="U116" s="111"/>
      <c r="V116" s="111"/>
      <c r="W116" s="111"/>
      <c r="X116" s="111"/>
      <c r="Y116" s="111"/>
      <c r="Z116" s="111"/>
      <c r="AA116" s="111"/>
      <c r="AB116" s="111"/>
      <c r="AC116" s="111"/>
      <c r="AD116" s="111"/>
      <c r="AE116" s="111"/>
      <c r="AF116" s="111"/>
      <c r="AG116" s="111"/>
    </row>
    <row r="117" spans="1:46" ht="39" customHeight="1">
      <c r="A117" s="190" t="s">
        <v>172</v>
      </c>
      <c r="B117" s="671"/>
      <c r="C117" s="1092" t="s">
        <v>173</v>
      </c>
      <c r="D117" s="1092"/>
      <c r="E117" s="1092"/>
      <c r="F117" s="1092"/>
      <c r="G117" s="1092"/>
      <c r="H117" s="999"/>
      <c r="U117" s="111"/>
      <c r="V117" s="111"/>
      <c r="W117" s="111"/>
      <c r="X117" s="111"/>
      <c r="Y117" s="111"/>
      <c r="Z117" s="111"/>
      <c r="AA117" s="111"/>
      <c r="AB117" s="111"/>
      <c r="AC117" s="111"/>
      <c r="AD117" s="111"/>
      <c r="AE117" s="111"/>
      <c r="AF117" s="111"/>
      <c r="AG117" s="111"/>
    </row>
    <row r="118" spans="1:46" ht="20.100000000000001" customHeight="1">
      <c r="A118" s="20"/>
      <c r="B118" s="20"/>
      <c r="C118" s="20"/>
      <c r="D118" s="20"/>
      <c r="U118" s="111"/>
      <c r="V118" s="111"/>
      <c r="W118" s="111"/>
      <c r="X118" s="111"/>
      <c r="Y118" s="111"/>
      <c r="Z118" s="111"/>
      <c r="AA118" s="111"/>
      <c r="AB118" s="111"/>
      <c r="AC118" s="111"/>
      <c r="AD118" s="111"/>
      <c r="AE118" s="111"/>
      <c r="AF118" s="111"/>
      <c r="AG118" s="111"/>
    </row>
    <row r="119" spans="1:46" ht="20.100000000000001" customHeight="1">
      <c r="A119" s="20"/>
      <c r="C119" s="191" t="str">
        <f>IF('EXHIBIT G'!D128=0,"No Credit Hours or Not Applicable",('EXHIBIT G'!D128/'EXHIBIT C'!F10))</f>
        <v>No Credit Hours or Not Applicable</v>
      </c>
      <c r="D119" s="20" t="s">
        <v>87</v>
      </c>
      <c r="U119" s="111"/>
      <c r="V119" s="111"/>
      <c r="W119" s="111"/>
      <c r="X119" s="111"/>
      <c r="Y119" s="111"/>
      <c r="Z119" s="111"/>
      <c r="AA119" s="111"/>
      <c r="AB119" s="111"/>
      <c r="AC119" s="111"/>
      <c r="AD119" s="111"/>
      <c r="AE119" s="111"/>
      <c r="AF119" s="111"/>
      <c r="AG119" s="111"/>
    </row>
    <row r="120" spans="1:46" ht="20.100000000000001" customHeight="1">
      <c r="A120" s="20"/>
      <c r="C120" s="192"/>
      <c r="D120" s="20"/>
      <c r="F120" s="24"/>
      <c r="G120" s="24"/>
      <c r="H120" s="24"/>
      <c r="U120" s="111"/>
      <c r="V120" s="111"/>
      <c r="W120" s="111"/>
      <c r="X120" s="111"/>
      <c r="Y120" s="111"/>
      <c r="Z120" s="111"/>
      <c r="AA120" s="111"/>
      <c r="AB120" s="111"/>
      <c r="AC120" s="111"/>
      <c r="AD120" s="111"/>
      <c r="AE120" s="111"/>
      <c r="AF120" s="111"/>
      <c r="AG120" s="111"/>
    </row>
    <row r="121" spans="1:46" ht="20.100000000000001" customHeight="1">
      <c r="A121" s="20"/>
      <c r="C121" s="193" t="str">
        <f>IF('EXHIBIT G'!D129=0,"No Credit Hours or Not Applicable",('EXHIBIT G'!D129/'EXHIBIT C'!D19))</f>
        <v>No Credit Hours or Not Applicable</v>
      </c>
      <c r="D121" s="20" t="s">
        <v>174</v>
      </c>
      <c r="F121" s="35"/>
      <c r="G121" s="35"/>
      <c r="H121" s="35"/>
      <c r="U121" s="111"/>
      <c r="V121" s="111"/>
      <c r="W121" s="111"/>
      <c r="X121" s="111"/>
      <c r="Y121" s="111"/>
      <c r="Z121" s="111"/>
      <c r="AA121" s="111"/>
      <c r="AB121" s="111"/>
      <c r="AC121" s="111"/>
      <c r="AD121" s="111"/>
      <c r="AE121" s="111"/>
      <c r="AF121" s="111"/>
      <c r="AG121" s="111"/>
    </row>
    <row r="122" spans="1:46" ht="20.100000000000001" customHeight="1">
      <c r="A122" s="20"/>
      <c r="C122" s="194"/>
      <c r="D122" s="20"/>
      <c r="F122" s="35"/>
      <c r="G122" s="35"/>
      <c r="H122" s="35"/>
      <c r="U122" s="111"/>
      <c r="V122" s="111"/>
      <c r="W122" s="111"/>
      <c r="X122" s="111"/>
      <c r="Y122" s="111"/>
      <c r="Z122" s="111"/>
      <c r="AA122" s="111"/>
      <c r="AB122" s="111"/>
      <c r="AC122" s="111"/>
      <c r="AD122" s="111"/>
      <c r="AE122" s="111"/>
      <c r="AF122" s="111"/>
      <c r="AG122" s="111"/>
    </row>
    <row r="123" spans="1:46" s="20" customFormat="1" ht="20.100000000000001" customHeight="1">
      <c r="C123" s="1009"/>
      <c r="D123" s="1010"/>
      <c r="E123" s="1010"/>
    </row>
    <row r="124" spans="1:46" s="20" customFormat="1" ht="20.100000000000001" customHeight="1">
      <c r="A124" s="671" t="s">
        <v>175</v>
      </c>
      <c r="B124" s="671"/>
      <c r="C124" s="671" t="s">
        <v>176</v>
      </c>
    </row>
    <row r="125" spans="1:46" ht="20.100000000000001" customHeight="1">
      <c r="A125" s="20"/>
      <c r="C125" s="20"/>
      <c r="D125" s="20"/>
      <c r="U125" s="111"/>
      <c r="V125" s="111"/>
      <c r="W125" s="111"/>
      <c r="X125" s="111"/>
      <c r="Y125" s="111"/>
      <c r="Z125" s="111"/>
      <c r="AA125" s="111"/>
      <c r="AB125" s="111"/>
      <c r="AC125" s="111"/>
      <c r="AD125" s="111"/>
      <c r="AE125" s="111"/>
      <c r="AF125" s="111"/>
      <c r="AG125" s="111"/>
    </row>
    <row r="126" spans="1:46" ht="42.6" customHeight="1">
      <c r="A126" s="20"/>
      <c r="C126" s="195" t="str">
        <f>IF(+'EXHIBIT G'!D128='EXHIBIT C'!H10,"Equal","Not Equal")</f>
        <v>Equal</v>
      </c>
      <c r="D126" s="1093" t="s">
        <v>801</v>
      </c>
      <c r="E126" s="1093"/>
      <c r="F126" s="1093"/>
      <c r="G126" s="1093"/>
      <c r="U126" s="111"/>
      <c r="V126" s="111"/>
      <c r="W126" s="111"/>
      <c r="X126" s="111"/>
      <c r="Y126" s="111"/>
      <c r="Z126" s="111"/>
      <c r="AA126" s="111"/>
      <c r="AB126" s="111"/>
      <c r="AC126" s="111"/>
      <c r="AD126" s="111"/>
      <c r="AE126" s="111"/>
      <c r="AF126" s="111"/>
      <c r="AG126" s="111"/>
    </row>
    <row r="127" spans="1:46" ht="20.100000000000001" customHeight="1">
      <c r="A127" s="20"/>
      <c r="C127" s="192"/>
      <c r="D127" s="196"/>
      <c r="E127" s="196"/>
      <c r="F127" s="196"/>
      <c r="G127" s="196"/>
      <c r="U127" s="111"/>
      <c r="V127" s="111"/>
      <c r="W127" s="111"/>
      <c r="X127" s="111"/>
      <c r="Y127" s="111"/>
      <c r="Z127" s="111"/>
      <c r="AA127" s="111"/>
      <c r="AB127" s="111"/>
      <c r="AC127" s="111"/>
      <c r="AD127" s="111"/>
      <c r="AE127" s="111"/>
      <c r="AF127" s="111"/>
      <c r="AG127" s="111"/>
    </row>
    <row r="128" spans="1:46" ht="20.100000000000001" customHeight="1">
      <c r="A128" s="20"/>
      <c r="C128" s="20"/>
      <c r="D128" s="20"/>
      <c r="U128" s="111"/>
      <c r="V128" s="111"/>
      <c r="W128" s="111"/>
      <c r="X128" s="111"/>
      <c r="Y128" s="111"/>
      <c r="Z128" s="111"/>
      <c r="AA128" s="111"/>
      <c r="AB128" s="111"/>
      <c r="AC128" s="111"/>
      <c r="AD128" s="111"/>
      <c r="AE128" s="111"/>
      <c r="AF128" s="111"/>
      <c r="AG128" s="111"/>
    </row>
    <row r="129" spans="1:33" ht="58.35" customHeight="1">
      <c r="A129" s="20"/>
      <c r="C129" s="195" t="str">
        <f>IF(+'EXHIBIT G'!D129='EXHIBIT C'!F19,"Equal","Not Equal")</f>
        <v>Equal</v>
      </c>
      <c r="D129" s="1093" t="s">
        <v>802</v>
      </c>
      <c r="E129" s="1093"/>
      <c r="F129" s="1093"/>
      <c r="G129" s="1093"/>
      <c r="U129" s="111"/>
      <c r="V129" s="111"/>
      <c r="W129" s="111"/>
      <c r="X129" s="111"/>
      <c r="Y129" s="111"/>
      <c r="Z129" s="111"/>
      <c r="AA129" s="111"/>
      <c r="AB129" s="111"/>
      <c r="AC129" s="111"/>
      <c r="AD129" s="111"/>
      <c r="AE129" s="111"/>
      <c r="AF129" s="111"/>
      <c r="AG129" s="111"/>
    </row>
    <row r="130" spans="1:33" ht="20.100000000000001" customHeight="1">
      <c r="A130" s="20"/>
      <c r="C130" s="192"/>
      <c r="D130" s="196"/>
      <c r="E130" s="196"/>
      <c r="F130" s="196"/>
      <c r="G130" s="196"/>
      <c r="U130" s="111"/>
      <c r="V130" s="111"/>
      <c r="W130" s="111"/>
      <c r="X130" s="111"/>
      <c r="Y130" s="111"/>
      <c r="Z130" s="111"/>
      <c r="AA130" s="111"/>
      <c r="AB130" s="111"/>
      <c r="AC130" s="111"/>
      <c r="AD130" s="111"/>
      <c r="AE130" s="111"/>
      <c r="AF130" s="111"/>
      <c r="AG130" s="111"/>
    </row>
    <row r="131" spans="1:33" ht="20.100000000000001" customHeight="1">
      <c r="A131" s="20"/>
      <c r="C131" s="192"/>
      <c r="D131" s="1008"/>
      <c r="E131" s="1008"/>
      <c r="F131" s="1008"/>
      <c r="G131" s="1008"/>
      <c r="U131" s="111"/>
      <c r="V131" s="111"/>
      <c r="W131" s="111"/>
      <c r="X131" s="111"/>
      <c r="Y131" s="111"/>
      <c r="Z131" s="111"/>
      <c r="AA131" s="111"/>
      <c r="AB131" s="111"/>
      <c r="AC131" s="111"/>
      <c r="AD131" s="111"/>
      <c r="AE131" s="111"/>
      <c r="AF131" s="111"/>
      <c r="AG131" s="111"/>
    </row>
    <row r="132" spans="1:33" ht="20.100000000000001" customHeight="1">
      <c r="A132" s="20"/>
      <c r="C132" s="197"/>
      <c r="D132" s="1008"/>
      <c r="E132" s="1008"/>
      <c r="F132" s="1008"/>
      <c r="G132" s="1008"/>
      <c r="U132" s="111"/>
      <c r="V132" s="111"/>
      <c r="W132" s="111"/>
      <c r="X132" s="111"/>
      <c r="Y132" s="111"/>
      <c r="Z132" s="111"/>
      <c r="AA132" s="111"/>
      <c r="AB132" s="111"/>
      <c r="AC132" s="111"/>
      <c r="AD132" s="111"/>
      <c r="AE132" s="111"/>
      <c r="AF132" s="111"/>
      <c r="AG132" s="111"/>
    </row>
    <row r="133" spans="1:33" ht="62.1" customHeight="1">
      <c r="A133" s="190" t="s">
        <v>177</v>
      </c>
      <c r="B133" s="671"/>
      <c r="C133" s="1092" t="s">
        <v>804</v>
      </c>
      <c r="D133" s="1092"/>
      <c r="E133" s="1092"/>
      <c r="F133" s="1092"/>
      <c r="G133" s="1092"/>
      <c r="H133" s="999"/>
      <c r="U133" s="111"/>
      <c r="V133" s="111"/>
      <c r="W133" s="111"/>
      <c r="X133" s="111"/>
      <c r="Y133" s="111"/>
      <c r="Z133" s="111"/>
      <c r="AA133" s="111"/>
      <c r="AB133" s="111"/>
      <c r="AC133" s="111"/>
      <c r="AD133" s="111"/>
      <c r="AE133" s="111"/>
      <c r="AF133" s="111"/>
      <c r="AG133" s="111"/>
    </row>
    <row r="134" spans="1:33" ht="20.100000000000001" customHeight="1">
      <c r="A134" s="20"/>
      <c r="C134" s="20"/>
      <c r="D134" s="20"/>
      <c r="U134" s="111"/>
      <c r="V134" s="111"/>
      <c r="W134" s="111"/>
      <c r="X134" s="111"/>
      <c r="Y134" s="111"/>
      <c r="Z134" s="111"/>
      <c r="AA134" s="111"/>
      <c r="AB134" s="111"/>
      <c r="AC134" s="111"/>
      <c r="AD134" s="111"/>
      <c r="AE134" s="111"/>
      <c r="AF134" s="111"/>
      <c r="AG134" s="111"/>
    </row>
    <row r="135" spans="1:33" ht="20.100000000000001" customHeight="1">
      <c r="A135" s="20"/>
      <c r="C135" s="195" t="str">
        <f>IF(+'EXHIBIT G'!F123='EXHIBIT G'!F139,"Equal","Not Equal")</f>
        <v>Equal</v>
      </c>
      <c r="D135" s="989" t="s">
        <v>178</v>
      </c>
      <c r="E135" s="989"/>
      <c r="F135" s="989"/>
      <c r="U135" s="111"/>
      <c r="V135" s="111"/>
      <c r="W135" s="111"/>
      <c r="X135" s="111"/>
      <c r="Y135" s="111"/>
      <c r="Z135" s="111"/>
      <c r="AA135" s="111"/>
      <c r="AB135" s="111"/>
      <c r="AC135" s="111"/>
      <c r="AD135" s="111"/>
      <c r="AE135" s="111"/>
      <c r="AF135" s="111"/>
      <c r="AG135" s="111"/>
    </row>
    <row r="136" spans="1:33" ht="20.100000000000001" customHeight="1" thickBot="1">
      <c r="A136" s="20"/>
      <c r="C136" s="197"/>
      <c r="D136" s="20"/>
      <c r="H136" s="149"/>
      <c r="U136" s="111"/>
      <c r="V136" s="111"/>
      <c r="W136" s="111"/>
      <c r="X136" s="111"/>
      <c r="Y136" s="111"/>
      <c r="Z136" s="111"/>
      <c r="AA136" s="111"/>
      <c r="AB136" s="111"/>
      <c r="AC136" s="111"/>
      <c r="AD136" s="111"/>
      <c r="AE136" s="111"/>
      <c r="AF136" s="111"/>
      <c r="AG136" s="111"/>
    </row>
    <row r="137" spans="1:33" ht="24.6" customHeight="1" thickBot="1">
      <c r="A137" s="20"/>
      <c r="C137" s="1003" t="s">
        <v>179</v>
      </c>
      <c r="D137" s="1004"/>
      <c r="E137" s="1004"/>
      <c r="F137" s="1004"/>
      <c r="G137" s="1005"/>
      <c r="H137" s="38"/>
      <c r="U137" s="111"/>
      <c r="V137" s="111"/>
      <c r="W137" s="111"/>
      <c r="X137" s="111"/>
      <c r="Y137" s="111"/>
      <c r="Z137" s="111"/>
      <c r="AA137" s="111"/>
      <c r="AB137" s="111"/>
      <c r="AC137" s="111"/>
      <c r="AD137" s="111"/>
      <c r="AE137" s="111"/>
      <c r="AF137" s="111"/>
      <c r="AG137" s="111"/>
    </row>
    <row r="138" spans="1:33" ht="199.5" customHeight="1" thickBot="1">
      <c r="A138" s="20"/>
      <c r="C138" s="1316"/>
      <c r="D138" s="1317"/>
      <c r="E138" s="1317"/>
      <c r="F138" s="1317"/>
      <c r="G138" s="1318"/>
      <c r="H138" s="198"/>
      <c r="U138" s="111"/>
      <c r="V138" s="111"/>
      <c r="W138" s="111"/>
      <c r="X138" s="111"/>
      <c r="Y138" s="111"/>
      <c r="Z138" s="111"/>
      <c r="AA138" s="111"/>
      <c r="AB138" s="111"/>
      <c r="AC138" s="111"/>
      <c r="AD138" s="111"/>
      <c r="AE138" s="111"/>
      <c r="AF138" s="111"/>
      <c r="AG138" s="111"/>
    </row>
    <row r="139" spans="1:33" ht="20.100000000000001" customHeight="1">
      <c r="H139" s="149"/>
      <c r="U139" s="111"/>
      <c r="V139" s="111"/>
      <c r="W139" s="111"/>
      <c r="X139" s="111"/>
      <c r="Y139" s="111"/>
      <c r="Z139" s="111"/>
      <c r="AA139" s="111"/>
      <c r="AB139" s="111"/>
      <c r="AC139" s="111"/>
      <c r="AD139" s="111"/>
      <c r="AE139" s="111"/>
      <c r="AF139" s="111"/>
      <c r="AG139" s="111"/>
    </row>
    <row r="140" spans="1:33" ht="20.100000000000001" customHeight="1">
      <c r="H140" s="149"/>
      <c r="U140" s="111"/>
      <c r="V140" s="111"/>
      <c r="W140" s="111"/>
      <c r="X140" s="111"/>
      <c r="Y140" s="111"/>
      <c r="Z140" s="111"/>
      <c r="AA140" s="111"/>
      <c r="AB140" s="111"/>
      <c r="AC140" s="111"/>
      <c r="AD140" s="111"/>
      <c r="AE140" s="111"/>
      <c r="AF140" s="111"/>
      <c r="AG140" s="111"/>
    </row>
    <row r="141" spans="1:33" ht="20.100000000000001" customHeight="1">
      <c r="U141" s="111"/>
      <c r="V141" s="111"/>
      <c r="W141" s="111"/>
      <c r="X141" s="111"/>
      <c r="Y141" s="111"/>
      <c r="Z141" s="111"/>
      <c r="AA141" s="111"/>
      <c r="AB141" s="111"/>
      <c r="AC141" s="111"/>
      <c r="AD141" s="111"/>
      <c r="AE141" s="111"/>
      <c r="AF141" s="111"/>
      <c r="AG141" s="111"/>
    </row>
    <row r="142" spans="1:33" ht="20.100000000000001" customHeight="1">
      <c r="U142" s="111"/>
      <c r="V142" s="111"/>
      <c r="W142" s="111"/>
      <c r="X142" s="111"/>
      <c r="Y142" s="111"/>
      <c r="Z142" s="111"/>
      <c r="AA142" s="111"/>
      <c r="AB142" s="111"/>
      <c r="AC142" s="111"/>
      <c r="AD142" s="111"/>
      <c r="AE142" s="111"/>
      <c r="AF142" s="111"/>
      <c r="AG142" s="111"/>
    </row>
    <row r="143" spans="1:33" ht="20.100000000000001" customHeight="1">
      <c r="U143" s="111"/>
      <c r="V143" s="111"/>
      <c r="W143" s="111"/>
      <c r="X143" s="111"/>
      <c r="Y143" s="111"/>
      <c r="Z143" s="111"/>
      <c r="AA143" s="111"/>
      <c r="AB143" s="111"/>
      <c r="AC143" s="111"/>
      <c r="AD143" s="111"/>
      <c r="AE143" s="111"/>
      <c r="AF143" s="111"/>
      <c r="AG143" s="111"/>
    </row>
    <row r="144" spans="1:33" ht="20.100000000000001" customHeight="1">
      <c r="U144" s="111"/>
      <c r="V144" s="111"/>
      <c r="W144" s="111"/>
      <c r="X144" s="111"/>
      <c r="Y144" s="111"/>
      <c r="Z144" s="111"/>
      <c r="AA144" s="111"/>
      <c r="AB144" s="111"/>
      <c r="AC144" s="111"/>
      <c r="AD144" s="111"/>
      <c r="AE144" s="111"/>
      <c r="AF144" s="111"/>
      <c r="AG144" s="111"/>
    </row>
    <row r="145" spans="21:33" ht="20.100000000000001" customHeight="1">
      <c r="U145" s="111"/>
      <c r="V145" s="111"/>
      <c r="W145" s="111"/>
      <c r="X145" s="111"/>
      <c r="Y145" s="111"/>
      <c r="Z145" s="111"/>
      <c r="AA145" s="111"/>
      <c r="AB145" s="111"/>
      <c r="AC145" s="111"/>
      <c r="AD145" s="111"/>
      <c r="AE145" s="111"/>
      <c r="AF145" s="111"/>
      <c r="AG145" s="111"/>
    </row>
    <row r="146" spans="21:33" ht="20.100000000000001" customHeight="1">
      <c r="U146" s="111"/>
      <c r="V146" s="111"/>
      <c r="W146" s="111"/>
      <c r="X146" s="111"/>
      <c r="Y146" s="111"/>
      <c r="Z146" s="111"/>
      <c r="AA146" s="111"/>
      <c r="AB146" s="111"/>
      <c r="AC146" s="111"/>
      <c r="AD146" s="111"/>
      <c r="AE146" s="111"/>
      <c r="AF146" s="111"/>
      <c r="AG146" s="111"/>
    </row>
    <row r="147" spans="21:33" ht="20.100000000000001" customHeight="1">
      <c r="U147" s="111"/>
      <c r="V147" s="111"/>
      <c r="W147" s="111"/>
      <c r="X147" s="111"/>
      <c r="Y147" s="111"/>
      <c r="Z147" s="111"/>
      <c r="AA147" s="111"/>
      <c r="AB147" s="111"/>
      <c r="AC147" s="111"/>
      <c r="AD147" s="111"/>
      <c r="AE147" s="111"/>
      <c r="AF147" s="111"/>
      <c r="AG147" s="111"/>
    </row>
    <row r="148" spans="21:33" ht="20.100000000000001" customHeight="1">
      <c r="U148" s="111"/>
      <c r="V148" s="111"/>
      <c r="W148" s="111"/>
      <c r="X148" s="111"/>
      <c r="Y148" s="111"/>
      <c r="Z148" s="111"/>
      <c r="AA148" s="111"/>
      <c r="AB148" s="111"/>
      <c r="AC148" s="111"/>
      <c r="AD148" s="111"/>
      <c r="AE148" s="111"/>
      <c r="AF148" s="111"/>
      <c r="AG148" s="111"/>
    </row>
    <row r="149" spans="21:33" ht="20.100000000000001" customHeight="1">
      <c r="U149" s="111"/>
      <c r="V149" s="111"/>
      <c r="W149" s="111"/>
      <c r="X149" s="111"/>
      <c r="Y149" s="111"/>
      <c r="Z149" s="111"/>
      <c r="AA149" s="111"/>
      <c r="AB149" s="111"/>
      <c r="AC149" s="111"/>
      <c r="AD149" s="111"/>
      <c r="AE149" s="111"/>
      <c r="AF149" s="111"/>
      <c r="AG149" s="111"/>
    </row>
    <row r="150" spans="21:33" ht="20.100000000000001" customHeight="1">
      <c r="U150" s="111"/>
      <c r="V150" s="111"/>
      <c r="W150" s="111"/>
      <c r="X150" s="111"/>
      <c r="Y150" s="111"/>
      <c r="Z150" s="111"/>
      <c r="AA150" s="111"/>
      <c r="AB150" s="111"/>
      <c r="AC150" s="111"/>
      <c r="AD150" s="111"/>
      <c r="AE150" s="111"/>
      <c r="AF150" s="111"/>
      <c r="AG150" s="111"/>
    </row>
    <row r="151" spans="21:33" ht="20.100000000000001" customHeight="1">
      <c r="U151" s="111"/>
      <c r="V151" s="111"/>
      <c r="W151" s="111"/>
      <c r="X151" s="111"/>
      <c r="Y151" s="111"/>
      <c r="Z151" s="111"/>
      <c r="AA151" s="111"/>
      <c r="AB151" s="111"/>
      <c r="AC151" s="111"/>
      <c r="AD151" s="111"/>
      <c r="AE151" s="111"/>
      <c r="AF151" s="111"/>
      <c r="AG151" s="111"/>
    </row>
    <row r="152" spans="21:33" ht="20.100000000000001" customHeight="1">
      <c r="U152" s="111"/>
      <c r="V152" s="111"/>
      <c r="W152" s="111"/>
      <c r="X152" s="111"/>
      <c r="Y152" s="111"/>
      <c r="Z152" s="111"/>
      <c r="AA152" s="111"/>
      <c r="AB152" s="111"/>
      <c r="AC152" s="111"/>
      <c r="AD152" s="111"/>
      <c r="AE152" s="111"/>
      <c r="AF152" s="111"/>
      <c r="AG152" s="111"/>
    </row>
    <row r="153" spans="21:33" ht="20.100000000000001" customHeight="1">
      <c r="U153" s="111"/>
      <c r="V153" s="111"/>
      <c r="W153" s="111"/>
      <c r="X153" s="111"/>
      <c r="Y153" s="111"/>
      <c r="Z153" s="111"/>
      <c r="AA153" s="111"/>
      <c r="AB153" s="111"/>
      <c r="AC153" s="111"/>
      <c r="AD153" s="111"/>
      <c r="AE153" s="111"/>
      <c r="AF153" s="111"/>
      <c r="AG153" s="111"/>
    </row>
    <row r="154" spans="21:33" ht="20.100000000000001" customHeight="1">
      <c r="U154" s="111"/>
      <c r="V154" s="111"/>
      <c r="W154" s="111"/>
      <c r="X154" s="111"/>
      <c r="Y154" s="111"/>
      <c r="Z154" s="111"/>
      <c r="AA154" s="111"/>
      <c r="AB154" s="111"/>
      <c r="AC154" s="111"/>
      <c r="AD154" s="111"/>
      <c r="AE154" s="111"/>
      <c r="AF154" s="111"/>
      <c r="AG154" s="111"/>
    </row>
    <row r="155" spans="21:33" ht="20.100000000000001" customHeight="1">
      <c r="U155" s="111"/>
      <c r="V155" s="111"/>
      <c r="W155" s="111"/>
      <c r="X155" s="111"/>
      <c r="Y155" s="111"/>
      <c r="Z155" s="111"/>
      <c r="AA155" s="111"/>
      <c r="AB155" s="111"/>
      <c r="AC155" s="111"/>
      <c r="AD155" s="111"/>
      <c r="AE155" s="111"/>
      <c r="AF155" s="111"/>
      <c r="AG155" s="111"/>
    </row>
    <row r="156" spans="21:33" ht="20.100000000000001" customHeight="1">
      <c r="U156" s="111"/>
      <c r="V156" s="111"/>
      <c r="W156" s="111"/>
      <c r="X156" s="111"/>
      <c r="Y156" s="111"/>
      <c r="Z156" s="111"/>
      <c r="AA156" s="111"/>
      <c r="AB156" s="111"/>
      <c r="AC156" s="111"/>
      <c r="AD156" s="111"/>
      <c r="AE156" s="111"/>
      <c r="AF156" s="111"/>
      <c r="AG156" s="111"/>
    </row>
    <row r="157" spans="21:33" ht="20.100000000000001" customHeight="1">
      <c r="U157" s="111"/>
      <c r="V157" s="111"/>
      <c r="W157" s="111"/>
      <c r="X157" s="111"/>
      <c r="Y157" s="111"/>
      <c r="Z157" s="111"/>
      <c r="AA157" s="111"/>
      <c r="AB157" s="111"/>
      <c r="AC157" s="111"/>
      <c r="AD157" s="111"/>
      <c r="AE157" s="111"/>
      <c r="AF157" s="111"/>
      <c r="AG157" s="111"/>
    </row>
    <row r="158" spans="21:33" ht="20.100000000000001" customHeight="1">
      <c r="U158" s="111"/>
      <c r="V158" s="111"/>
      <c r="W158" s="111"/>
      <c r="X158" s="111"/>
      <c r="Y158" s="111"/>
      <c r="Z158" s="111"/>
      <c r="AA158" s="111"/>
      <c r="AB158" s="111"/>
      <c r="AC158" s="111"/>
      <c r="AD158" s="111"/>
      <c r="AE158" s="111"/>
      <c r="AF158" s="111"/>
      <c r="AG158" s="111"/>
    </row>
    <row r="159" spans="21:33" ht="20.100000000000001" customHeight="1">
      <c r="U159" s="111"/>
      <c r="V159" s="111"/>
      <c r="W159" s="111"/>
      <c r="X159" s="111"/>
      <c r="Y159" s="111"/>
      <c r="Z159" s="111"/>
      <c r="AA159" s="111"/>
      <c r="AB159" s="111"/>
      <c r="AC159" s="111"/>
      <c r="AD159" s="111"/>
      <c r="AE159" s="111"/>
      <c r="AF159" s="111"/>
      <c r="AG159" s="111"/>
    </row>
    <row r="160" spans="21:33" ht="20.100000000000001" customHeight="1">
      <c r="U160" s="111"/>
      <c r="V160" s="111"/>
      <c r="W160" s="111"/>
      <c r="X160" s="111"/>
      <c r="Y160" s="111"/>
      <c r="Z160" s="111"/>
      <c r="AA160" s="111"/>
      <c r="AB160" s="111"/>
      <c r="AC160" s="111"/>
      <c r="AD160" s="111"/>
      <c r="AE160" s="111"/>
      <c r="AF160" s="111"/>
      <c r="AG160" s="111"/>
    </row>
    <row r="161" spans="21:33" ht="20.100000000000001" customHeight="1">
      <c r="U161" s="111"/>
      <c r="V161" s="111"/>
      <c r="W161" s="111"/>
      <c r="X161" s="111"/>
      <c r="Y161" s="111"/>
      <c r="Z161" s="111"/>
      <c r="AA161" s="111"/>
      <c r="AB161" s="111"/>
      <c r="AC161" s="111"/>
      <c r="AD161" s="111"/>
      <c r="AE161" s="111"/>
      <c r="AF161" s="111"/>
      <c r="AG161" s="111"/>
    </row>
    <row r="162" spans="21:33" ht="20.100000000000001" customHeight="1">
      <c r="U162" s="111"/>
      <c r="V162" s="111"/>
      <c r="W162" s="111"/>
      <c r="X162" s="111"/>
      <c r="Y162" s="111"/>
      <c r="Z162" s="111"/>
      <c r="AA162" s="111"/>
      <c r="AB162" s="111"/>
      <c r="AC162" s="111"/>
      <c r="AD162" s="111"/>
      <c r="AE162" s="111"/>
      <c r="AF162" s="111"/>
      <c r="AG162" s="111"/>
    </row>
    <row r="163" spans="21:33" ht="20.100000000000001" customHeight="1">
      <c r="U163" s="111"/>
      <c r="V163" s="111"/>
      <c r="W163" s="111"/>
      <c r="X163" s="111"/>
      <c r="Y163" s="111"/>
      <c r="Z163" s="111"/>
      <c r="AA163" s="111"/>
      <c r="AB163" s="111"/>
      <c r="AC163" s="111"/>
      <c r="AD163" s="111"/>
      <c r="AE163" s="111"/>
      <c r="AF163" s="111"/>
      <c r="AG163" s="111"/>
    </row>
    <row r="164" spans="21:33" ht="20.100000000000001" customHeight="1">
      <c r="U164" s="111"/>
      <c r="V164" s="111"/>
      <c r="W164" s="111"/>
      <c r="X164" s="111"/>
      <c r="Y164" s="111"/>
      <c r="Z164" s="111"/>
      <c r="AA164" s="111"/>
      <c r="AB164" s="111"/>
      <c r="AC164" s="111"/>
      <c r="AD164" s="111"/>
      <c r="AE164" s="111"/>
      <c r="AF164" s="111"/>
      <c r="AG164" s="111"/>
    </row>
    <row r="165" spans="21:33" ht="20.100000000000001" customHeight="1">
      <c r="U165" s="111"/>
      <c r="V165" s="111"/>
      <c r="W165" s="111"/>
      <c r="X165" s="111"/>
      <c r="Y165" s="111"/>
      <c r="Z165" s="111"/>
      <c r="AA165" s="111"/>
      <c r="AB165" s="111"/>
      <c r="AC165" s="111"/>
      <c r="AD165" s="111"/>
      <c r="AE165" s="111"/>
      <c r="AF165" s="111"/>
      <c r="AG165" s="111"/>
    </row>
    <row r="166" spans="21:33" ht="20.100000000000001" customHeight="1">
      <c r="U166" s="111"/>
      <c r="V166" s="111"/>
      <c r="W166" s="111"/>
      <c r="X166" s="111"/>
      <c r="Y166" s="111"/>
      <c r="Z166" s="111"/>
      <c r="AA166" s="111"/>
      <c r="AB166" s="111"/>
      <c r="AC166" s="111"/>
      <c r="AD166" s="111"/>
      <c r="AE166" s="111"/>
      <c r="AF166" s="111"/>
      <c r="AG166" s="111"/>
    </row>
    <row r="167" spans="21:33" ht="20.100000000000001" customHeight="1">
      <c r="U167" s="111"/>
      <c r="V167" s="111"/>
      <c r="W167" s="111"/>
      <c r="X167" s="111"/>
      <c r="Y167" s="111"/>
      <c r="Z167" s="111"/>
      <c r="AA167" s="111"/>
      <c r="AB167" s="111"/>
      <c r="AC167" s="111"/>
      <c r="AD167" s="111"/>
      <c r="AE167" s="111"/>
      <c r="AF167" s="111"/>
      <c r="AG167" s="111"/>
    </row>
    <row r="168" spans="21:33" ht="20.100000000000001" customHeight="1">
      <c r="U168" s="111"/>
      <c r="V168" s="111"/>
      <c r="W168" s="111"/>
      <c r="X168" s="111"/>
      <c r="Y168" s="111"/>
      <c r="Z168" s="111"/>
      <c r="AA168" s="111"/>
      <c r="AB168" s="111"/>
      <c r="AC168" s="111"/>
      <c r="AD168" s="111"/>
      <c r="AE168" s="111"/>
      <c r="AF168" s="111"/>
      <c r="AG168" s="111"/>
    </row>
    <row r="169" spans="21:33" ht="20.100000000000001" customHeight="1">
      <c r="U169" s="111"/>
      <c r="V169" s="111"/>
      <c r="W169" s="111"/>
      <c r="X169" s="111"/>
      <c r="Y169" s="111"/>
      <c r="Z169" s="111"/>
      <c r="AA169" s="111"/>
      <c r="AB169" s="111"/>
      <c r="AC169" s="111"/>
      <c r="AD169" s="111"/>
      <c r="AE169" s="111"/>
      <c r="AF169" s="111"/>
      <c r="AG169" s="111"/>
    </row>
    <row r="170" spans="21:33" ht="20.100000000000001" customHeight="1">
      <c r="U170" s="111"/>
      <c r="V170" s="111"/>
      <c r="W170" s="111"/>
      <c r="X170" s="111"/>
      <c r="Y170" s="111"/>
      <c r="Z170" s="111"/>
      <c r="AA170" s="111"/>
      <c r="AB170" s="111"/>
      <c r="AC170" s="111"/>
      <c r="AD170" s="111"/>
      <c r="AE170" s="111"/>
      <c r="AF170" s="111"/>
      <c r="AG170" s="111"/>
    </row>
    <row r="171" spans="21:33" ht="20.100000000000001" customHeight="1">
      <c r="U171" s="111"/>
      <c r="V171" s="111"/>
      <c r="W171" s="111"/>
      <c r="X171" s="111"/>
      <c r="Y171" s="111"/>
      <c r="Z171" s="111"/>
      <c r="AA171" s="111"/>
      <c r="AB171" s="111"/>
      <c r="AC171" s="111"/>
      <c r="AD171" s="111"/>
      <c r="AE171" s="111"/>
      <c r="AF171" s="111"/>
      <c r="AG171" s="111"/>
    </row>
    <row r="172" spans="21:33" ht="20.100000000000001" customHeight="1">
      <c r="U172" s="111"/>
      <c r="V172" s="111"/>
      <c r="W172" s="111"/>
      <c r="X172" s="111"/>
      <c r="Y172" s="111"/>
      <c r="Z172" s="111"/>
      <c r="AA172" s="111"/>
      <c r="AB172" s="111"/>
      <c r="AC172" s="111"/>
      <c r="AD172" s="111"/>
      <c r="AE172" s="111"/>
      <c r="AF172" s="111"/>
      <c r="AG172" s="111"/>
    </row>
    <row r="173" spans="21:33" ht="20.100000000000001" customHeight="1">
      <c r="U173" s="111"/>
      <c r="V173" s="111"/>
      <c r="W173" s="111"/>
      <c r="X173" s="111"/>
      <c r="Y173" s="111"/>
      <c r="Z173" s="111"/>
      <c r="AA173" s="111"/>
      <c r="AB173" s="111"/>
      <c r="AC173" s="111"/>
      <c r="AD173" s="111"/>
      <c r="AE173" s="111"/>
      <c r="AF173" s="111"/>
      <c r="AG173" s="111"/>
    </row>
    <row r="174" spans="21:33" ht="20.100000000000001" customHeight="1">
      <c r="U174" s="111"/>
      <c r="V174" s="111"/>
      <c r="W174" s="111"/>
      <c r="X174" s="111"/>
      <c r="Y174" s="111"/>
      <c r="Z174" s="111"/>
      <c r="AA174" s="111"/>
      <c r="AB174" s="111"/>
      <c r="AC174" s="111"/>
      <c r="AD174" s="111"/>
      <c r="AE174" s="111"/>
      <c r="AF174" s="111"/>
      <c r="AG174" s="111"/>
    </row>
    <row r="175" spans="21:33" ht="20.100000000000001" customHeight="1">
      <c r="U175" s="111"/>
      <c r="V175" s="111"/>
      <c r="W175" s="111"/>
      <c r="X175" s="111"/>
      <c r="Y175" s="111"/>
      <c r="Z175" s="111"/>
      <c r="AA175" s="111"/>
      <c r="AB175" s="111"/>
      <c r="AC175" s="111"/>
      <c r="AD175" s="111"/>
      <c r="AE175" s="111"/>
      <c r="AF175" s="111"/>
      <c r="AG175" s="111"/>
    </row>
    <row r="176" spans="2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c r="U391" s="111"/>
      <c r="V391" s="111"/>
      <c r="W391" s="111"/>
      <c r="X391" s="111"/>
      <c r="Y391" s="111"/>
      <c r="Z391" s="111"/>
      <c r="AA391" s="111"/>
      <c r="AB391" s="111"/>
      <c r="AC391" s="111"/>
      <c r="AD391" s="111"/>
      <c r="AE391" s="111"/>
      <c r="AF391" s="111"/>
      <c r="AG391" s="111"/>
    </row>
    <row r="392" spans="21:33">
      <c r="U392" s="111"/>
      <c r="V392" s="111"/>
      <c r="W392" s="111"/>
      <c r="X392" s="111"/>
      <c r="Y392" s="111"/>
      <c r="Z392" s="111"/>
      <c r="AA392" s="111"/>
      <c r="AB392" s="111"/>
      <c r="AC392" s="111"/>
      <c r="AD392" s="111"/>
      <c r="AE392" s="111"/>
      <c r="AF392" s="111"/>
      <c r="AG392" s="111"/>
    </row>
    <row r="393" spans="21:33">
      <c r="U393" s="111"/>
      <c r="V393" s="111"/>
      <c r="W393" s="111"/>
      <c r="X393" s="111"/>
      <c r="Y393" s="111"/>
      <c r="Z393" s="111"/>
      <c r="AA393" s="111"/>
      <c r="AB393" s="111"/>
      <c r="AC393" s="111"/>
      <c r="AD393" s="111"/>
      <c r="AE393" s="111"/>
      <c r="AF393" s="111"/>
      <c r="AG393" s="111"/>
    </row>
    <row r="394" spans="21:33">
      <c r="U394" s="111"/>
      <c r="V394" s="111"/>
      <c r="W394" s="111"/>
      <c r="X394" s="111"/>
      <c r="Y394" s="111"/>
      <c r="Z394" s="111"/>
      <c r="AA394" s="111"/>
      <c r="AB394" s="111"/>
      <c r="AC394" s="111"/>
      <c r="AD394" s="111"/>
      <c r="AE394" s="111"/>
      <c r="AF394" s="111"/>
      <c r="AG394" s="111"/>
    </row>
    <row r="395" spans="21:33">
      <c r="U395" s="111"/>
      <c r="V395" s="111"/>
      <c r="W395" s="111"/>
      <c r="X395" s="111"/>
      <c r="Y395" s="111"/>
      <c r="Z395" s="111"/>
      <c r="AA395" s="111"/>
      <c r="AB395" s="111"/>
      <c r="AC395" s="111"/>
      <c r="AD395" s="111"/>
      <c r="AE395" s="111"/>
      <c r="AF395" s="111"/>
      <c r="AG395" s="111"/>
    </row>
    <row r="396" spans="21:33">
      <c r="U396" s="111"/>
      <c r="V396" s="111"/>
      <c r="W396" s="111"/>
      <c r="X396" s="111"/>
      <c r="Y396" s="111"/>
      <c r="Z396" s="111"/>
      <c r="AA396" s="111"/>
      <c r="AB396" s="111"/>
      <c r="AC396" s="111"/>
      <c r="AD396" s="111"/>
      <c r="AE396" s="111"/>
      <c r="AF396" s="111"/>
      <c r="AG396" s="111"/>
    </row>
    <row r="397" spans="21:33">
      <c r="U397" s="111"/>
      <c r="V397" s="111"/>
      <c r="W397" s="111"/>
      <c r="X397" s="111"/>
      <c r="Y397" s="111"/>
      <c r="Z397" s="111"/>
      <c r="AA397" s="111"/>
      <c r="AB397" s="111"/>
      <c r="AC397" s="111"/>
      <c r="AD397" s="111"/>
      <c r="AE397" s="111"/>
      <c r="AF397" s="111"/>
      <c r="AG397" s="111"/>
    </row>
    <row r="398" spans="21:33">
      <c r="U398" s="111"/>
      <c r="V398" s="111"/>
      <c r="W398" s="111"/>
      <c r="X398" s="111"/>
      <c r="Y398" s="111"/>
      <c r="Z398" s="111"/>
      <c r="AA398" s="111"/>
      <c r="AB398" s="111"/>
      <c r="AC398" s="111"/>
      <c r="AD398" s="111"/>
      <c r="AE398" s="111"/>
      <c r="AF398" s="111"/>
      <c r="AG398" s="111"/>
    </row>
    <row r="399" spans="21:33">
      <c r="U399" s="111"/>
      <c r="V399" s="111"/>
      <c r="W399" s="111"/>
      <c r="X399" s="111"/>
      <c r="Y399" s="111"/>
      <c r="Z399" s="111"/>
      <c r="AA399" s="111"/>
      <c r="AB399" s="111"/>
      <c r="AC399" s="111"/>
      <c r="AD399" s="111"/>
      <c r="AE399" s="111"/>
      <c r="AF399" s="111"/>
      <c r="AG399" s="111"/>
    </row>
    <row r="400" spans="21:33">
      <c r="U400" s="111"/>
      <c r="V400" s="111"/>
      <c r="W400" s="111"/>
      <c r="X400" s="111"/>
      <c r="Y400" s="111"/>
      <c r="Z400" s="111"/>
      <c r="AA400" s="111"/>
      <c r="AB400" s="111"/>
      <c r="AC400" s="111"/>
      <c r="AD400" s="111"/>
      <c r="AE400" s="111"/>
      <c r="AF400" s="111"/>
      <c r="AG400" s="111"/>
    </row>
    <row r="401" spans="21:33">
      <c r="U401" s="111"/>
      <c r="V401" s="111"/>
      <c r="W401" s="111"/>
      <c r="X401" s="111"/>
      <c r="Y401" s="111"/>
      <c r="Z401" s="111"/>
      <c r="AA401" s="111"/>
      <c r="AB401" s="111"/>
      <c r="AC401" s="111"/>
      <c r="AD401" s="111"/>
      <c r="AE401" s="111"/>
      <c r="AF401" s="111"/>
      <c r="AG401" s="111"/>
    </row>
    <row r="402" spans="21:33">
      <c r="U402" s="111"/>
      <c r="V402" s="111"/>
      <c r="W402" s="111"/>
      <c r="X402" s="111"/>
      <c r="Y402" s="111"/>
      <c r="Z402" s="111"/>
      <c r="AA402" s="111"/>
      <c r="AB402" s="111"/>
      <c r="AC402" s="111"/>
      <c r="AD402" s="111"/>
      <c r="AE402" s="111"/>
      <c r="AF402" s="111"/>
      <c r="AG402" s="111"/>
    </row>
    <row r="403" spans="21:33">
      <c r="U403" s="111"/>
      <c r="V403" s="111"/>
      <c r="W403" s="111"/>
      <c r="X403" s="111"/>
      <c r="Y403" s="111"/>
      <c r="Z403" s="111"/>
      <c r="AA403" s="111"/>
      <c r="AB403" s="111"/>
      <c r="AC403" s="111"/>
      <c r="AD403" s="111"/>
      <c r="AE403" s="111"/>
      <c r="AF403" s="111"/>
      <c r="AG403" s="111"/>
    </row>
    <row r="404" spans="21:33">
      <c r="U404" s="111"/>
      <c r="V404" s="111"/>
      <c r="W404" s="111"/>
      <c r="X404" s="111"/>
      <c r="Y404" s="111"/>
      <c r="Z404" s="111"/>
      <c r="AA404" s="111"/>
      <c r="AB404" s="111"/>
      <c r="AC404" s="111"/>
      <c r="AD404" s="111"/>
      <c r="AE404" s="111"/>
      <c r="AF404" s="111"/>
      <c r="AG404" s="111"/>
    </row>
    <row r="405" spans="21:33">
      <c r="U405" s="111"/>
      <c r="V405" s="111"/>
      <c r="W405" s="111"/>
      <c r="X405" s="111"/>
      <c r="Y405" s="111"/>
      <c r="Z405" s="111"/>
      <c r="AA405" s="111"/>
      <c r="AB405" s="111"/>
      <c r="AC405" s="111"/>
      <c r="AD405" s="111"/>
      <c r="AE405" s="111"/>
      <c r="AF405" s="111"/>
      <c r="AG405" s="111"/>
    </row>
    <row r="406" spans="21:33">
      <c r="U406" s="111"/>
      <c r="V406" s="111"/>
      <c r="W406" s="111"/>
      <c r="X406" s="111"/>
      <c r="Y406" s="111"/>
      <c r="Z406" s="111"/>
      <c r="AA406" s="111"/>
      <c r="AB406" s="111"/>
      <c r="AC406" s="111"/>
      <c r="AD406" s="111"/>
      <c r="AE406" s="111"/>
      <c r="AF406" s="111"/>
      <c r="AG406" s="111"/>
    </row>
    <row r="407" spans="21:33">
      <c r="U407" s="111"/>
      <c r="V407" s="111"/>
      <c r="W407" s="111"/>
      <c r="X407" s="111"/>
      <c r="Y407" s="111"/>
      <c r="Z407" s="111"/>
      <c r="AA407" s="111"/>
      <c r="AB407" s="111"/>
      <c r="AC407" s="111"/>
      <c r="AD407" s="111"/>
      <c r="AE407" s="111"/>
      <c r="AF407" s="111"/>
      <c r="AG407" s="111"/>
    </row>
    <row r="408" spans="21:33">
      <c r="U408" s="111"/>
      <c r="V408" s="111"/>
      <c r="W408" s="111"/>
      <c r="X408" s="111"/>
      <c r="Y408" s="111"/>
      <c r="Z408" s="111"/>
      <c r="AA408" s="111"/>
      <c r="AB408" s="111"/>
      <c r="AC408" s="111"/>
      <c r="AD408" s="111"/>
      <c r="AE408" s="111"/>
      <c r="AF408" s="111"/>
      <c r="AG408" s="111"/>
    </row>
    <row r="409" spans="21:33">
      <c r="U409" s="111"/>
      <c r="V409" s="111"/>
      <c r="W409" s="111"/>
      <c r="X409" s="111"/>
      <c r="Y409" s="111"/>
      <c r="Z409" s="111"/>
      <c r="AA409" s="111"/>
      <c r="AB409" s="111"/>
      <c r="AC409" s="111"/>
      <c r="AD409" s="111"/>
      <c r="AE409" s="111"/>
      <c r="AF409" s="111"/>
      <c r="AG409" s="111"/>
    </row>
    <row r="410" spans="21:33">
      <c r="U410" s="111"/>
      <c r="V410" s="111"/>
      <c r="W410" s="111"/>
      <c r="X410" s="111"/>
      <c r="Y410" s="111"/>
      <c r="Z410" s="111"/>
      <c r="AA410" s="111"/>
      <c r="AB410" s="111"/>
      <c r="AC410" s="111"/>
      <c r="AD410" s="111"/>
      <c r="AE410" s="111"/>
      <c r="AF410" s="111"/>
      <c r="AG410" s="111"/>
    </row>
    <row r="411" spans="21:33">
      <c r="U411" s="111"/>
      <c r="V411" s="111"/>
      <c r="W411" s="111"/>
      <c r="X411" s="111"/>
      <c r="Y411" s="111"/>
      <c r="Z411" s="111"/>
      <c r="AA411" s="111"/>
      <c r="AB411" s="111"/>
      <c r="AC411" s="111"/>
      <c r="AD411" s="111"/>
      <c r="AE411" s="111"/>
      <c r="AF411" s="111"/>
      <c r="AG411" s="111"/>
    </row>
    <row r="412" spans="21:33">
      <c r="U412" s="111"/>
      <c r="V412" s="111"/>
      <c r="W412" s="111"/>
      <c r="X412" s="111"/>
      <c r="Y412" s="111"/>
      <c r="Z412" s="111"/>
      <c r="AA412" s="111"/>
      <c r="AB412" s="111"/>
      <c r="AC412" s="111"/>
      <c r="AD412" s="111"/>
      <c r="AE412" s="111"/>
      <c r="AF412" s="111"/>
      <c r="AG412" s="111"/>
    </row>
    <row r="413" spans="21:33">
      <c r="U413" s="111"/>
      <c r="V413" s="111"/>
      <c r="W413" s="111"/>
      <c r="X413" s="111"/>
      <c r="Y413" s="111"/>
      <c r="Z413" s="111"/>
      <c r="AA413" s="111"/>
      <c r="AB413" s="111"/>
      <c r="AC413" s="111"/>
      <c r="AD413" s="111"/>
      <c r="AE413" s="111"/>
      <c r="AF413" s="111"/>
      <c r="AG413" s="111"/>
    </row>
    <row r="414" spans="21:33">
      <c r="U414" s="111"/>
      <c r="V414" s="111"/>
      <c r="W414" s="111"/>
      <c r="X414" s="111"/>
      <c r="Y414" s="111"/>
      <c r="Z414" s="111"/>
      <c r="AA414" s="111"/>
      <c r="AB414" s="111"/>
      <c r="AC414" s="111"/>
      <c r="AD414" s="111"/>
      <c r="AE414" s="111"/>
      <c r="AF414" s="111"/>
      <c r="AG414" s="111"/>
    </row>
    <row r="415" spans="21:33">
      <c r="U415" s="111"/>
      <c r="V415" s="111"/>
      <c r="W415" s="111"/>
      <c r="X415" s="111"/>
      <c r="Y415" s="111"/>
      <c r="Z415" s="111"/>
      <c r="AA415" s="111"/>
      <c r="AB415" s="111"/>
      <c r="AC415" s="111"/>
      <c r="AD415" s="111"/>
      <c r="AE415" s="111"/>
      <c r="AF415" s="111"/>
      <c r="AG415" s="111"/>
    </row>
    <row r="416" spans="21:33">
      <c r="U416" s="111"/>
      <c r="V416" s="111"/>
      <c r="W416" s="111"/>
      <c r="X416" s="111"/>
      <c r="Y416" s="111"/>
      <c r="Z416" s="111"/>
      <c r="AA416" s="111"/>
      <c r="AB416" s="111"/>
      <c r="AC416" s="111"/>
      <c r="AD416" s="111"/>
      <c r="AE416" s="111"/>
      <c r="AF416" s="111"/>
      <c r="AG416" s="111"/>
    </row>
    <row r="417" spans="21:33">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sheetData>
  <sheetProtection algorithmName="SHA-512" hashValue="junj9ffj+MD1pKRfc2fb6Q4MhllJDhRME/t0STQ2q8afgAey50XVUouQBuWvepxCwNfzM4zBH5qnS1Fc24G1UQ==" saltValue="5RazKa38Kk48ql7W8MV5D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D86 F84:F86 D65 E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94" t="s">
        <v>180</v>
      </c>
      <c r="C1" s="1094"/>
      <c r="D1" s="1094"/>
      <c r="E1" s="1094"/>
      <c r="F1" s="368"/>
      <c r="G1" s="368"/>
    </row>
    <row r="2" spans="2:7" ht="26.25">
      <c r="B2" s="1095" t="s">
        <v>11</v>
      </c>
      <c r="C2" s="1095"/>
      <c r="D2" s="1095"/>
      <c r="E2" s="1095"/>
      <c r="F2" s="1013"/>
      <c r="G2" s="1013"/>
    </row>
    <row r="3" spans="2:7" ht="26.25">
      <c r="B3" s="1095" t="s">
        <v>181</v>
      </c>
      <c r="C3" s="1095"/>
      <c r="D3" s="1095"/>
      <c r="E3" s="1095"/>
      <c r="F3" s="1013"/>
      <c r="G3" s="1013"/>
    </row>
    <row r="4" spans="2:7" ht="26.25">
      <c r="B4" s="1095" t="s">
        <v>182</v>
      </c>
      <c r="C4" s="1095"/>
      <c r="D4" s="1095"/>
      <c r="E4" s="1095"/>
      <c r="F4" s="1013"/>
      <c r="G4" s="1013"/>
    </row>
    <row r="5" spans="2:7" ht="26.25">
      <c r="B5" s="1094" t="s">
        <v>736</v>
      </c>
      <c r="C5" s="1095"/>
      <c r="D5" s="1094"/>
      <c r="E5" s="1094"/>
      <c r="F5" s="1014"/>
      <c r="G5" s="1014"/>
    </row>
    <row r="6" spans="2:7" ht="25.35" customHeight="1">
      <c r="B6" s="1014"/>
      <c r="C6" s="1014"/>
      <c r="D6" s="1014"/>
      <c r="E6" s="1014"/>
      <c r="F6" s="1014"/>
      <c r="G6" s="1014"/>
    </row>
    <row r="7" spans="2:7" ht="25.35" customHeight="1">
      <c r="B7" s="368"/>
      <c r="C7" s="1014"/>
      <c r="D7" s="432"/>
      <c r="E7" s="432"/>
      <c r="F7" s="432"/>
      <c r="G7" s="432"/>
    </row>
    <row r="8" spans="2:7" ht="25.35" customHeight="1">
      <c r="B8" s="434" t="s">
        <v>183</v>
      </c>
      <c r="C8" s="1012" t="str">
        <f>'CHECK SHEET'!D7</f>
        <v>COLLEGE NAME</v>
      </c>
      <c r="D8" s="1012"/>
      <c r="E8" s="1012"/>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0</v>
      </c>
    </row>
    <row r="14" spans="2:7" ht="25.35" customHeight="1">
      <c r="B14" s="37" t="s">
        <v>185</v>
      </c>
      <c r="D14" s="112"/>
      <c r="E14" s="719">
        <v>0</v>
      </c>
    </row>
    <row r="15" spans="2:7" ht="25.35" customHeight="1">
      <c r="B15" s="112"/>
      <c r="C15" s="24"/>
      <c r="D15" s="112"/>
      <c r="E15" s="200"/>
    </row>
    <row r="16" spans="2:7" ht="25.35" customHeight="1">
      <c r="B16" s="24" t="s">
        <v>744</v>
      </c>
      <c r="C16" s="112"/>
      <c r="D16" s="35"/>
      <c r="E16" s="720">
        <f>+E14+E13</f>
        <v>0</v>
      </c>
    </row>
    <row r="17" spans="2:7" ht="25.35" customHeight="1">
      <c r="B17" s="112"/>
      <c r="C17" s="35"/>
      <c r="D17" s="112"/>
      <c r="E17" s="201"/>
    </row>
    <row r="18" spans="2:7" ht="25.35" customHeight="1">
      <c r="B18" s="37" t="s">
        <v>186</v>
      </c>
      <c r="C18" s="112"/>
      <c r="D18" s="112"/>
      <c r="E18" s="213" t="e">
        <f>+'EXHIBIT D'!G144-SUM(+'EXHIBIT D'!G132+'EXHIBIT D'!G133+'EXHIBIT D'!G134+'EXHIBIT D'!G135)</f>
        <v>#VALUE!</v>
      </c>
      <c r="G18" s="202"/>
    </row>
    <row r="19" spans="2:7" ht="25.35" customHeight="1">
      <c r="B19" s="37" t="s">
        <v>187</v>
      </c>
      <c r="D19" s="112"/>
      <c r="E19" s="720">
        <f>+'EXHIBIT D'!G132+'EXHIBIT D'!G133+'EXHIBIT D'!G134+'EXHIBIT D'!G135</f>
        <v>0</v>
      </c>
    </row>
    <row r="20" spans="2:7" ht="25.35" customHeight="1">
      <c r="B20" s="112"/>
      <c r="D20" s="112"/>
      <c r="E20" s="208"/>
    </row>
    <row r="21" spans="2:7" ht="25.35" customHeight="1">
      <c r="B21" s="37" t="s">
        <v>188</v>
      </c>
      <c r="C21" s="112"/>
      <c r="D21" s="112"/>
      <c r="E21" s="721" t="e">
        <f>+E19+E18</f>
        <v>#VALUE!</v>
      </c>
    </row>
    <row r="22" spans="2:7" ht="25.35" customHeight="1">
      <c r="B22" s="112"/>
      <c r="C22" s="112"/>
      <c r="D22" s="112"/>
      <c r="E22" s="208"/>
    </row>
    <row r="23" spans="2:7" ht="25.35" customHeight="1">
      <c r="B23" s="112" t="s">
        <v>189</v>
      </c>
      <c r="C23" s="112"/>
      <c r="D23" s="112"/>
      <c r="E23" s="721" t="e">
        <f>+E21+E16</f>
        <v>#VALUE!</v>
      </c>
    </row>
    <row r="24" spans="2:7" ht="25.35" customHeight="1">
      <c r="B24" s="112"/>
      <c r="C24" s="112"/>
      <c r="D24" s="112"/>
      <c r="E24" s="208"/>
    </row>
    <row r="25" spans="2:7" ht="25.35" customHeight="1">
      <c r="B25" s="37" t="s">
        <v>190</v>
      </c>
      <c r="C25" s="112"/>
      <c r="D25" s="112"/>
      <c r="E25" s="214">
        <f>'EXHIBIT D'!G260-SUM(+'EXHIBIT D'!G231+'EXHIBIT D'!G232+'EXHIBIT D'!G233+'EXHIBIT D'!G234+'EXHIBIT D'!G235)</f>
        <v>0</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0</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t="e">
        <f>+E23-E28</f>
        <v>#VALUE!</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t="e">
        <f>+D32+D33</f>
        <v>#VALUE!</v>
      </c>
      <c r="J35" s="149"/>
    </row>
    <row r="36" spans="2:10" ht="25.35" customHeight="1">
      <c r="B36" s="37" t="s">
        <v>747</v>
      </c>
      <c r="C36" s="112"/>
      <c r="D36" s="112"/>
      <c r="E36" s="721">
        <f>-'EXHIBIT D'!G276</f>
        <v>0</v>
      </c>
      <c r="J36" s="207"/>
    </row>
    <row r="37" spans="2:10" ht="25.35" customHeight="1">
      <c r="D37" s="112"/>
      <c r="E37" s="206"/>
      <c r="J37" s="149"/>
    </row>
    <row r="38" spans="2:10" ht="25.35" customHeight="1">
      <c r="B38" s="112" t="s">
        <v>748</v>
      </c>
      <c r="D38" s="112"/>
      <c r="E38" s="720" t="e">
        <f>+E35-E36</f>
        <v>#VALUE!</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t="e">
        <f>+E40/E23</f>
        <v>#VALUE!</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11" t="s">
        <v>200</v>
      </c>
      <c r="L1" s="1011"/>
      <c r="M1" s="1011"/>
      <c r="N1" s="1011"/>
      <c r="O1" s="1011"/>
      <c r="P1" s="1011"/>
      <c r="Q1" s="1011"/>
      <c r="R1" s="1011"/>
    </row>
    <row r="2" spans="1:18" s="368" customFormat="1" ht="20.100000000000001" customHeight="1"/>
    <row r="3" spans="1:18" s="368" customFormat="1" ht="20.100000000000001" customHeight="1">
      <c r="A3" s="1095" t="s">
        <v>11</v>
      </c>
      <c r="B3" s="1095"/>
      <c r="C3" s="1095"/>
      <c r="D3" s="1095"/>
      <c r="E3" s="1095"/>
      <c r="F3" s="1095"/>
      <c r="G3" s="1095"/>
      <c r="H3" s="1095"/>
      <c r="I3" s="1013"/>
      <c r="J3" s="367"/>
      <c r="K3" s="367"/>
    </row>
    <row r="4" spans="1:18" s="368" customFormat="1" ht="20.100000000000001" customHeight="1">
      <c r="A4" s="1095" t="s">
        <v>181</v>
      </c>
      <c r="B4" s="1095"/>
      <c r="C4" s="1095"/>
      <c r="D4" s="1095"/>
      <c r="E4" s="1095"/>
      <c r="F4" s="1095"/>
      <c r="G4" s="1095"/>
      <c r="H4" s="1095"/>
      <c r="I4" s="1013"/>
    </row>
    <row r="5" spans="1:18" s="368" customFormat="1" ht="24" customHeight="1">
      <c r="A5" s="1095" t="s">
        <v>752</v>
      </c>
      <c r="B5" s="1095"/>
      <c r="C5" s="1095"/>
      <c r="D5" s="1095"/>
      <c r="E5" s="1095"/>
      <c r="F5" s="1095"/>
      <c r="G5" s="1095"/>
      <c r="H5" s="1095"/>
      <c r="I5" s="1013"/>
    </row>
    <row r="6" spans="1:18" s="368" customFormat="1" ht="24" customHeight="1">
      <c r="A6" s="1095" t="s">
        <v>201</v>
      </c>
      <c r="B6" s="1095"/>
      <c r="C6" s="1095"/>
      <c r="D6" s="1095"/>
      <c r="E6" s="1095"/>
      <c r="F6" s="1095"/>
      <c r="G6" s="1095"/>
      <c r="H6" s="1095"/>
      <c r="I6" s="1013"/>
    </row>
    <row r="7" spans="1:18" s="368" customFormat="1" ht="20.100000000000001" customHeight="1">
      <c r="A7" s="1094"/>
      <c r="B7" s="1094"/>
      <c r="C7" s="1094"/>
      <c r="D7" s="1094"/>
      <c r="E7" s="1094"/>
      <c r="F7" s="1094"/>
      <c r="G7" s="1094"/>
      <c r="H7" s="1094"/>
      <c r="I7" s="1014"/>
    </row>
    <row r="8" spans="1:18" s="368" customFormat="1" ht="25.35" customHeight="1" thickBot="1">
      <c r="A8" s="1094"/>
      <c r="B8" s="1098"/>
      <c r="C8" s="1094" t="s">
        <v>183</v>
      </c>
      <c r="D8" s="1099" t="str">
        <f>'CHECK SHEET'!D7</f>
        <v>COLLEGE NAME</v>
      </c>
      <c r="E8" s="1099"/>
      <c r="F8" s="1099"/>
      <c r="G8" s="1099"/>
      <c r="H8" s="1099"/>
    </row>
    <row r="9" spans="1:18" s="37" customFormat="1" ht="20.100000000000001" customHeight="1"/>
    <row r="10" spans="1:18" s="37" customFormat="1" ht="20.100000000000001" customHeight="1">
      <c r="B10" s="112"/>
      <c r="C10" s="112"/>
      <c r="D10" s="112"/>
      <c r="E10" s="1096"/>
      <c r="F10" s="1097"/>
      <c r="G10" s="1097"/>
    </row>
    <row r="11" spans="1:18" s="37" customFormat="1" ht="20.100000000000001" customHeight="1">
      <c r="B11" s="1015" t="s">
        <v>202</v>
      </c>
      <c r="C11" s="1015"/>
      <c r="D11" s="994"/>
      <c r="E11" s="994"/>
    </row>
    <row r="12" spans="1:18" s="37" customFormat="1" ht="20.100000000000001" customHeight="1" thickBot="1">
      <c r="B12" s="1016" t="s">
        <v>203</v>
      </c>
      <c r="C12" s="1016"/>
      <c r="D12" s="1016"/>
      <c r="E12" s="1016"/>
      <c r="J12" s="112"/>
    </row>
    <row r="13" spans="1:18" s="37" customFormat="1" ht="105.75" customHeight="1" thickBot="1">
      <c r="A13" s="435" t="s">
        <v>204</v>
      </c>
      <c r="B13" s="389" t="s">
        <v>205</v>
      </c>
      <c r="C13" s="1020" t="s">
        <v>206</v>
      </c>
      <c r="D13" s="389" t="s">
        <v>207</v>
      </c>
      <c r="E13" s="389" t="s">
        <v>208</v>
      </c>
      <c r="F13" s="1019" t="s">
        <v>209</v>
      </c>
      <c r="G13" s="389" t="s">
        <v>50</v>
      </c>
      <c r="H13" s="1020" t="s">
        <v>210</v>
      </c>
      <c r="I13" s="24"/>
      <c r="J13" s="35"/>
      <c r="K13" s="24"/>
    </row>
    <row r="14" spans="1:18" s="37" customFormat="1" ht="20.100000000000001" customHeight="1">
      <c r="A14" s="436" t="s">
        <v>211</v>
      </c>
      <c r="B14" s="1156">
        <v>0</v>
      </c>
      <c r="C14" s="1156">
        <v>0</v>
      </c>
      <c r="D14" s="1156">
        <v>0</v>
      </c>
      <c r="E14" s="1156">
        <v>0</v>
      </c>
      <c r="F14" s="1156">
        <v>0</v>
      </c>
      <c r="G14" s="844">
        <f>SUM(B14:F14)</f>
        <v>0</v>
      </c>
      <c r="H14" s="474">
        <f>G14*30</f>
        <v>0</v>
      </c>
      <c r="I14" s="24"/>
    </row>
    <row r="15" spans="1:18" s="37" customFormat="1" ht="20.100000000000001" customHeight="1">
      <c r="A15" s="112" t="s">
        <v>212</v>
      </c>
      <c r="B15" s="1157">
        <v>0</v>
      </c>
      <c r="C15" s="1157">
        <v>0</v>
      </c>
      <c r="D15" s="1157">
        <v>0</v>
      </c>
      <c r="E15" s="1157">
        <v>0</v>
      </c>
      <c r="F15" s="1157">
        <v>0</v>
      </c>
      <c r="G15" s="844">
        <f>SUM(B15:F15)</f>
        <v>0</v>
      </c>
      <c r="H15" s="437">
        <f>G15*30</f>
        <v>0</v>
      </c>
      <c r="I15" s="24"/>
    </row>
    <row r="16" spans="1:18" s="37" customFormat="1" ht="20.100000000000001" customHeight="1" thickBot="1">
      <c r="A16" s="35" t="s">
        <v>82</v>
      </c>
      <c r="B16" s="1158">
        <v>0</v>
      </c>
      <c r="C16" s="1158">
        <v>0</v>
      </c>
      <c r="D16" s="1159"/>
      <c r="E16" s="1158">
        <v>0</v>
      </c>
      <c r="F16" s="1158">
        <v>0</v>
      </c>
      <c r="G16" s="438">
        <f>SUM(B16:F16)</f>
        <v>0</v>
      </c>
      <c r="H16" s="845">
        <f>G16*30</f>
        <v>0</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20"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19" t="s">
        <v>209</v>
      </c>
      <c r="H28" s="389" t="s">
        <v>50</v>
      </c>
      <c r="I28" s="1020" t="s">
        <v>210</v>
      </c>
      <c r="J28" s="112"/>
      <c r="K28" s="112"/>
    </row>
    <row r="29" spans="1:11" s="37" customFormat="1" ht="20.100000000000001" customHeight="1">
      <c r="A29" s="436" t="str">
        <f t="shared" ref="A29:B31" si="0">A14</f>
        <v>UPPER LEVEL - BACCALAUREATE</v>
      </c>
      <c r="B29" s="447">
        <f t="shared" si="0"/>
        <v>0</v>
      </c>
      <c r="C29" s="1156">
        <v>0</v>
      </c>
      <c r="D29" s="1156">
        <v>0</v>
      </c>
      <c r="E29" s="676">
        <f>D14</f>
        <v>0</v>
      </c>
      <c r="F29" s="1156">
        <v>0</v>
      </c>
      <c r="G29" s="1156">
        <v>0</v>
      </c>
      <c r="H29" s="448">
        <f>SUM(B29:G29)</f>
        <v>0</v>
      </c>
      <c r="I29" s="468">
        <f>H29*30</f>
        <v>0</v>
      </c>
      <c r="J29" s="24"/>
    </row>
    <row r="30" spans="1:11" s="37" customFormat="1" ht="20.100000000000001" customHeight="1">
      <c r="A30" s="112" t="str">
        <f t="shared" si="0"/>
        <v>LOWER LEVEL - CREDIT (A &amp; P, PSV, DEVELOPMENTAL EDUCATION AND EPI)</v>
      </c>
      <c r="B30" s="848">
        <f t="shared" si="0"/>
        <v>0</v>
      </c>
      <c r="C30" s="1160">
        <v>0</v>
      </c>
      <c r="D30" s="1160">
        <v>0</v>
      </c>
      <c r="E30" s="849">
        <f>D15</f>
        <v>0</v>
      </c>
      <c r="F30" s="1160">
        <v>0</v>
      </c>
      <c r="G30" s="1160">
        <v>0</v>
      </c>
      <c r="H30" s="844">
        <f>SUM(B30:G30)</f>
        <v>0</v>
      </c>
      <c r="I30" s="437">
        <f>H30*30</f>
        <v>0</v>
      </c>
    </row>
    <row r="31" spans="1:11" s="37" customFormat="1" ht="20.100000000000001" customHeight="1" thickBot="1">
      <c r="A31" s="112" t="str">
        <f t="shared" si="0"/>
        <v>CAREER CERTIFICATE AND APPLIED TECHNOLOGY DIPLOMA</v>
      </c>
      <c r="B31" s="527">
        <f t="shared" si="0"/>
        <v>0</v>
      </c>
      <c r="C31" s="1157">
        <v>0</v>
      </c>
      <c r="D31" s="1157">
        <v>0</v>
      </c>
      <c r="E31" s="405"/>
      <c r="F31" s="1157">
        <v>0</v>
      </c>
      <c r="G31" s="1157">
        <v>0</v>
      </c>
      <c r="H31" s="438">
        <f>SUM(B31:G31)</f>
        <v>0</v>
      </c>
      <c r="I31" s="845">
        <f>H31*30</f>
        <v>0</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20"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00" t="s">
        <v>753</v>
      </c>
      <c r="C40" s="1100"/>
      <c r="D40" s="1100"/>
      <c r="E40" s="1100"/>
      <c r="F40" s="1100"/>
      <c r="G40" s="1100"/>
      <c r="H40" s="1100"/>
      <c r="I40" s="1100"/>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02" t="s">
        <v>11</v>
      </c>
      <c r="B2" s="1102"/>
      <c r="C2" s="1102"/>
      <c r="D2" s="1102"/>
      <c r="E2" s="1102"/>
      <c r="F2" s="1102"/>
      <c r="G2" s="1102"/>
      <c r="H2" s="1018"/>
      <c r="I2" s="220"/>
    </row>
    <row r="3" spans="1:10" ht="20.100000000000001" customHeight="1">
      <c r="A3" s="1102" t="s">
        <v>754</v>
      </c>
      <c r="B3" s="1102"/>
      <c r="C3" s="1102"/>
      <c r="D3" s="1102"/>
      <c r="E3" s="1102"/>
      <c r="F3" s="1102"/>
      <c r="G3" s="1102"/>
      <c r="H3" s="1018"/>
    </row>
    <row r="4" spans="1:10" ht="20.100000000000001" customHeight="1">
      <c r="A4" s="422"/>
      <c r="B4" s="422"/>
      <c r="C4" s="422"/>
      <c r="D4" s="422"/>
      <c r="E4" s="422"/>
      <c r="F4" s="422"/>
      <c r="G4" s="422"/>
      <c r="H4" s="369"/>
    </row>
    <row r="5" spans="1:10" ht="27.6" customHeight="1" thickBot="1">
      <c r="A5" s="1102" t="s">
        <v>223</v>
      </c>
      <c r="B5" s="1103" t="str">
        <f>'CHECK SHEET'!D7</f>
        <v>COLLEGE NAME</v>
      </c>
      <c r="C5" s="1103"/>
      <c r="D5" s="1103"/>
      <c r="E5" s="1103"/>
      <c r="F5" s="1103"/>
      <c r="G5" s="422"/>
      <c r="H5" s="1101"/>
    </row>
    <row r="6" spans="1:10" ht="20.100000000000001" customHeight="1">
      <c r="A6" s="422"/>
      <c r="B6" s="422"/>
      <c r="C6" s="422"/>
      <c r="D6" s="422"/>
      <c r="E6" s="422"/>
      <c r="F6" s="422"/>
      <c r="G6" s="422"/>
      <c r="H6" s="1101"/>
    </row>
    <row r="7" spans="1:10" ht="20.100000000000001" customHeight="1">
      <c r="A7" s="1015" t="s">
        <v>224</v>
      </c>
      <c r="B7" s="1015"/>
      <c r="C7" s="1015"/>
      <c r="D7" s="1015"/>
      <c r="E7" s="1015"/>
      <c r="F7" s="1015"/>
      <c r="G7" s="1015"/>
      <c r="H7" s="1015"/>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0</v>
      </c>
      <c r="E10" s="680">
        <v>0</v>
      </c>
      <c r="F10" s="681">
        <f t="shared" ref="F10:F15" si="0">+D10-E10</f>
        <v>0</v>
      </c>
      <c r="G10" s="681">
        <f>'EXHIBIT B'!B14</f>
        <v>0</v>
      </c>
      <c r="H10" s="682">
        <f>ROUND(+F10*G10,0)</f>
        <v>0</v>
      </c>
      <c r="I10" s="149"/>
      <c r="J10" s="149"/>
    </row>
    <row r="11" spans="1:10" ht="20.100000000000001" customHeight="1">
      <c r="A11" s="855" t="s">
        <v>205</v>
      </c>
      <c r="B11" s="855" t="s">
        <v>133</v>
      </c>
      <c r="C11" s="856" t="s">
        <v>233</v>
      </c>
      <c r="D11" s="854">
        <v>0</v>
      </c>
      <c r="E11" s="854">
        <v>0</v>
      </c>
      <c r="F11" s="857">
        <f t="shared" si="0"/>
        <v>0</v>
      </c>
      <c r="G11" s="857">
        <f>+'EXHIBIT B'!B15</f>
        <v>0</v>
      </c>
      <c r="H11" s="858">
        <f t="shared" ref="H11:H15" si="1">ROUND(+F11*G11,0)</f>
        <v>0</v>
      </c>
      <c r="I11" s="149"/>
      <c r="J11" s="149"/>
    </row>
    <row r="12" spans="1:10" ht="20.100000000000001" customHeight="1">
      <c r="A12" s="855" t="s">
        <v>205</v>
      </c>
      <c r="B12" s="855" t="s">
        <v>134</v>
      </c>
      <c r="C12" s="856" t="s">
        <v>234</v>
      </c>
      <c r="D12" s="854">
        <v>0</v>
      </c>
      <c r="E12" s="854">
        <v>0</v>
      </c>
      <c r="F12" s="857">
        <f t="shared" si="0"/>
        <v>0</v>
      </c>
      <c r="G12" s="857">
        <f>+'EXHIBIT B'!B15</f>
        <v>0</v>
      </c>
      <c r="H12" s="858">
        <f t="shared" si="1"/>
        <v>0</v>
      </c>
      <c r="I12" s="149"/>
      <c r="J12" s="149"/>
    </row>
    <row r="13" spans="1:10" ht="20.100000000000001" customHeight="1">
      <c r="A13" s="855" t="s">
        <v>205</v>
      </c>
      <c r="B13" s="855" t="s">
        <v>82</v>
      </c>
      <c r="C13" s="856" t="s">
        <v>235</v>
      </c>
      <c r="D13" s="859">
        <v>0</v>
      </c>
      <c r="E13" s="859">
        <v>0</v>
      </c>
      <c r="F13" s="857">
        <f t="shared" si="0"/>
        <v>0</v>
      </c>
      <c r="G13" s="857">
        <f>+'EXHIBIT B'!B16</f>
        <v>0</v>
      </c>
      <c r="H13" s="858">
        <f t="shared" si="1"/>
        <v>0</v>
      </c>
      <c r="I13" s="149"/>
      <c r="J13" s="149"/>
    </row>
    <row r="14" spans="1:10" ht="20.100000000000001" customHeight="1">
      <c r="A14" s="855" t="s">
        <v>205</v>
      </c>
      <c r="B14" s="855" t="s">
        <v>135</v>
      </c>
      <c r="C14" s="856" t="s">
        <v>236</v>
      </c>
      <c r="D14" s="854">
        <v>0</v>
      </c>
      <c r="E14" s="854">
        <v>0</v>
      </c>
      <c r="F14" s="857">
        <f t="shared" si="0"/>
        <v>0</v>
      </c>
      <c r="G14" s="857">
        <f>+'EXHIBIT B'!B15</f>
        <v>0</v>
      </c>
      <c r="H14" s="858">
        <f t="shared" si="1"/>
        <v>0</v>
      </c>
      <c r="I14" s="149"/>
      <c r="J14" s="149"/>
    </row>
    <row r="15" spans="1:10" ht="20.100000000000001" customHeight="1" thickBot="1">
      <c r="A15" s="860" t="s">
        <v>205</v>
      </c>
      <c r="B15" s="860" t="s">
        <v>136</v>
      </c>
      <c r="C15" s="861">
        <v>40160</v>
      </c>
      <c r="D15" s="862">
        <v>0</v>
      </c>
      <c r="E15" s="862">
        <v>0</v>
      </c>
      <c r="F15" s="863">
        <f t="shared" si="0"/>
        <v>0</v>
      </c>
      <c r="G15" s="863">
        <f>+'EXHIBIT B'!B15</f>
        <v>0</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0</v>
      </c>
      <c r="E17" s="386">
        <f>SUM(E10:E15)</f>
        <v>0</v>
      </c>
      <c r="F17" s="387">
        <f>SUM(F10:F15)</f>
        <v>0</v>
      </c>
      <c r="G17" s="387"/>
      <c r="H17" s="388">
        <f>SUM(H10:H15)</f>
        <v>0</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61">
        <v>0</v>
      </c>
      <c r="E19" s="867">
        <f>'EXHIBIT B'!C29</f>
        <v>0</v>
      </c>
      <c r="F19" s="868">
        <f t="shared" ref="F19:F24" si="2">ROUND(+D19*E19,0)</f>
        <v>0</v>
      </c>
      <c r="G19" s="390"/>
      <c r="H19" s="390"/>
    </row>
    <row r="20" spans="1:10" ht="20.100000000000001" customHeight="1">
      <c r="A20" s="869" t="s">
        <v>220</v>
      </c>
      <c r="B20" s="869" t="s">
        <v>133</v>
      </c>
      <c r="C20" s="870" t="s">
        <v>240</v>
      </c>
      <c r="D20" s="877">
        <v>0</v>
      </c>
      <c r="E20" s="871">
        <f>+'EXHIBIT B'!C30</f>
        <v>0</v>
      </c>
      <c r="F20" s="872">
        <f t="shared" si="2"/>
        <v>0</v>
      </c>
      <c r="G20" s="391"/>
      <c r="H20" s="391"/>
    </row>
    <row r="21" spans="1:10" ht="20.100000000000001" customHeight="1">
      <c r="A21" s="869" t="s">
        <v>220</v>
      </c>
      <c r="B21" s="869" t="s">
        <v>134</v>
      </c>
      <c r="C21" s="870" t="s">
        <v>241</v>
      </c>
      <c r="D21" s="877">
        <v>0</v>
      </c>
      <c r="E21" s="871">
        <f>+'EXHIBIT B'!C30</f>
        <v>0</v>
      </c>
      <c r="F21" s="872">
        <f t="shared" si="2"/>
        <v>0</v>
      </c>
      <c r="G21" s="391"/>
      <c r="H21" s="391"/>
    </row>
    <row r="22" spans="1:10" ht="20.100000000000001" customHeight="1">
      <c r="A22" s="869" t="s">
        <v>220</v>
      </c>
      <c r="B22" s="869" t="s">
        <v>82</v>
      </c>
      <c r="C22" s="870" t="s">
        <v>242</v>
      </c>
      <c r="D22" s="877">
        <v>0</v>
      </c>
      <c r="E22" s="871">
        <f>+'EXHIBIT B'!C31</f>
        <v>0</v>
      </c>
      <c r="F22" s="872">
        <f t="shared" si="2"/>
        <v>0</v>
      </c>
      <c r="G22" s="391"/>
      <c r="H22" s="391"/>
    </row>
    <row r="23" spans="1:10" ht="20.100000000000001" customHeight="1">
      <c r="A23" s="869" t="s">
        <v>220</v>
      </c>
      <c r="B23" s="869" t="s">
        <v>135</v>
      </c>
      <c r="C23" s="870" t="s">
        <v>243</v>
      </c>
      <c r="D23" s="877">
        <v>0</v>
      </c>
      <c r="E23" s="871">
        <f>+'EXHIBIT B'!C30</f>
        <v>0</v>
      </c>
      <c r="F23" s="872">
        <f t="shared" si="2"/>
        <v>0</v>
      </c>
      <c r="G23" s="391"/>
      <c r="H23" s="391"/>
    </row>
    <row r="24" spans="1:10" ht="20.100000000000001" customHeight="1" thickBot="1">
      <c r="A24" s="745" t="s">
        <v>220</v>
      </c>
      <c r="B24" s="745" t="s">
        <v>136</v>
      </c>
      <c r="C24" s="746">
        <v>40360</v>
      </c>
      <c r="D24" s="1162">
        <v>0</v>
      </c>
      <c r="E24" s="747">
        <f>+'EXHIBIT B'!C30</f>
        <v>0</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0</v>
      </c>
      <c r="E26" s="875"/>
      <c r="F26" s="876">
        <f>SUM(F19:F24)</f>
        <v>0</v>
      </c>
      <c r="G26" s="395"/>
      <c r="H26" s="395"/>
    </row>
    <row r="27" spans="1:10" ht="20.100000000000001" customHeight="1" thickBot="1">
      <c r="A27" s="396" t="s">
        <v>244</v>
      </c>
      <c r="B27" s="396"/>
      <c r="C27" s="396"/>
      <c r="D27" s="396"/>
      <c r="E27" s="396"/>
      <c r="F27" s="397"/>
      <c r="G27" s="683"/>
      <c r="H27" s="398">
        <f>H17+F26</f>
        <v>0</v>
      </c>
    </row>
    <row r="28" spans="1:10" ht="24.95" customHeight="1">
      <c r="I28" s="210"/>
    </row>
    <row r="29" spans="1:10" ht="24.95" customHeight="1">
      <c r="A29" s="1015" t="s">
        <v>245</v>
      </c>
      <c r="B29" s="1015"/>
      <c r="C29" s="1015"/>
      <c r="D29" s="1015"/>
      <c r="E29" s="1015"/>
      <c r="F29" s="1015"/>
      <c r="G29" s="1015"/>
      <c r="H29" s="1015"/>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20"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0</v>
      </c>
      <c r="K46" s="19"/>
      <c r="L46" s="19"/>
    </row>
    <row r="47" spans="1:12" ht="24.75" customHeight="1">
      <c r="A47" s="1021"/>
      <c r="B47" s="1021"/>
      <c r="C47" s="1021"/>
      <c r="D47" s="1021"/>
      <c r="E47" s="1021"/>
      <c r="F47" s="1021"/>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04" t="s">
        <v>263</v>
      </c>
      <c r="B50" s="1104"/>
      <c r="C50" s="20"/>
      <c r="D50" s="20"/>
      <c r="E50" s="20"/>
      <c r="F50" s="20"/>
      <c r="G50" s="20"/>
      <c r="H50" s="20"/>
    </row>
    <row r="51" spans="1:10" ht="44.45" customHeight="1" thickBot="1">
      <c r="A51" s="370" t="s">
        <v>264</v>
      </c>
      <c r="B51" s="370" t="s">
        <v>265</v>
      </c>
      <c r="C51" s="1105" t="s">
        <v>266</v>
      </c>
      <c r="D51" s="1106"/>
      <c r="E51" s="1105" t="s">
        <v>267</v>
      </c>
      <c r="F51" s="1106"/>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63">
        <v>0</v>
      </c>
      <c r="C54" s="1165"/>
      <c r="D54" s="1166"/>
      <c r="E54" s="1165"/>
      <c r="F54" s="1166"/>
    </row>
    <row r="55" spans="1:10" ht="24.95" customHeight="1">
      <c r="A55" s="884"/>
      <c r="B55" s="877">
        <v>0</v>
      </c>
      <c r="C55" s="1167"/>
      <c r="D55" s="1168"/>
      <c r="E55" s="1167"/>
      <c r="F55" s="1168"/>
      <c r="J55" s="109"/>
    </row>
    <row r="56" spans="1:10" ht="24.95" customHeight="1">
      <c r="A56" s="884"/>
      <c r="B56" s="877">
        <v>0</v>
      </c>
      <c r="C56" s="1167"/>
      <c r="D56" s="1168"/>
      <c r="E56" s="1167"/>
      <c r="F56" s="1168"/>
      <c r="I56" s="149"/>
    </row>
    <row r="57" spans="1:10" ht="24.95" customHeight="1">
      <c r="A57" s="884"/>
      <c r="B57" s="877">
        <v>0</v>
      </c>
      <c r="C57" s="1167"/>
      <c r="D57" s="1168"/>
      <c r="E57" s="1167"/>
      <c r="F57" s="1168"/>
      <c r="I57" s="149"/>
    </row>
    <row r="58" spans="1:10" ht="24.95" customHeight="1">
      <c r="A58" s="884"/>
      <c r="B58" s="877">
        <v>0</v>
      </c>
      <c r="C58" s="1167"/>
      <c r="D58" s="1168"/>
      <c r="E58" s="1167"/>
      <c r="F58" s="1168"/>
      <c r="I58" s="149"/>
    </row>
    <row r="59" spans="1:10" ht="24.95" customHeight="1" thickBot="1">
      <c r="A59" s="749"/>
      <c r="B59" s="750">
        <v>0</v>
      </c>
      <c r="C59" s="1169"/>
      <c r="D59" s="1170"/>
      <c r="E59" s="1171"/>
      <c r="F59" s="1172"/>
      <c r="I59" s="149"/>
      <c r="J59" s="111"/>
    </row>
    <row r="60" spans="1:10" ht="24.95" customHeight="1" thickBot="1">
      <c r="A60" s="374" t="s">
        <v>268</v>
      </c>
      <c r="B60" s="375">
        <f>SUM(B54:B59)</f>
        <v>0</v>
      </c>
      <c r="C60" s="1173"/>
      <c r="D60" s="1174"/>
      <c r="E60" s="1173"/>
      <c r="F60" s="1174"/>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64">
        <v>0</v>
      </c>
      <c r="C63" s="1165"/>
      <c r="D63" s="1166"/>
      <c r="E63" s="1165"/>
      <c r="F63" s="1166"/>
      <c r="I63" s="149"/>
    </row>
    <row r="64" spans="1:10" ht="24.95" customHeight="1">
      <c r="A64" s="884"/>
      <c r="B64" s="877">
        <v>0</v>
      </c>
      <c r="C64" s="1167"/>
      <c r="D64" s="1168"/>
      <c r="E64" s="1167"/>
      <c r="F64" s="1168"/>
      <c r="I64" s="149"/>
    </row>
    <row r="65" spans="1:9" ht="24.95" customHeight="1">
      <c r="A65" s="884"/>
      <c r="B65" s="877">
        <v>0</v>
      </c>
      <c r="C65" s="1167"/>
      <c r="D65" s="1168"/>
      <c r="E65" s="1167"/>
      <c r="F65" s="1168"/>
      <c r="I65" s="149"/>
    </row>
    <row r="66" spans="1:9" ht="24.95" customHeight="1">
      <c r="A66" s="884"/>
      <c r="B66" s="877">
        <v>0</v>
      </c>
      <c r="C66" s="1167"/>
      <c r="D66" s="1168"/>
      <c r="E66" s="1167"/>
      <c r="F66" s="1168"/>
      <c r="I66" s="149"/>
    </row>
    <row r="67" spans="1:9" ht="24.95" customHeight="1">
      <c r="A67" s="884"/>
      <c r="B67" s="877">
        <v>0</v>
      </c>
      <c r="C67" s="1167"/>
      <c r="D67" s="1168"/>
      <c r="E67" s="1167"/>
      <c r="F67" s="1168"/>
    </row>
    <row r="68" spans="1:9" ht="24.95" customHeight="1" thickBot="1">
      <c r="A68" s="749"/>
      <c r="B68" s="750">
        <v>0</v>
      </c>
      <c r="C68" s="1171"/>
      <c r="D68" s="1172"/>
      <c r="E68" s="1171"/>
      <c r="F68" s="1172"/>
    </row>
    <row r="69" spans="1:9" ht="24.95" customHeight="1" thickBot="1">
      <c r="A69" s="374" t="s">
        <v>269</v>
      </c>
      <c r="B69" s="375">
        <f>SUM(B63:B68)</f>
        <v>0</v>
      </c>
      <c r="C69" s="1175"/>
      <c r="D69" s="1176"/>
      <c r="E69" s="1175"/>
      <c r="F69" s="1176"/>
    </row>
    <row r="70" spans="1:9" ht="24.95" customHeight="1" thickBot="1">
      <c r="A70" s="374" t="s">
        <v>270</v>
      </c>
      <c r="B70" s="375">
        <f>+B69+B60</f>
        <v>0</v>
      </c>
      <c r="C70" s="1175"/>
      <c r="D70" s="1176"/>
      <c r="E70" s="1177"/>
      <c r="F70" s="117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11" t="s">
        <v>271</v>
      </c>
      <c r="F1" s="368"/>
      <c r="AI1" s="24"/>
    </row>
    <row r="2" spans="1:47" s="37" customFormat="1" ht="24" customHeight="1">
      <c r="A2" s="368"/>
      <c r="B2" s="368"/>
      <c r="C2" s="368"/>
      <c r="D2" s="368"/>
      <c r="E2" s="368"/>
      <c r="F2" s="368"/>
      <c r="AI2" s="24"/>
    </row>
    <row r="3" spans="1:47" s="37" customFormat="1" ht="24" customHeight="1">
      <c r="A3" s="1095" t="s">
        <v>11</v>
      </c>
      <c r="B3" s="1095"/>
      <c r="C3" s="1095"/>
      <c r="D3" s="1095"/>
      <c r="E3" s="1095"/>
      <c r="F3" s="368"/>
    </row>
    <row r="4" spans="1:47" s="37" customFormat="1" ht="23.45" customHeight="1">
      <c r="A4" s="1095" t="s">
        <v>272</v>
      </c>
      <c r="B4" s="1095"/>
      <c r="C4" s="1095"/>
      <c r="D4" s="1095"/>
      <c r="E4" s="1095"/>
      <c r="F4" s="368"/>
    </row>
    <row r="5" spans="1:47" s="37" customFormat="1" ht="23.1" customHeight="1">
      <c r="A5" s="1094"/>
      <c r="B5" s="1094"/>
      <c r="C5" s="1094"/>
      <c r="D5" s="1094"/>
      <c r="E5" s="1094"/>
      <c r="F5" s="368"/>
    </row>
    <row r="6" spans="1:47" s="37" customFormat="1" ht="24.95" customHeight="1">
      <c r="A6" s="1098"/>
      <c r="B6" s="1098"/>
      <c r="C6" s="1098"/>
      <c r="D6" s="1098"/>
      <c r="E6" s="1098"/>
      <c r="F6" s="368"/>
    </row>
    <row r="7" spans="1:47" s="37" customFormat="1" ht="24.95" customHeight="1" thickBot="1">
      <c r="A7" s="1094" t="s">
        <v>223</v>
      </c>
      <c r="B7" s="1099" t="str">
        <f>'CHECK SHEET'!D7</f>
        <v>COLLEGE NAME</v>
      </c>
      <c r="C7" s="1099"/>
      <c r="D7" s="1099"/>
      <c r="E7" s="1099"/>
      <c r="F7" s="1017"/>
    </row>
    <row r="8" spans="1:47" s="37" customFormat="1" ht="24.95" customHeight="1">
      <c r="A8" s="1107"/>
      <c r="B8" s="1107"/>
      <c r="C8" s="1107"/>
      <c r="D8" s="1107"/>
      <c r="E8" s="1107"/>
    </row>
    <row r="9" spans="1:47" s="37" customFormat="1" ht="24.95" customHeight="1">
      <c r="A9" s="1108"/>
      <c r="B9" s="1109"/>
      <c r="C9" s="1109"/>
      <c r="D9" s="1109"/>
      <c r="E9" s="1109"/>
    </row>
    <row r="10" spans="1:47" s="37" customFormat="1" ht="42.6" customHeight="1">
      <c r="A10" s="1110" t="s">
        <v>273</v>
      </c>
      <c r="B10" s="1110"/>
      <c r="C10" s="1110"/>
      <c r="D10" s="1110"/>
      <c r="E10" s="1110"/>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179"/>
      <c r="E19" s="1180"/>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22"/>
      <c r="B33" s="1023"/>
      <c r="C33" s="1023"/>
      <c r="D33" s="1023"/>
      <c r="E33" s="1024"/>
      <c r="AI33" s="218"/>
    </row>
    <row r="34" spans="1:46" ht="24.95" customHeight="1">
      <c r="A34" s="1025"/>
      <c r="B34" s="1026"/>
      <c r="C34" s="1026"/>
      <c r="D34" s="1026"/>
      <c r="E34" s="1027"/>
      <c r="AI34" s="218"/>
    </row>
    <row r="35" spans="1:46" s="545" customFormat="1" ht="24.95" customHeight="1">
      <c r="A35" s="1025"/>
      <c r="B35" s="1026"/>
      <c r="C35" s="1026"/>
      <c r="D35" s="1026"/>
      <c r="E35" s="1027"/>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25"/>
      <c r="B36" s="1026"/>
      <c r="C36" s="1026"/>
      <c r="D36" s="1026"/>
      <c r="E36" s="1027"/>
      <c r="AI36" s="218"/>
    </row>
    <row r="37" spans="1:46" ht="24.95" customHeight="1" thickBot="1">
      <c r="A37" s="1028"/>
      <c r="B37" s="1029"/>
      <c r="C37" s="1029"/>
      <c r="D37" s="1029"/>
      <c r="E37" s="1030"/>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zoomScale="70" zoomScaleNormal="70" zoomScaleSheetLayoutView="70" zoomScalePageLayoutView="70" workbookViewId="0"/>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11"/>
      <c r="B1" s="1111"/>
      <c r="C1" s="1111"/>
      <c r="D1" s="1111"/>
      <c r="E1" s="1111"/>
      <c r="F1" s="1111"/>
      <c r="G1" s="1112"/>
    </row>
    <row r="2" spans="1:8" ht="30" customHeight="1" thickBot="1">
      <c r="A2" s="1112" t="s">
        <v>183</v>
      </c>
      <c r="B2" s="1099" t="str">
        <f>'CHECK SHEET'!D7</f>
        <v>COLLEGE NAME</v>
      </c>
      <c r="C2" s="1099"/>
      <c r="D2" s="1099"/>
      <c r="E2" s="1099"/>
      <c r="F2" s="1099"/>
      <c r="G2" s="1113"/>
    </row>
    <row r="3" spans="1:8" ht="23.1" customHeight="1">
      <c r="A3" s="1095" t="s">
        <v>281</v>
      </c>
      <c r="B3" s="1095"/>
      <c r="C3" s="1095"/>
      <c r="D3" s="1095"/>
      <c r="E3" s="1095"/>
      <c r="F3" s="1095"/>
      <c r="G3" s="1095"/>
    </row>
    <row r="4" spans="1:8" ht="23.45" customHeight="1">
      <c r="A4" s="1095" t="s">
        <v>282</v>
      </c>
      <c r="B4" s="1095"/>
      <c r="C4" s="1095"/>
      <c r="D4" s="1095"/>
      <c r="E4" s="1095"/>
      <c r="F4" s="1095"/>
      <c r="G4" s="1095"/>
    </row>
    <row r="5" spans="1:8" ht="23.45" customHeight="1">
      <c r="A5" s="1095" t="s">
        <v>755</v>
      </c>
      <c r="B5" s="1095"/>
      <c r="C5" s="1095"/>
      <c r="D5" s="1095"/>
      <c r="E5" s="1095"/>
      <c r="F5" s="1095"/>
      <c r="G5" s="1095"/>
    </row>
    <row r="6" spans="1:8" ht="20.100000000000001" customHeight="1">
      <c r="A6" s="1114"/>
      <c r="B6" s="1114"/>
      <c r="C6" s="1114"/>
      <c r="D6" s="1114"/>
      <c r="E6" s="1114"/>
      <c r="F6" s="1114"/>
      <c r="G6" s="1114"/>
    </row>
    <row r="7" spans="1:8" ht="38.450000000000003" customHeight="1">
      <c r="A7" s="1115" t="s">
        <v>283</v>
      </c>
      <c r="B7" s="1115"/>
      <c r="C7" s="1115"/>
      <c r="D7" s="1115"/>
      <c r="E7" s="1115"/>
      <c r="F7" s="1115"/>
      <c r="G7" s="1115"/>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0</v>
      </c>
      <c r="H12" s="219"/>
    </row>
    <row r="13" spans="1:8" ht="20.100000000000001" customHeight="1">
      <c r="A13" s="625" t="s">
        <v>205</v>
      </c>
      <c r="B13" s="226"/>
      <c r="C13" s="219" t="s">
        <v>133</v>
      </c>
      <c r="D13" s="226"/>
      <c r="E13" s="226"/>
      <c r="F13" s="232" t="s">
        <v>233</v>
      </c>
      <c r="G13" s="231">
        <f>+'EXHIBIT C'!H11+'EXHIBIT C(2)'!E14</f>
        <v>0</v>
      </c>
      <c r="H13" s="219"/>
    </row>
    <row r="14" spans="1:8" ht="20.100000000000001" customHeight="1">
      <c r="A14" s="625" t="s">
        <v>205</v>
      </c>
      <c r="B14" s="226"/>
      <c r="C14" s="226" t="s">
        <v>134</v>
      </c>
      <c r="D14" s="226"/>
      <c r="E14" s="226"/>
      <c r="F14" s="232" t="s">
        <v>234</v>
      </c>
      <c r="G14" s="649">
        <f>+'EXHIBIT C'!H12+'EXHIBIT C(2)'!E15</f>
        <v>0</v>
      </c>
      <c r="H14" s="219"/>
    </row>
    <row r="15" spans="1:8" ht="20.100000000000001" customHeight="1">
      <c r="A15" s="625" t="s">
        <v>205</v>
      </c>
      <c r="B15" s="226"/>
      <c r="C15" s="233" t="s">
        <v>287</v>
      </c>
      <c r="D15" s="226"/>
      <c r="E15" s="226"/>
      <c r="F15" s="232" t="s">
        <v>235</v>
      </c>
      <c r="G15" s="649">
        <f>+'EXHIBIT C'!H13+'EXHIBIT C(2)'!E16</f>
        <v>0</v>
      </c>
      <c r="H15" s="219"/>
    </row>
    <row r="16" spans="1:8" ht="20.100000000000001" customHeight="1">
      <c r="A16" s="625" t="s">
        <v>205</v>
      </c>
      <c r="B16" s="226"/>
      <c r="C16" s="233" t="s">
        <v>288</v>
      </c>
      <c r="D16" s="226"/>
      <c r="E16" s="226"/>
      <c r="F16" s="232" t="s">
        <v>236</v>
      </c>
      <c r="G16" s="650">
        <f>+'EXHIBIT C'!H14+'EXHIBIT C(2)'!E17</f>
        <v>0</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0</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0</v>
      </c>
      <c r="H22" s="219"/>
    </row>
    <row r="23" spans="1:8" ht="20.100000000000001" customHeight="1">
      <c r="A23" s="626" t="s">
        <v>220</v>
      </c>
      <c r="B23" s="226"/>
      <c r="C23" s="226" t="s">
        <v>134</v>
      </c>
      <c r="D23" s="226"/>
      <c r="E23" s="226"/>
      <c r="F23" s="232" t="s">
        <v>241</v>
      </c>
      <c r="G23" s="242">
        <f>+'EXHIBIT C'!F21+'EXHIBIT C(2)'!E24</f>
        <v>0</v>
      </c>
      <c r="H23" s="219"/>
    </row>
    <row r="24" spans="1:8" ht="20.100000000000001" customHeight="1">
      <c r="A24" s="626" t="s">
        <v>220</v>
      </c>
      <c r="B24" s="226"/>
      <c r="C24" s="233" t="s">
        <v>287</v>
      </c>
      <c r="D24" s="226"/>
      <c r="E24" s="226"/>
      <c r="F24" s="232" t="s">
        <v>242</v>
      </c>
      <c r="G24" s="242">
        <f>+'EXHIBIT C'!F22+'EXHIBIT C(2)'!E25</f>
        <v>0</v>
      </c>
      <c r="H24" s="219"/>
    </row>
    <row r="25" spans="1:8" ht="20.100000000000001" customHeight="1">
      <c r="A25" s="626" t="s">
        <v>220</v>
      </c>
      <c r="B25" s="226"/>
      <c r="C25" s="233" t="s">
        <v>288</v>
      </c>
      <c r="D25" s="226"/>
      <c r="E25" s="226"/>
      <c r="F25" s="232" t="s">
        <v>243</v>
      </c>
      <c r="G25" s="242">
        <f>+'EXHIBIT C'!F23+'EXHIBIT C(2)'!E26</f>
        <v>0</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0</v>
      </c>
      <c r="H28" s="219"/>
    </row>
    <row r="29" spans="1:8" ht="20.100000000000001" customHeight="1">
      <c r="A29" s="625"/>
      <c r="B29" s="226"/>
      <c r="C29" s="226"/>
      <c r="D29" s="226"/>
      <c r="E29" s="226"/>
      <c r="F29" s="232"/>
      <c r="G29" s="239"/>
      <c r="H29" s="219"/>
    </row>
    <row r="30" spans="1:8" ht="20.100000000000001" customHeight="1">
      <c r="A30" s="625" t="s">
        <v>291</v>
      </c>
      <c r="B30" s="226"/>
      <c r="C30" s="1032" t="s">
        <v>251</v>
      </c>
      <c r="D30" s="1032"/>
      <c r="E30" s="1032"/>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33" t="s">
        <v>253</v>
      </c>
      <c r="D38" s="1033"/>
      <c r="E38" s="1033"/>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33" t="s">
        <v>253</v>
      </c>
      <c r="D40" s="1033"/>
      <c r="E40" s="1033"/>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0</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0</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0</v>
      </c>
      <c r="H58" s="219"/>
    </row>
    <row r="59" spans="1:8" ht="20.100000000000001" customHeight="1">
      <c r="A59" s="626" t="s">
        <v>323</v>
      </c>
      <c r="B59" s="229"/>
      <c r="C59" s="229"/>
      <c r="D59" s="229"/>
      <c r="E59" s="229"/>
      <c r="F59" s="245" t="s">
        <v>324</v>
      </c>
      <c r="G59" s="569">
        <v>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0</v>
      </c>
      <c r="H63" s="219"/>
    </row>
    <row r="64" spans="1:8" ht="20.100000000000001" customHeight="1">
      <c r="A64" s="625"/>
      <c r="B64" s="226"/>
      <c r="C64" s="226"/>
      <c r="D64" s="226"/>
      <c r="E64" s="226"/>
      <c r="F64" s="232"/>
      <c r="G64" s="238"/>
      <c r="H64" s="219"/>
    </row>
    <row r="65" spans="1:8" ht="20.100000000000001" customHeight="1">
      <c r="A65" s="1034" t="s">
        <v>330</v>
      </c>
      <c r="B65" s="1035"/>
      <c r="C65" s="1035"/>
      <c r="D65" s="1035"/>
      <c r="E65" s="1035"/>
      <c r="F65" s="1036"/>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0</v>
      </c>
      <c r="H71" s="219"/>
    </row>
    <row r="72" spans="1:8" ht="20.100000000000001" customHeight="1">
      <c r="A72" s="897"/>
      <c r="B72" s="708"/>
      <c r="C72" s="708"/>
      <c r="D72" s="708"/>
      <c r="E72" s="708"/>
      <c r="F72" s="709"/>
      <c r="G72" s="898"/>
      <c r="H72" s="219"/>
    </row>
    <row r="73" spans="1:8" ht="20.100000000000001" customHeight="1">
      <c r="A73" s="1034" t="s">
        <v>338</v>
      </c>
      <c r="B73" s="1035"/>
      <c r="C73" s="1035"/>
      <c r="D73" s="1035"/>
      <c r="E73" s="1035"/>
      <c r="F73" s="1036"/>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t="e">
        <f>'CHECK SHEET'!D84</f>
        <v>#VALUE!</v>
      </c>
      <c r="H75" s="219"/>
    </row>
    <row r="76" spans="1:8" ht="20.100000000000001" customHeight="1">
      <c r="A76" s="625" t="s">
        <v>797</v>
      </c>
      <c r="B76" s="226"/>
      <c r="C76" s="226"/>
      <c r="D76" s="226"/>
      <c r="E76" s="226"/>
      <c r="F76" s="235">
        <v>42130</v>
      </c>
      <c r="G76" s="652">
        <v>0</v>
      </c>
      <c r="H76" s="219"/>
    </row>
    <row r="77" spans="1:8" ht="20.100000000000001" customHeight="1">
      <c r="A77" s="628" t="s">
        <v>341</v>
      </c>
      <c r="B77" s="629"/>
      <c r="C77" s="629"/>
      <c r="D77" s="629"/>
      <c r="E77" s="629"/>
      <c r="F77" s="248" t="s">
        <v>342</v>
      </c>
      <c r="G77" s="653">
        <v>0</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0</v>
      </c>
      <c r="H80" s="219"/>
    </row>
    <row r="81" spans="1:10" ht="20.100000000000001" customHeight="1">
      <c r="A81" s="625" t="s">
        <v>349</v>
      </c>
      <c r="B81" s="226"/>
      <c r="C81" s="226"/>
      <c r="D81" s="226"/>
      <c r="E81" s="226"/>
      <c r="F81" s="232" t="s">
        <v>350</v>
      </c>
      <c r="G81" s="651" t="e">
        <f>'CHECK SHEET'!D86</f>
        <v>#VALUE!</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t="e">
        <f>SUM(G75:G83)</f>
        <v>#VALUE!</v>
      </c>
      <c r="H85" s="219"/>
    </row>
    <row r="86" spans="1:10" ht="20.100000000000001" customHeight="1">
      <c r="A86" s="897"/>
      <c r="B86" s="708"/>
      <c r="C86" s="708"/>
      <c r="D86" s="708"/>
      <c r="E86" s="708"/>
      <c r="F86" s="709"/>
      <c r="G86" s="898"/>
      <c r="H86" s="219"/>
    </row>
    <row r="87" spans="1:10" ht="20.100000000000001" customHeight="1">
      <c r="A87" s="1037" t="s">
        <v>356</v>
      </c>
      <c r="B87" s="1038"/>
      <c r="C87" s="1038"/>
      <c r="D87" s="1038"/>
      <c r="E87" s="1038"/>
      <c r="F87" s="1039"/>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02">
        <v>43518</v>
      </c>
      <c r="G90" s="654">
        <v>0</v>
      </c>
      <c r="H90" s="219"/>
      <c r="J90" s="249"/>
    </row>
    <row r="91" spans="1:10" ht="20.100000000000001" customHeight="1">
      <c r="A91" s="626" t="s">
        <v>360</v>
      </c>
      <c r="B91" s="229"/>
      <c r="C91" s="229"/>
      <c r="D91" s="229"/>
      <c r="E91" s="229"/>
      <c r="F91" s="1202">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0</v>
      </c>
      <c r="H96" s="219"/>
    </row>
    <row r="97" spans="1:8" ht="20.100000000000001" customHeight="1">
      <c r="A97" s="625"/>
      <c r="B97" s="226"/>
      <c r="C97" s="226"/>
      <c r="D97" s="226"/>
      <c r="E97" s="226"/>
      <c r="F97" s="232"/>
      <c r="G97" s="251"/>
      <c r="H97" s="219"/>
    </row>
    <row r="98" spans="1:8" ht="20.100000000000001" customHeight="1">
      <c r="A98" s="1040" t="s">
        <v>364</v>
      </c>
      <c r="B98" s="1041"/>
      <c r="C98" s="1041"/>
      <c r="D98" s="1041"/>
      <c r="E98" s="1041"/>
      <c r="F98" s="1042"/>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34" t="s">
        <v>373</v>
      </c>
      <c r="B107" s="1035"/>
      <c r="C107" s="1035"/>
      <c r="D107" s="1035"/>
      <c r="E107" s="1035"/>
      <c r="F107" s="1036"/>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0</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00">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40" t="s">
        <v>388</v>
      </c>
      <c r="B121" s="1041"/>
      <c r="C121" s="1041"/>
      <c r="D121" s="1041"/>
      <c r="E121" s="1041"/>
      <c r="F121" s="1042"/>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0</v>
      </c>
      <c r="H128" s="219"/>
    </row>
    <row r="129" spans="1:8" ht="20.100000000000001" customHeight="1">
      <c r="A129" s="625"/>
      <c r="B129" s="226"/>
      <c r="C129" s="226"/>
      <c r="D129" s="226"/>
      <c r="E129" s="226"/>
      <c r="F129" s="232"/>
      <c r="G129" s="251"/>
      <c r="H129" s="219"/>
    </row>
    <row r="130" spans="1:8" ht="20.100000000000001" customHeight="1">
      <c r="A130" s="1034" t="s">
        <v>398</v>
      </c>
      <c r="B130" s="1035"/>
      <c r="C130" s="1035"/>
      <c r="D130" s="1035"/>
      <c r="E130" s="1035"/>
      <c r="F130" s="1036"/>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19" t="s">
        <v>735</v>
      </c>
      <c r="B138" s="226"/>
      <c r="C138" s="226"/>
      <c r="D138" s="226"/>
      <c r="E138" s="226"/>
      <c r="F138" s="1220"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t="e">
        <f>G63+G71+G85+G96+G105+G115+G119+G128+G142</f>
        <v>#VALUE!</v>
      </c>
      <c r="H144" s="219"/>
    </row>
    <row r="145" spans="1:8" ht="20.100000000000001" customHeight="1" thickTop="1">
      <c r="A145" s="897"/>
      <c r="B145" s="708"/>
      <c r="C145" s="708"/>
      <c r="D145" s="708"/>
      <c r="E145" s="708"/>
      <c r="F145" s="777"/>
      <c r="G145" s="778"/>
      <c r="H145" s="219"/>
    </row>
    <row r="146" spans="1:8" ht="20.100000000000001" customHeight="1">
      <c r="A146" s="1034" t="s">
        <v>414</v>
      </c>
      <c r="B146" s="1035"/>
      <c r="C146" s="1035"/>
      <c r="D146" s="1035"/>
      <c r="E146" s="1035"/>
      <c r="F146" s="1036"/>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0</v>
      </c>
      <c r="H148" s="219"/>
    </row>
    <row r="149" spans="1:8" ht="20.100000000000001" customHeight="1">
      <c r="A149" s="625" t="s">
        <v>417</v>
      </c>
      <c r="B149" s="219"/>
      <c r="C149" s="219"/>
      <c r="D149" s="219"/>
      <c r="E149" s="219"/>
      <c r="F149" s="232" t="s">
        <v>418</v>
      </c>
      <c r="G149" s="574">
        <v>0</v>
      </c>
      <c r="H149" s="219"/>
    </row>
    <row r="150" spans="1:8" ht="20.100000000000001" customHeight="1">
      <c r="A150" s="625" t="s">
        <v>419</v>
      </c>
      <c r="B150" s="219"/>
      <c r="C150" s="219"/>
      <c r="D150" s="219"/>
      <c r="E150" s="219"/>
      <c r="F150" s="232" t="s">
        <v>420</v>
      </c>
      <c r="G150" s="574">
        <v>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0</v>
      </c>
      <c r="H153" s="219"/>
    </row>
    <row r="154" spans="1:8" ht="20.100000000000001" customHeight="1">
      <c r="A154" s="625" t="s">
        <v>427</v>
      </c>
      <c r="B154" s="226"/>
      <c r="C154" s="226"/>
      <c r="D154" s="226"/>
      <c r="E154" s="226"/>
      <c r="F154" s="232" t="s">
        <v>428</v>
      </c>
      <c r="G154" s="574">
        <v>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0</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0</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0</v>
      </c>
      <c r="H186" s="219"/>
    </row>
    <row r="187" spans="1:8" ht="20.100000000000001" customHeight="1">
      <c r="A187" s="625" t="s">
        <v>489</v>
      </c>
      <c r="B187" s="226"/>
      <c r="C187" s="226"/>
      <c r="D187" s="226"/>
      <c r="E187" s="226"/>
      <c r="F187" s="232" t="s">
        <v>490</v>
      </c>
      <c r="G187" s="574">
        <v>0</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0</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0</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0</v>
      </c>
      <c r="H200" s="219"/>
    </row>
    <row r="201" spans="1:8" ht="20.100000000000001" customHeight="1">
      <c r="A201" s="625" t="s">
        <v>508</v>
      </c>
      <c r="B201" s="226"/>
      <c r="C201" s="226"/>
      <c r="D201" s="226"/>
      <c r="E201" s="226"/>
      <c r="F201" s="232" t="s">
        <v>509</v>
      </c>
      <c r="G201" s="574">
        <v>0</v>
      </c>
      <c r="H201" s="219"/>
    </row>
    <row r="202" spans="1:8" ht="20.100000000000001" customHeight="1">
      <c r="A202" s="625" t="s">
        <v>510</v>
      </c>
      <c r="B202" s="226"/>
      <c r="C202" s="226"/>
      <c r="D202" s="226"/>
      <c r="E202" s="226"/>
      <c r="F202" s="232" t="s">
        <v>511</v>
      </c>
      <c r="G202" s="574">
        <v>0</v>
      </c>
      <c r="H202" s="219"/>
    </row>
    <row r="203" spans="1:8" ht="20.100000000000001" customHeight="1">
      <c r="A203" s="625" t="s">
        <v>512</v>
      </c>
      <c r="B203" s="226"/>
      <c r="C203" s="226"/>
      <c r="D203" s="226"/>
      <c r="E203" s="226"/>
      <c r="F203" s="232" t="s">
        <v>513</v>
      </c>
      <c r="G203" s="574">
        <v>0</v>
      </c>
      <c r="H203" s="219"/>
    </row>
    <row r="204" spans="1:8" ht="20.100000000000001" customHeight="1">
      <c r="A204" s="625" t="s">
        <v>514</v>
      </c>
      <c r="B204" s="226"/>
      <c r="C204" s="226"/>
      <c r="D204" s="226"/>
      <c r="E204" s="226"/>
      <c r="F204" s="232" t="s">
        <v>515</v>
      </c>
      <c r="G204" s="574">
        <v>0</v>
      </c>
      <c r="H204" s="219"/>
    </row>
    <row r="205" spans="1:8" ht="20.100000000000001" customHeight="1">
      <c r="A205" s="625" t="s">
        <v>516</v>
      </c>
      <c r="B205" s="226"/>
      <c r="C205" s="226"/>
      <c r="D205" s="226"/>
      <c r="E205" s="226"/>
      <c r="F205" s="232" t="s">
        <v>517</v>
      </c>
      <c r="G205" s="574">
        <v>0</v>
      </c>
      <c r="H205" s="219"/>
    </row>
    <row r="206" spans="1:8" ht="20.100000000000001" customHeight="1">
      <c r="A206" s="625" t="s">
        <v>733</v>
      </c>
      <c r="B206" s="226"/>
      <c r="C206" s="226"/>
      <c r="D206" s="226"/>
      <c r="E206" s="226"/>
      <c r="F206" s="1215">
        <v>63100</v>
      </c>
      <c r="G206" s="574">
        <v>0</v>
      </c>
      <c r="H206" s="219"/>
    </row>
    <row r="207" spans="1:8" ht="20.100000000000001" customHeight="1">
      <c r="A207" s="625" t="s">
        <v>518</v>
      </c>
      <c r="B207" s="226"/>
      <c r="C207" s="226"/>
      <c r="D207" s="226"/>
      <c r="E207" s="226"/>
      <c r="F207" s="232" t="s">
        <v>519</v>
      </c>
      <c r="G207" s="574">
        <v>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0</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0</v>
      </c>
      <c r="H219" s="219"/>
    </row>
    <row r="220" spans="1:8" ht="20.100000000000001" customHeight="1">
      <c r="A220" s="625" t="s">
        <v>542</v>
      </c>
      <c r="B220" s="226"/>
      <c r="C220" s="226"/>
      <c r="D220" s="226"/>
      <c r="E220" s="226"/>
      <c r="F220" s="232" t="s">
        <v>543</v>
      </c>
      <c r="G220" s="574">
        <v>0</v>
      </c>
      <c r="H220" s="219"/>
    </row>
    <row r="221" spans="1:8" ht="20.100000000000001" customHeight="1">
      <c r="A221" s="625" t="s">
        <v>544</v>
      </c>
      <c r="B221" s="219"/>
      <c r="C221" s="219"/>
      <c r="D221" s="219"/>
      <c r="E221" s="219"/>
      <c r="F221" s="253" t="s">
        <v>545</v>
      </c>
      <c r="G221" s="574">
        <v>0</v>
      </c>
      <c r="H221" s="219"/>
    </row>
    <row r="222" spans="1:8" ht="20.100000000000001" customHeight="1">
      <c r="A222" s="625" t="s">
        <v>546</v>
      </c>
      <c r="B222" s="226"/>
      <c r="C222" s="226"/>
      <c r="D222" s="226"/>
      <c r="E222" s="226"/>
      <c r="F222" s="232" t="s">
        <v>547</v>
      </c>
      <c r="G222" s="574">
        <v>0</v>
      </c>
      <c r="H222" s="219"/>
    </row>
    <row r="223" spans="1:8" ht="20.100000000000001" customHeight="1">
      <c r="A223" s="625" t="s">
        <v>548</v>
      </c>
      <c r="B223" s="226"/>
      <c r="C223" s="226"/>
      <c r="D223" s="226"/>
      <c r="E223" s="226"/>
      <c r="F223" s="232" t="s">
        <v>549</v>
      </c>
      <c r="G223" s="574">
        <v>0</v>
      </c>
      <c r="H223" s="219"/>
    </row>
    <row r="224" spans="1:8" ht="20.100000000000001" customHeight="1">
      <c r="A224" s="626" t="s">
        <v>550</v>
      </c>
      <c r="B224" s="229"/>
      <c r="C224" s="229"/>
      <c r="D224" s="229"/>
      <c r="E224" s="229"/>
      <c r="F224" s="245" t="s">
        <v>551</v>
      </c>
      <c r="G224" s="574">
        <v>0</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01">
        <v>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0</v>
      </c>
      <c r="H240" s="219"/>
    </row>
    <row r="241" spans="1:10" ht="20.100000000000001" customHeight="1">
      <c r="A241" s="638"/>
      <c r="B241" s="259"/>
      <c r="C241" s="259"/>
      <c r="D241" s="259"/>
      <c r="E241" s="259"/>
      <c r="F241" s="713"/>
      <c r="G241" s="714"/>
      <c r="H241" s="219"/>
    </row>
    <row r="242" spans="1:10" ht="20.100000000000001" customHeight="1">
      <c r="A242" s="1034" t="s">
        <v>165</v>
      </c>
      <c r="B242" s="1035"/>
      <c r="C242" s="1035"/>
      <c r="D242" s="1035"/>
      <c r="E242" s="1035"/>
      <c r="F242" s="1036"/>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0</v>
      </c>
      <c r="H246" s="219"/>
    </row>
    <row r="247" spans="1:10" ht="20.100000000000001" customHeight="1">
      <c r="A247" s="626" t="s">
        <v>586</v>
      </c>
      <c r="B247" s="229"/>
      <c r="C247" s="229"/>
      <c r="D247" s="229"/>
      <c r="E247" s="229"/>
      <c r="F247" s="1261" t="s">
        <v>587</v>
      </c>
      <c r="G247" s="574">
        <v>0</v>
      </c>
      <c r="H247" s="662"/>
      <c r="I247" s="222"/>
    </row>
    <row r="248" spans="1:10" ht="20.100000000000001" customHeight="1">
      <c r="A248" s="1273" t="s">
        <v>764</v>
      </c>
      <c r="B248" s="1274"/>
      <c r="C248" s="1274"/>
      <c r="D248" s="1274"/>
      <c r="E248" s="1274"/>
      <c r="F248" s="1302">
        <v>73001</v>
      </c>
      <c r="G248" s="574">
        <v>0</v>
      </c>
      <c r="H248" s="662"/>
      <c r="I248" s="222"/>
    </row>
    <row r="249" spans="1:10" ht="20.100000000000001" customHeight="1">
      <c r="A249" s="1273" t="s">
        <v>765</v>
      </c>
      <c r="B249" s="1274"/>
      <c r="C249" s="1274"/>
      <c r="D249" s="1274"/>
      <c r="E249" s="1274"/>
      <c r="F249" s="1302">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0</v>
      </c>
      <c r="H260" s="219"/>
    </row>
    <row r="261" spans="1:9" ht="20.100000000000001" customHeight="1" thickTop="1">
      <c r="A261" s="915"/>
      <c r="B261" s="916"/>
      <c r="C261" s="916"/>
      <c r="D261" s="916"/>
      <c r="E261" s="916"/>
      <c r="F261" s="917"/>
      <c r="G261" s="918"/>
      <c r="H261" s="219"/>
    </row>
    <row r="262" spans="1:9" ht="20.100000000000001" customHeight="1">
      <c r="A262" s="1043"/>
      <c r="B262" s="1044"/>
      <c r="C262" s="1044"/>
      <c r="D262" s="1044"/>
      <c r="E262" s="1044"/>
      <c r="F262" s="1045"/>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0</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0</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0</v>
      </c>
      <c r="H278" s="664"/>
    </row>
    <row r="279" spans="1:12">
      <c r="A279" s="271"/>
      <c r="B279" s="271"/>
      <c r="C279" s="271"/>
      <c r="D279" s="271"/>
      <c r="E279" s="271"/>
      <c r="F279" s="272"/>
      <c r="G279" s="273"/>
      <c r="H279" s="274"/>
      <c r="I279" s="274"/>
      <c r="J279" s="274"/>
      <c r="K279" s="274"/>
      <c r="L279" s="274"/>
    </row>
    <row r="280" spans="1:12" s="222" customFormat="1" ht="13.5" customHeight="1">
      <c r="A280" s="1031"/>
      <c r="B280" s="1031"/>
      <c r="C280" s="1031"/>
      <c r="D280" s="1031"/>
      <c r="E280" s="1031"/>
      <c r="F280" s="1031"/>
      <c r="G280" s="1031"/>
      <c r="H280" s="1031"/>
      <c r="I280" s="275"/>
      <c r="J280" s="275"/>
      <c r="K280" s="275"/>
      <c r="L280" s="275"/>
    </row>
    <row r="281" spans="1:12" s="222" customFormat="1">
      <c r="A281" s="1031"/>
      <c r="B281" s="1031"/>
      <c r="C281" s="1031"/>
      <c r="D281" s="1031"/>
      <c r="E281" s="1031"/>
      <c r="F281" s="1031"/>
      <c r="G281" s="1031"/>
      <c r="H281" s="1031"/>
      <c r="I281" s="275"/>
      <c r="J281" s="275"/>
      <c r="K281" s="275"/>
      <c r="L281" s="275"/>
    </row>
    <row r="282" spans="1:12" s="222" customFormat="1">
      <c r="A282" s="1031"/>
      <c r="B282" s="1031"/>
      <c r="C282" s="1031"/>
      <c r="D282" s="1031"/>
      <c r="E282" s="1031"/>
      <c r="F282" s="1031"/>
      <c r="G282" s="1031"/>
      <c r="H282" s="1031"/>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2022-07-27T12:29:32Z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