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GS-Budget-Admin\2022-2023 Budget\Budget Development\1. F1 - 2022-23 FCS Documents\"/>
    </mc:Choice>
  </mc:AlternateContent>
  <bookViews>
    <workbookView xWindow="0" yWindow="0" windowWidth="23940" windowHeight="10470" tabRatio="769" firstSheet="2"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13" i="4" l="1"/>
  <c r="B34" i="23" l="1"/>
  <c r="B33" i="23"/>
  <c r="B11" i="23"/>
  <c r="B9" i="23"/>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E63" i="23" l="1"/>
  <c r="AO121" i="23"/>
  <c r="F116" i="15" l="1"/>
  <c r="F114" i="15"/>
  <c r="F113" i="15"/>
  <c r="F13" i="6" l="1"/>
  <c r="S119" i="23" l="1"/>
  <c r="V119" i="23"/>
  <c r="AG119" i="23"/>
  <c r="AB119" i="23" s="1"/>
  <c r="Z119" i="23" s="1"/>
  <c r="G10" i="6" l="1"/>
  <c r="G11" i="6"/>
  <c r="G12" i="6"/>
  <c r="G13" i="6"/>
  <c r="G14" i="6"/>
  <c r="G15" i="6"/>
  <c r="F32" i="6"/>
  <c r="G32" i="6"/>
  <c r="H32" i="6"/>
  <c r="G30" i="7"/>
  <c r="F33" i="6"/>
  <c r="G33" i="6"/>
  <c r="F34" i="6"/>
  <c r="G34" i="6"/>
  <c r="H34" i="6"/>
  <c r="G32" i="7"/>
  <c r="F35" i="6"/>
  <c r="G35" i="6"/>
  <c r="E19" i="6"/>
  <c r="F19" i="6" s="1"/>
  <c r="G21" i="7" s="1"/>
  <c r="E20" i="6"/>
  <c r="F20" i="6"/>
  <c r="G22" i="7" s="1"/>
  <c r="E21" i="6"/>
  <c r="F21" i="6" s="1"/>
  <c r="G23" i="7" s="1"/>
  <c r="E22" i="6"/>
  <c r="F22" i="6"/>
  <c r="G24" i="7" s="1"/>
  <c r="E23" i="6"/>
  <c r="F23" i="6"/>
  <c r="G25" i="7"/>
  <c r="E24" i="6"/>
  <c r="F24" i="6" s="1"/>
  <c r="G26" i="7" s="1"/>
  <c r="B34" i="5"/>
  <c r="E39" i="6"/>
  <c r="F39" i="6"/>
  <c r="G37" i="7"/>
  <c r="B35" i="5"/>
  <c r="E40" i="6"/>
  <c r="F40" i="6"/>
  <c r="G38" i="7" s="1"/>
  <c r="B37" i="5"/>
  <c r="E41" i="6"/>
  <c r="F41" i="6"/>
  <c r="G39" i="7"/>
  <c r="B38" i="5"/>
  <c r="E42" i="6"/>
  <c r="F42" i="6"/>
  <c r="G40" i="7"/>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c r="F10" i="15"/>
  <c r="F12" i="15"/>
  <c r="F13" i="15"/>
  <c r="F14" i="15"/>
  <c r="F17" i="15"/>
  <c r="F19" i="15"/>
  <c r="F20" i="15"/>
  <c r="F21" i="15"/>
  <c r="F22" i="15"/>
  <c r="F23" i="15"/>
  <c r="F24" i="15"/>
  <c r="F26" i="15"/>
  <c r="F27" i="15"/>
  <c r="F28" i="15"/>
  <c r="F29" i="15"/>
  <c r="F31" i="15"/>
  <c r="F33" i="15"/>
  <c r="F35" i="15"/>
  <c r="F36" i="15"/>
  <c r="F37" i="15"/>
  <c r="F38" i="15"/>
  <c r="F39" i="15"/>
  <c r="F40" i="15"/>
  <c r="F42" i="15"/>
  <c r="F43" i="15"/>
  <c r="F44" i="15"/>
  <c r="F45" i="15"/>
  <c r="F46" i="15"/>
  <c r="F47" i="15"/>
  <c r="F50" i="15"/>
  <c r="F51" i="15"/>
  <c r="F52" i="15"/>
  <c r="F53" i="15"/>
  <c r="F55" i="15"/>
  <c r="F56" i="15"/>
  <c r="E57" i="15"/>
  <c r="F65" i="15"/>
  <c r="F66" i="15"/>
  <c r="F69" i="15"/>
  <c r="F71" i="15"/>
  <c r="F72" i="15"/>
  <c r="F73" i="15"/>
  <c r="F74" i="15"/>
  <c r="F76" i="15"/>
  <c r="F77" i="15"/>
  <c r="F78" i="15"/>
  <c r="F79" i="15"/>
  <c r="F81" i="15"/>
  <c r="F82" i="15"/>
  <c r="F86" i="15"/>
  <c r="F89" i="15"/>
  <c r="F90" i="15"/>
  <c r="F91" i="15"/>
  <c r="F92" i="15"/>
  <c r="F93" i="15"/>
  <c r="F94" i="15"/>
  <c r="F95" i="15"/>
  <c r="F96" i="15"/>
  <c r="F97" i="15"/>
  <c r="F98" i="15"/>
  <c r="F99" i="15"/>
  <c r="F100" i="15"/>
  <c r="F101" i="15"/>
  <c r="F102" i="15"/>
  <c r="E103" i="15"/>
  <c r="F108" i="15"/>
  <c r="F111" i="15"/>
  <c r="F112" i="15"/>
  <c r="F115" i="15"/>
  <c r="F117" i="15"/>
  <c r="F118" i="15"/>
  <c r="F119" i="15"/>
  <c r="E121" i="15"/>
  <c r="F130" i="15"/>
  <c r="F131" i="15"/>
  <c r="F132" i="15"/>
  <c r="F133" i="15"/>
  <c r="F134" i="15"/>
  <c r="F135" i="15"/>
  <c r="F136" i="15"/>
  <c r="F137" i="15"/>
  <c r="F138" i="15"/>
  <c r="E13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E15" i="8"/>
  <c r="E36" i="6"/>
  <c r="D36" i="6"/>
  <c r="D43" i="6"/>
  <c r="D26" i="6"/>
  <c r="E17" i="6"/>
  <c r="G20" i="5"/>
  <c r="H20" i="5"/>
  <c r="G19" i="5"/>
  <c r="H19" i="5"/>
  <c r="G22" i="5"/>
  <c r="H22" i="5"/>
  <c r="G23" i="5"/>
  <c r="H23" i="5"/>
  <c r="E20" i="12"/>
  <c r="E29" i="12"/>
  <c r="E30" i="12"/>
  <c r="D21" i="8"/>
  <c r="E68" i="3"/>
  <c r="C94" i="12"/>
  <c r="B31" i="5"/>
  <c r="H31" i="5"/>
  <c r="I31" i="5" s="1"/>
  <c r="B30" i="5"/>
  <c r="H30" i="5" s="1"/>
  <c r="I30" i="5" s="1"/>
  <c r="G16" i="5"/>
  <c r="H16" i="5" s="1"/>
  <c r="G15" i="5"/>
  <c r="H15" i="5" s="1"/>
  <c r="D96" i="8"/>
  <c r="C96" i="8"/>
  <c r="B69" i="6"/>
  <c r="C93" i="3" s="1"/>
  <c r="C92" i="3"/>
  <c r="E69" i="3"/>
  <c r="E70" i="3"/>
  <c r="E71" i="3"/>
  <c r="E72" i="3"/>
  <c r="E73" i="3"/>
  <c r="B21" i="8"/>
  <c r="C21" i="8"/>
  <c r="E10" i="8"/>
  <c r="E12" i="8"/>
  <c r="E16" i="8"/>
  <c r="E17" i="8"/>
  <c r="E18" i="8"/>
  <c r="E19" i="8"/>
  <c r="E20" i="8"/>
  <c r="E36" i="4"/>
  <c r="C127" i="3" s="1"/>
  <c r="B60" i="6"/>
  <c r="E16" i="4"/>
  <c r="G274" i="7"/>
  <c r="G278" i="7" s="1"/>
  <c r="C120" i="3" s="1"/>
  <c r="E67" i="22"/>
  <c r="D61" i="22"/>
  <c r="E14" i="8"/>
  <c r="X147" i="23"/>
  <c r="E60" i="22"/>
  <c r="F36" i="6"/>
  <c r="E70" i="22"/>
  <c r="E69" i="22"/>
  <c r="E68" i="22"/>
  <c r="D66" i="22"/>
  <c r="D68" i="22"/>
  <c r="H35" i="6"/>
  <c r="G33" i="7"/>
  <c r="H33" i="6"/>
  <c r="H34" i="5"/>
  <c r="I34" i="5"/>
  <c r="E62" i="22"/>
  <c r="H38" i="5"/>
  <c r="I38" i="5"/>
  <c r="B70" i="6"/>
  <c r="D69" i="22"/>
  <c r="F43" i="6"/>
  <c r="H44" i="6" s="1"/>
  <c r="H37" i="5"/>
  <c r="I37" i="5"/>
  <c r="D70" i="22"/>
  <c r="G31" i="7"/>
  <c r="H36" i="6"/>
  <c r="D17" i="6"/>
  <c r="F12" i="6"/>
  <c r="H12" i="6" s="1"/>
  <c r="G14" i="7" s="1"/>
  <c r="F11" i="6"/>
  <c r="H11" i="6" s="1"/>
  <c r="G13" i="7" s="1"/>
  <c r="F14" i="6"/>
  <c r="H14" i="6" s="1"/>
  <c r="G16" i="7" s="1"/>
  <c r="H13" i="6"/>
  <c r="G15" i="7" s="1"/>
  <c r="F15" i="6"/>
  <c r="F10" i="6"/>
  <c r="E44" i="3" s="1"/>
  <c r="E47" i="3"/>
  <c r="E48" i="3"/>
  <c r="E45" i="3"/>
  <c r="H10" i="6"/>
  <c r="D128" i="15" s="1"/>
  <c r="C144" i="3" s="1"/>
  <c r="E74" i="3" l="1"/>
  <c r="E46" i="3"/>
  <c r="F17" i="6"/>
  <c r="E50" i="3" s="1"/>
  <c r="E49" i="3"/>
  <c r="E21" i="8"/>
  <c r="H15" i="6"/>
  <c r="G17" i="7" s="1"/>
  <c r="G12" i="7"/>
  <c r="H29" i="5"/>
  <c r="I29" i="5" s="1"/>
  <c r="G75" i="7"/>
  <c r="G85" i="7" s="1"/>
  <c r="D106" i="3"/>
  <c r="G35" i="7"/>
  <c r="T119" i="23"/>
  <c r="C121" i="3"/>
  <c r="G28" i="7"/>
  <c r="G19" i="7"/>
  <c r="G42" i="7"/>
  <c r="H17" i="6"/>
  <c r="F26" i="6"/>
  <c r="D129" i="15"/>
  <c r="D139" i="15" s="1"/>
  <c r="C128" i="3"/>
  <c r="E123" i="15"/>
  <c r="E141" i="15" s="1"/>
  <c r="F128" i="15"/>
  <c r="C137" i="3"/>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H27" i="6" l="1"/>
  <c r="H46" i="6" s="1"/>
  <c r="E102" i="3"/>
  <c r="E106" i="3" s="1"/>
  <c r="G44" i="7"/>
  <c r="G63" i="7" s="1"/>
  <c r="G144" i="7" s="1"/>
  <c r="E18" i="4" s="1"/>
  <c r="E21" i="4" s="1"/>
  <c r="E23" i="4" s="1"/>
  <c r="E44" i="4" s="1"/>
  <c r="C17" i="3" s="1"/>
  <c r="C139" i="3"/>
  <c r="F129" i="15"/>
  <c r="F139" i="15" s="1"/>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l="1"/>
  <c r="F106" i="3" s="1"/>
  <c r="C34" i="3"/>
  <c r="C96" i="3" l="1"/>
  <c r="E26" i="4"/>
  <c r="C95" i="3" s="1"/>
  <c r="G240" i="7"/>
  <c r="C112" i="3" s="1"/>
  <c r="D33" i="4"/>
  <c r="C130" i="3"/>
  <c r="C132" i="3" s="1"/>
  <c r="G196" i="7"/>
  <c r="G258" i="7"/>
  <c r="C113" i="3" s="1"/>
  <c r="F68" i="15"/>
  <c r="F18" i="15"/>
  <c r="F75" i="15"/>
  <c r="F88" i="15"/>
  <c r="F48" i="15"/>
  <c r="F30" i="15"/>
  <c r="F83" i="15"/>
  <c r="F34" i="15"/>
  <c r="F41" i="15"/>
  <c r="F25" i="15"/>
  <c r="F87" i="15"/>
  <c r="F80" i="15"/>
  <c r="F54" i="15"/>
  <c r="F85" i="15"/>
  <c r="F67" i="15"/>
  <c r="F110" i="15"/>
  <c r="F84" i="15"/>
  <c r="F16" i="15"/>
  <c r="F32" i="15"/>
  <c r="F49" i="15"/>
  <c r="F15" i="15"/>
  <c r="F120" i="15"/>
  <c r="D103" i="15" l="1"/>
  <c r="F103" i="15" s="1"/>
  <c r="F64" i="15"/>
  <c r="D57" i="15"/>
  <c r="F11" i="15"/>
  <c r="F109" i="15"/>
  <c r="D121" i="15"/>
  <c r="F121" i="15" s="1"/>
  <c r="C111" i="3"/>
  <c r="G260" i="7"/>
  <c r="D123" i="15" l="1"/>
  <c r="F57" i="15"/>
  <c r="E25" i="4"/>
  <c r="E28" i="4" s="1"/>
  <c r="D32" i="4" s="1"/>
  <c r="E35" i="4" s="1"/>
  <c r="E38" i="4" s="1"/>
  <c r="C114" i="3"/>
  <c r="F123" i="15" l="1"/>
  <c r="D141" i="15"/>
  <c r="C153" i="3" l="1"/>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2"/>
            <color indexed="81"/>
            <rFont val="Arial"/>
            <family val="2"/>
          </rPr>
          <t>Comment:
    Source Data:   J:\Finance\Operating Budgets - current year\2022-23 OPERATING BUDGET\Forms and Instructions\Working Documents\2022-23Side by Side6.2.22 HB 5001 Conf Report (After Vetos ) .xxlsx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<sst xmlns="http://schemas.openxmlformats.org/spreadsheetml/2006/main" count="1344" uniqueCount="818">
  <si>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</si>
  <si>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</si>
  <si>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</si>
  <si>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</si>
  <si>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</si>
  <si>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</si>
  <si>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</si>
  <si>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</si>
  <si>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</si>
  <si>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</si>
  <si>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</si>
  <si>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</si>
  <si>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</si>
  <si>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</si>
  <si>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</si>
  <si>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</si>
  <si>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</si>
  <si>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</si>
  <si>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</si>
  <si>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</si>
  <si>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</si>
  <si>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</si>
  <si>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</si>
  <si>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</si>
  <si>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</si>
  <si>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</si>
  <si>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</si>
  <si>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</si>
  <si>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</si>
  <si>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</si>
  <si>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</si>
  <si>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</si>
  <si>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</si>
  <si>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</si>
  <si>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</si>
  <si>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</si>
  <si>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</si>
  <si>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</si>
  <si>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</si>
  <si>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</si>
  <si>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</si>
  <si>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</si>
  <si>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</si>
  <si>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</si>
  <si>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</si>
  <si>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</si>
  <si>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</si>
  <si>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</si>
  <si>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</si>
  <si>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</si>
  <si>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</si>
  <si>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</si>
  <si>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</si>
  <si>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</si>
  <si>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</si>
  <si>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</si>
  <si>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</si>
  <si>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</si>
  <si>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</si>
  <si>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</si>
  <si>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</si>
  <si>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</si>
  <si>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</si>
  <si>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</si>
  <si>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</si>
  <si>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</si>
  <si>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</si>
  <si>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</si>
  <si>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</si>
  <si>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</si>
  <si>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</si>
  <si>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</si>
  <si>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</si>
  <si>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</si>
  <si>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</si>
  <si>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</si>
  <si>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</si>
  <si>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</si>
  <si>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</si>
  <si>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</si>
  <si>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</si>
  <si>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</si>
  <si>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</si>
  <si>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</si>
  <si>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</si>
  <si>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</si>
  <si>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</si>
  <si>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</si>
  <si>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</si>
  <si>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</si>
  <si>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</si>
  <si>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</si>
  <si>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</si>
  <si>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</si>
  <si>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</si>
  <si>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</si>
  <si>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</si>
  <si>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</si>
  <si>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</si>
  <si>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</si>
  <si>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</si>
  <si>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</si>
  <si>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</si>
  <si>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</si>
  <si>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</si>
  <si>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</si>
  <si>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</si>
  <si>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</si>
  <si>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</si>
  <si>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</si>
  <si>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</si>
  <si>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</si>
  <si>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</si>
  <si>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</si>
  <si>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</si>
  <si>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</si>
  <si>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</si>
  <si>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</si>
  <si>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</si>
  <si>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</si>
  <si>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</si>
  <si>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</si>
  <si>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</si>
  <si>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</si>
  <si>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</si>
  <si>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</si>
  <si>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</si>
  <si>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</si>
  <si>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</si>
  <si>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</si>
  <si>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</si>
  <si>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</si>
  <si>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</si>
  <si>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</si>
  <si>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</si>
  <si>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</si>
  <si>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</si>
  <si>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</si>
  <si>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</si>
  <si>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</si>
  <si>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</si>
  <si>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</si>
  <si>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</si>
  <si>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</si>
  <si>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</si>
  <si>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</si>
  <si>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</si>
  <si>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</si>
  <si>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</si>
  <si>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</si>
  <si>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</si>
  <si>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</si>
  <si>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</si>
  <si>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</si>
  <si>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</si>
  <si>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</si>
  <si>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</si>
  <si>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</si>
  <si>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</si>
  <si>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</si>
  <si>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</si>
  <si>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</si>
  <si>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</si>
  <si>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</si>
  <si>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</si>
  <si>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</si>
  <si>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</si>
  <si>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</si>
  <si>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</si>
  <si>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</si>
  <si>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</si>
  <si>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</si>
  <si>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</si>
  <si>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</si>
  <si>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</si>
  <si>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</si>
  <si>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</si>
  <si>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</si>
  <si>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</si>
  <si>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</si>
  <si>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</si>
  <si>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</si>
  <si>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</si>
  <si>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</si>
  <si>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</si>
  <si>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</si>
  <si>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</si>
  <si>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</si>
  <si>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</si>
  <si>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</si>
  <si>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</si>
  <si>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</si>
  <si>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</si>
  <si>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</si>
  <si>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</si>
  <si>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</si>
  <si>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</si>
  <si>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</si>
  <si>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</si>
  <si>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</si>
  <si>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</si>
  <si>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</si>
  <si>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</si>
  <si>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</si>
  <si>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</si>
  <si>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</si>
  <si>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</si>
  <si>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</si>
  <si>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</si>
  <si>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</si>
  <si>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</si>
  <si>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</si>
  <si>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</si>
  <si>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</si>
  <si>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</si>
  <si>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</si>
  <si>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</si>
  <si>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</si>
  <si>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</si>
  <si>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</si>
  <si>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</si>
  <si>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</si>
  <si>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</si>
  <si>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</si>
  <si>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</si>
  <si>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</si>
  <si>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</si>
  <si>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</si>
  <si>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</si>
  <si>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</si>
  <si>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</si>
  <si>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</si>
  <si>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</si>
  <si>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</si>
  <si>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</si>
  <si>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</si>
  <si>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</si>
  <si>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</si>
  <si>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</si>
  <si>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</si>
  <si>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</si>
  <si>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</si>
  <si>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</si>
  <si>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</si>
  <si>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</si>
  <si>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</si>
  <si>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</si>
  <si>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</si>
  <si>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</si>
  <si>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</si>
  <si>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</si>
  <si>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</si>
  <si>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</si>
  <si>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</si>
  <si>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</si>
  <si>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</si>
  <si>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</si>
  <si>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</si>
  <si>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</si>
  <si>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</si>
  <si>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</si>
  <si>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</si>
  <si>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</si>
  <si>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</si>
  <si>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</si>
  <si>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</si>
  <si>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</si>
  <si>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</si>
  <si>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</si>
  <si>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</si>
  <si>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</si>
  <si>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</si>
  <si>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</si>
  <si>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</si>
  <si>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</si>
  <si>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</si>
  <si>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</si>
  <si>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</si>
  <si>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</si>
  <si>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</si>
  <si>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</si>
  <si>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</si>
  <si>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</si>
  <si>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</si>
  <si>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</si>
  <si>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</si>
  <si>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</si>
  <si>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</si>
  <si>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</si>
  <si>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</si>
  <si>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</si>
  <si>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</si>
  <si>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</si>
  <si>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</si>
  <si>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</si>
  <si>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</si>
  <si>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</si>
  <si>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</si>
  <si>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</si>
  <si>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</si>
  <si>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</si>
  <si>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</si>
  <si>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</si>
  <si>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</si>
  <si>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</si>
  <si>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</si>
  <si>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</si>
  <si>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</si>
  <si>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</si>
  <si>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</si>
  <si>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</si>
  <si>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</si>
  <si>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</si>
  <si>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</si>
  <si>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</si>
  <si>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</si>
  <si>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</si>
  <si>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</si>
  <si>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</si>
  <si>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</si>
  <si>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</si>
  <si>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</si>
  <si>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</si>
  <si>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</si>
  <si>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</si>
  <si>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</si>
  <si>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</si>
  <si>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</si>
  <si>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</si>
  <si>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</si>
  <si>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</si>
  <si>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</si>
  <si>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</si>
  <si>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</si>
  <si>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</si>
  <si>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</si>
  <si>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</si>
  <si>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</si>
  <si>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</si>
  <si>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</si>
  <si>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</si>
  <si>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</si>
  <si>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</si>
  <si>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</si>
  <si>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</si>
  <si>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</si>
  <si>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</si>
  <si>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</si>
  <si>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</si>
  <si>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</si>
  <si>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</si>
  <si>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</si>
  <si>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</si>
  <si>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</si>
  <si>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</si>
  <si>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</si>
  <si>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</si>
  <si>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</si>
  <si>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</si>
  <si>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</si>
  <si>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</si>
  <si>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</si>
  <si>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</si>
  <si>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</si>
  <si>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</si>
  <si>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</si>
  <si>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</si>
  <si>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</si>
  <si>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</si>
  <si>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</si>
  <si>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</si>
  <si>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</si>
  <si>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</si>
  <si>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</si>
  <si>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</si>
  <si>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</si>
  <si>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</si>
  <si>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</si>
  <si>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</si>
  <si>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</si>
  <si>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</si>
  <si>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</si>
  <si>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</si>
  <si>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</si>
  <si>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</si>
  <si>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</si>
  <si>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</si>
  <si>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</si>
  <si>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</si>
  <si>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</si>
  <si>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</si>
  <si>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</si>
  <si>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</si>
  <si>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</si>
  <si>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</si>
  <si>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</si>
  <si>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</si>
  <si>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</si>
  <si>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</si>
  <si>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</si>
  <si>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</si>
  <si>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</si>
  <si>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</si>
  <si>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</si>
  <si>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</si>
  <si>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</si>
  <si>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</si>
  <si>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</si>
  <si>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</si>
  <si>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</si>
  <si>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</si>
  <si>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</si>
  <si>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</si>
  <si>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</si>
  <si>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</si>
  <si>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</si>
  <si>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</si>
  <si>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</si>
  <si>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</si>
  <si>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</si>
  <si>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</si>
  <si>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</si>
  <si>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</si>
  <si>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</si>
  <si>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</si>
  <si>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</si>
  <si>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</si>
  <si>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</si>
  <si>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</si>
  <si>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</si>
  <si>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</si>
  <si>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</si>
  <si>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</si>
  <si>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</si>
  <si>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</si>
  <si>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</si>
  <si>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</si>
  <si>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</si>
  <si>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</si>
  <si>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</si>
  <si>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</si>
  <si>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</si>
  <si>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</si>
  <si>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</si>
  <si>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</si>
  <si>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</si>
  <si>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</si>
  <si>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</si>
  <si>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</si>
  <si>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</si>
  <si>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</si>
  <si>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</si>
  <si>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</si>
  <si>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</si>
  <si>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</si>
  <si>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</si>
  <si>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</si>
  <si>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</si>
  <si>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</si>
  <si>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</si>
  <si>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</si>
  <si>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</si>
  <si>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</si>
  <si>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</si>
  <si>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</si>
  <si>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</si>
  <si>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</si>
  <si>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</si>
  <si>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</si>
  <si>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</si>
  <si>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</si>
  <si>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</si>
  <si>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</si>
  <si>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</si>
  <si>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</si>
  <si>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</si>
  <si>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</si>
  <si>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</si>
  <si>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</si>
  <si>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</si>
  <si>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</si>
  <si>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</si>
  <si>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</si>
  <si>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</si>
  <si>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</si>
  <si>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</si>
  <si>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</si>
  <si>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</si>
  <si>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</si>
  <si>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</si>
  <si>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</si>
  <si>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</si>
  <si>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</si>
  <si>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</si>
  <si>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</si>
  <si>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</si>
  <si>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</si>
  <si>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</si>
  <si>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</si>
  <si>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</si>
  <si>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</si>
  <si>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</si>
  <si>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</si>
  <si>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</si>
  <si>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</si>
  <si>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</si>
  <si>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</si>
  <si>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</si>
  <si>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</si>
  <si>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</si>
  <si>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</si>
  <si>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</si>
  <si>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</si>
  <si>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</si>
  <si>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</si>
  <si>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</si>
  <si>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</si>
  <si>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</si>
  <si>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</si>
  <si>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</si>
  <si>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</si>
  <si>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</si>
  <si>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</si>
  <si>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</si>
  <si>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</si>
  <si>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</si>
  <si>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</si>
  <si>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</si>
  <si>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</si>
  <si>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</si>
  <si>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</si>
  <si>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</si>
  <si>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</si>
  <si>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</si>
  <si>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</si>
  <si>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</si>
  <si>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</si>
  <si>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</si>
  <si>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</si>
  <si>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</si>
  <si>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</si>
  <si>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</si>
  <si>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</si>
  <si>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</si>
  <si>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</si>
  <si>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</si>
  <si>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</si>
  <si>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</si>
  <si>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</si>
  <si>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</si>
  <si>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</si>
  <si>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</si>
  <si>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</si>
  <si>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</si>
  <si>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</si>
  <si>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</si>
  <si>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</si>
  <si>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</si>
  <si>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</si>
  <si>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</si>
  <si>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</si>
  <si>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</si>
  <si>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</si>
  <si>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</si>
  <si>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</si>
  <si>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</si>
  <si>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</si>
  <si>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</si>
  <si>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</si>
  <si>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</si>
  <si>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</si>
  <si>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</si>
  <si>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</si>
  <si>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</si>
  <si>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</si>
  <si>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</si>
  <si>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</si>
  <si>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</si>
  <si>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</si>
  <si>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</si>
  <si>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</si>
  <si>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</si>
  <si>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</si>
  <si>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</si>
  <si>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</si>
  <si>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</si>
  <si>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</si>
  <si>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</si>
  <si>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</si>
  <si>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</si>
  <si>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</si>
  <si>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</si>
  <si>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</si>
  <si>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</si>
  <si>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</si>
  <si>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</si>
  <si>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</si>
  <si>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</si>
  <si>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</si>
  <si>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</si>
  <si>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</si>
  <si>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</si>
  <si>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</si>
  <si>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</si>
  <si>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</si>
  <si>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</si>
  <si>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</si>
  <si>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</si>
  <si>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</si>
  <si>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</si>
  <si>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</si>
  <si>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</si>
  <si>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</si>
  <si>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</si>
  <si>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</si>
  <si>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</si>
  <si>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</si>
  <si>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</si>
  <si>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</si>
  <si>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</si>
  <si>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</si>
  <si>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</si>
  <si>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</si>
  <si>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</si>
  <si>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</si>
  <si>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</si>
  <si>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</si>
  <si>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</si>
  <si>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</si>
  <si>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</si>
  <si>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</si>
  <si>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</si>
  <si>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</si>
  <si>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</si>
  <si>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</si>
  <si>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</si>
  <si>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</si>
  <si>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</si>
  <si>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</si>
  <si>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</si>
  <si>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</si>
  <si>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</si>
  <si>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</si>
  <si>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</si>
  <si>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</si>
  <si>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</si>
  <si>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</si>
  <si>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</si>
  <si>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</si>
  <si>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</si>
  <si>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</si>
  <si>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</si>
  <si>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</si>
  <si>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</si>
  <si>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</si>
  <si>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</si>
  <si>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</si>
  <si>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</si>
  <si>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</si>
  <si>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</si>
  <si>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</si>
  <si>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</si>
  <si>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</si>
  <si>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</si>
  <si>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</si>
  <si>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</si>
  <si>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</si>
  <si>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</si>
  <si>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</si>
  <si>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</si>
  <si>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</si>
  <si>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</si>
  <si>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</si>
  <si>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</si>
  <si>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</si>
  <si>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</si>
  <si>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</si>
  <si>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</si>
  <si>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</si>
  <si>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</si>
  <si>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</si>
  <si>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</si>
  <si>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</si>
  <si>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</si>
  <si>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</si>
  <si>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</si>
  <si>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</si>
  <si>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</si>
  <si>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</si>
  <si>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</si>
  <si>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</si>
  <si>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</si>
  <si>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</si>
  <si>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</si>
  <si>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</si>
  <si>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</si>
  <si>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</si>
  <si>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</si>
  <si>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</si>
  <si>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</si>
  <si>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</si>
  <si>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</si>
  <si>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</si>
  <si>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</si>
  <si>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</si>
  <si>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</si>
  <si>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</si>
  <si>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</si>
  <si>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</si>
  <si>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</si>
  <si>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</si>
  <si>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</si>
  <si>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</si>
  <si>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</si>
  <si>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</si>
  <si>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</si>
  <si>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</si>
  <si>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</si>
  <si>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</si>
  <si>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</si>
  <si>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</si>
  <si>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</si>
  <si>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</si>
  <si>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</si>
  <si>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</si>
  <si>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</si>
  <si>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</si>
  <si>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</si>
  <si>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</si>
  <si>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</si>
  <si>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</si>
  <si>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</si>
  <si>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</si>
  <si>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</si>
  <si>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</si>
  <si>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</si>
  <si>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</si>
  <si>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</si>
  <si>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</si>
  <si>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</si>
  <si>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</si>
  <si>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</si>
  <si>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</si>
  <si>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</si>
  <si>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</si>
  <si>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</si>
  <si>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</si>
  <si>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</si>
  <si>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</si>
  <si>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</si>
  <si>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</si>
  <si>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</si>
  <si>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</si>
  <si>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</si>
  <si>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</si>
  <si>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</si>
  <si>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</si>
  <si>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</si>
  <si>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</si>
  <si>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</si>
  <si>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</si>
  <si>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</si>
  <si>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</si>
  <si>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</si>
  <si>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</si>
  <si>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</si>
  <si>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</si>
  <si>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</si>
  <si>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</si>
  <si>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</si>
  <si>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</si>
  <si>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</si>
  <si>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</si>
  <si>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</si>
  <si>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</si>
  <si>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</si>
  <si>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</si>
  <si>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</si>
  <si>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</si>
  <si>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</si>
  <si>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</si>
  <si>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</si>
  <si>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</si>
  <si>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</si>
  <si>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</si>
  <si>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</si>
  <si>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</si>
  <si>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</si>
  <si>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</si>
  <si>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</si>
  <si>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</si>
  <si>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</si>
  <si>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</si>
  <si>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</si>
  <si>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</si>
  <si>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</si>
  <si>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</si>
  <si>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</si>
  <si>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</si>
  <si>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</si>
  <si>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</si>
  <si>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</si>
  <si>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</si>
  <si>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</si>
  <si>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</si>
  <si>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Date Updated:   06.03.22    BY:  EN</t>
  </si>
  <si>
    <t>Updated: 6.3.22 EN</t>
  </si>
  <si>
    <t>Operational Support</t>
  </si>
  <si>
    <t>Fund 3 - Fund Balance</t>
  </si>
  <si>
    <t>Fund 1 - Revenue</t>
  </si>
  <si>
    <t>Fund 1 - Fund Balance</t>
  </si>
  <si>
    <t xml:space="preserve">A&amp;P out of state credit hours are expected to decline based on the </t>
  </si>
  <si>
    <t xml:space="preserve">the Operating Budget Framework presentation at the May 26,2022 </t>
  </si>
  <si>
    <t>meeting.</t>
  </si>
  <si>
    <t>college's enrollment strategy for Fall 2022. This strategy calls  to review</t>
  </si>
  <si>
    <t>the application process to remove any unnecessary barriers and pilot</t>
  </si>
  <si>
    <t>of Trustees during their April 28, 2022 meeting - enrollment report, and</t>
  </si>
  <si>
    <t>test options for establishing residency, as described to the District 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</si>
</sst>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J18" sqref="J18"/>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Valencia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755</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85611171</v>
      </c>
      <c r="C10" s="577">
        <v>2857472</v>
      </c>
      <c r="D10" s="577">
        <v>287145</v>
      </c>
      <c r="E10" s="480">
        <f>SUM(B10:D10)</f>
        <v>88755788</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34159925</v>
      </c>
      <c r="C14" s="579">
        <v>4594768</v>
      </c>
      <c r="D14" s="579">
        <v>2671035</v>
      </c>
      <c r="E14" s="481">
        <f t="shared" ref="E14:E20" si="0">SUM(B14:D14)</f>
        <v>41425728</v>
      </c>
      <c r="F14" s="457"/>
    </row>
    <row r="15" spans="1:8" s="37" customFormat="1" ht="20.100000000000001" customHeight="1">
      <c r="A15" s="479" t="s">
        <v>625</v>
      </c>
      <c r="B15" s="578">
        <v>1341102</v>
      </c>
      <c r="C15" s="567">
        <v>205948</v>
      </c>
      <c r="D15" s="567">
        <v>0</v>
      </c>
      <c r="E15" s="481">
        <f>SUM(B15:D15)</f>
        <v>1547050</v>
      </c>
      <c r="F15" s="457"/>
    </row>
    <row r="16" spans="1:8" s="37" customFormat="1" ht="20.100000000000001" customHeight="1">
      <c r="A16" s="479" t="s">
        <v>626</v>
      </c>
      <c r="B16" s="578">
        <v>24483879</v>
      </c>
      <c r="C16" s="567">
        <v>422377</v>
      </c>
      <c r="D16" s="567">
        <v>5650</v>
      </c>
      <c r="E16" s="481">
        <f t="shared" si="0"/>
        <v>24911906</v>
      </c>
      <c r="F16" s="457"/>
    </row>
    <row r="17" spans="1:6" s="37" customFormat="1" ht="20.100000000000001" customHeight="1">
      <c r="A17" s="479" t="s">
        <v>627</v>
      </c>
      <c r="B17" s="578">
        <v>36957991</v>
      </c>
      <c r="C17" s="567">
        <v>20012557</v>
      </c>
      <c r="D17" s="567">
        <v>671141</v>
      </c>
      <c r="E17" s="481">
        <f t="shared" si="0"/>
        <v>57641689</v>
      </c>
      <c r="F17" s="457"/>
    </row>
    <row r="18" spans="1:6" s="37" customFormat="1" ht="20.100000000000001" customHeight="1">
      <c r="A18" s="479" t="s">
        <v>628</v>
      </c>
      <c r="B18" s="578">
        <v>13453080</v>
      </c>
      <c r="C18" s="567">
        <v>7782260</v>
      </c>
      <c r="D18" s="567">
        <v>230325</v>
      </c>
      <c r="E18" s="481">
        <f t="shared" si="0"/>
        <v>21465665</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196007148</v>
      </c>
      <c r="C21" s="461">
        <f>SUM(C10:C20)</f>
        <v>35875382</v>
      </c>
      <c r="D21" s="461">
        <f>SUM(D10:D20)</f>
        <v>3865296</v>
      </c>
      <c r="E21" s="460">
        <f>SUM(E10:E20)</f>
        <v>235747826</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zoomScale="60" zoomScaleNormal="60" zoomScaleSheetLayoutView="50" zoomScalePageLayoutView="60" workbookViewId="0">
      <selection activeCell="M139" sqref="M139"/>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Valencia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755</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737</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25038</v>
      </c>
      <c r="E11" s="925">
        <v>0</v>
      </c>
      <c r="F11" s="926">
        <f t="shared" si="0"/>
        <v>25038</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936205</v>
      </c>
      <c r="E15" s="925">
        <v>0</v>
      </c>
      <c r="F15" s="926">
        <f t="shared" si="0"/>
        <v>936205</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225395</v>
      </c>
      <c r="E16" s="925">
        <v>0</v>
      </c>
      <c r="F16" s="926">
        <f t="shared" si="0"/>
        <v>225395</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7356</v>
      </c>
      <c r="E18" s="925">
        <v>0</v>
      </c>
      <c r="F18" s="926">
        <f t="shared" si="0"/>
        <v>7356</v>
      </c>
      <c r="G18" s="305"/>
      <c r="H18" s="306"/>
      <c r="I18" s="306"/>
      <c r="J18" s="306"/>
      <c r="K18" s="306"/>
      <c r="L18" s="306"/>
      <c r="M18" s="306"/>
      <c r="N18" s="306"/>
      <c r="O18" s="306"/>
      <c r="P18" s="306"/>
      <c r="Q18" s="306"/>
      <c r="R18" s="307"/>
      <c r="S18" s="307"/>
      <c r="T18" s="307"/>
      <c r="U18" s="307"/>
    </row>
    <row r="19" spans="1:21" s="308" customFormat="1" ht="30" customHeight="1">
      <c r="A19" s="922" t="s">
        <v>802</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62016</v>
      </c>
      <c r="E25" s="925">
        <v>0</v>
      </c>
      <c r="F25" s="926">
        <f t="shared" si="0"/>
        <v>62016</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60695</v>
      </c>
      <c r="E30" s="925">
        <v>0</v>
      </c>
      <c r="F30" s="926">
        <f t="shared" si="0"/>
        <v>60695</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1499</v>
      </c>
      <c r="E32" s="925">
        <v>0</v>
      </c>
      <c r="F32" s="926">
        <f>+D32+E32</f>
        <v>1499</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417268</v>
      </c>
      <c r="E34" s="925">
        <v>0</v>
      </c>
      <c r="F34" s="926">
        <f t="shared" si="0"/>
        <v>417268</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33128</v>
      </c>
      <c r="E41" s="925">
        <v>0</v>
      </c>
      <c r="F41" s="926">
        <f t="shared" si="0"/>
        <v>33128</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230013</v>
      </c>
      <c r="E48" s="925">
        <v>0</v>
      </c>
      <c r="F48" s="926">
        <f t="shared" si="0"/>
        <v>230013</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156985</v>
      </c>
      <c r="E49" s="925">
        <v>0</v>
      </c>
      <c r="F49" s="926">
        <f t="shared" si="0"/>
        <v>156985</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119846</v>
      </c>
      <c r="E54" s="925">
        <v>0</v>
      </c>
      <c r="F54" s="926">
        <f t="shared" si="0"/>
        <v>119846</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2275444</v>
      </c>
      <c r="E57" s="346">
        <f>SUM(E10:E56)</f>
        <v>0</v>
      </c>
      <c r="F57" s="346">
        <f t="shared" si="0"/>
        <v>2275444</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2789</v>
      </c>
      <c r="E67" s="925">
        <v>0</v>
      </c>
      <c r="F67" s="926">
        <f t="shared" si="0"/>
        <v>2789</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732</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659544</v>
      </c>
      <c r="E75" s="925">
        <v>0</v>
      </c>
      <c r="F75" s="926">
        <f t="shared" si="0"/>
        <v>659544</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4778</v>
      </c>
      <c r="E80" s="925">
        <v>0</v>
      </c>
      <c r="F80" s="926">
        <f t="shared" si="0"/>
        <v>4778</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3600</v>
      </c>
      <c r="E84" s="925">
        <v>0</v>
      </c>
      <c r="F84" s="926">
        <f t="shared" si="1"/>
        <v>3600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1065989</v>
      </c>
      <c r="E85" s="925">
        <v>0</v>
      </c>
      <c r="F85" s="926">
        <f t="shared" si="1"/>
        <v>1065989</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20519</v>
      </c>
      <c r="E88" s="925">
        <v>0</v>
      </c>
      <c r="F88" s="926">
        <f t="shared" ref="F88:F93" si="2">+D88+E88</f>
        <v>20519</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1757219</v>
      </c>
      <c r="E103" s="342">
        <f>SUM(E64:E102)</f>
        <v>0</v>
      </c>
      <c r="F103" s="342">
        <f t="shared" si="1"/>
        <v>1757219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763</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764</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731</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4032663</v>
      </c>
      <c r="E123" s="342">
        <f>+E57+E103+E121</f>
        <v>0</v>
      </c>
      <c r="F123" s="342">
        <f>SUM(D123:E123)</f>
        <v>4032663</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3211915</v>
      </c>
      <c r="E128" s="925">
        <v>0</v>
      </c>
      <c r="F128" s="926">
        <f t="shared" ref="F128:F138" si="3">+D128+E128</f>
        <v>3211915</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354677</v>
      </c>
      <c r="E129" s="925">
        <v>0</v>
      </c>
      <c r="F129" s="926">
        <f t="shared" si="3"/>
        <v>354677</v>
      </c>
      <c r="G129" s="338"/>
      <c r="H129" s="338"/>
      <c r="I129" s="338"/>
      <c r="J129" s="338"/>
      <c r="K129" s="338"/>
      <c r="L129" s="338"/>
      <c r="M129" s="338"/>
      <c r="N129" s="338"/>
      <c r="O129" s="338"/>
      <c r="P129" s="338"/>
      <c r="Q129" s="338"/>
    </row>
    <row r="130" spans="1:17" s="339" customFormat="1" ht="50.25" customHeight="1">
      <c r="A130" s="922" t="s">
        <v>652</v>
      </c>
      <c r="B130" s="754"/>
      <c r="C130" s="934"/>
      <c r="D130" s="925">
        <v>466071</v>
      </c>
      <c r="E130" s="925">
        <v>0</v>
      </c>
      <c r="F130" s="926">
        <f t="shared" si="3"/>
        <v>466071</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729</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4032663</v>
      </c>
      <c r="E139" s="334">
        <f>SUM(E127:E138)</f>
        <v>0</v>
      </c>
      <c r="F139" s="335">
        <f>SUM(F127:F138)</f>
        <v>4032663</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797</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798</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756</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757</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805</v>
      </c>
      <c r="C3" s="77"/>
      <c r="D3" s="86"/>
      <c r="E3" s="85"/>
      <c r="F3" s="25"/>
    </row>
    <row r="4" spans="1:10" ht="25.35" customHeight="1" thickBot="1">
      <c r="A4" s="75">
        <v>1</v>
      </c>
      <c r="B4" s="64">
        <v>2</v>
      </c>
      <c r="C4" s="64">
        <v>3</v>
      </c>
      <c r="D4" s="64">
        <v>4</v>
      </c>
      <c r="E4" s="68"/>
      <c r="F4" s="25"/>
    </row>
    <row r="5" spans="1:10" ht="44.1" customHeight="1" thickBot="1">
      <c r="A5" s="1273" t="s">
        <v>16</v>
      </c>
      <c r="B5" s="1322" t="s">
        <v>775</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f>33122473.9644-375000</f>
        <v>32747473.964400001</v>
      </c>
      <c r="C9" s="1169">
        <v>5159428</v>
      </c>
      <c r="D9" s="87">
        <f t="shared" si="0"/>
        <v>37906901.964400001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f>43596058.664-447123</f>
        <v>43148935.663999997</v>
      </c>
      <c r="C11" s="1169">
        <v>10843888</v>
      </c>
      <c r="D11" s="87">
        <f t="shared" si="0"/>
        <v>53992823.663999997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f>29636356.8458-50000</f>
        <v>29586356.845800001</v>
      </c>
      <c r="C33" s="1169">
        <v>6733218</v>
      </c>
      <c r="D33" s="87">
        <f t="shared" si="0"/>
        <v>36319574.845799997</v>
      </c>
      <c r="E33" s="529"/>
      <c r="F33" s="59"/>
      <c r="G33" s="59"/>
      <c r="I33" s="529"/>
      <c r="J33" s="59"/>
      <c r="K33" s="529"/>
    </row>
    <row r="34" spans="1:21" ht="25.35" customHeight="1" thickBot="1">
      <c r="A34" s="502" t="s">
        <v>49</v>
      </c>
      <c r="B34" s="1168">
        <f>88194296.7616-1000000</f>
        <v>87194296.761600003</v>
      </c>
      <c r="C34" s="1169">
        <v>14647340</v>
      </c>
      <c r="D34" s="88">
        <f t="shared" si="0"/>
        <v>101841636.7616</v>
      </c>
      <c r="E34" s="529"/>
      <c r="F34" s="59"/>
      <c r="G34" s="59"/>
      <c r="I34" s="529"/>
      <c r="J34" s="59"/>
      <c r="K34" s="529"/>
    </row>
    <row r="35" spans="1:21" ht="25.35" customHeight="1" thickBot="1">
      <c r="A35" s="503" t="s">
        <v>50</v>
      </c>
      <c r="B35" s="554">
        <f>SUM(B7:B34)</f>
        <v>1153749636.0000999</v>
      </c>
      <c r="C35" s="555">
        <f>SUM(C7:C34)</f>
        <v>240982604</v>
      </c>
      <c r="D35" s="518">
        <f>SUM(D7:D34)</f>
        <v>1394732240.0000999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793</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758</v>
      </c>
      <c r="B40" s="1162" t="s">
        <v>806</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777</v>
      </c>
      <c r="C44" s="1253"/>
      <c r="D44" s="1253">
        <v>0</v>
      </c>
      <c r="E44" s="782">
        <f t="shared" si="1"/>
        <v>0</v>
      </c>
    </row>
    <row r="45" spans="1:21" ht="42">
      <c r="A45" s="1172" t="str">
        <f>A11</f>
        <v>Daytona State College</v>
      </c>
      <c r="B45" s="783" t="s">
        <v>57</v>
      </c>
      <c r="C45" s="781">
        <v>500000</v>
      </c>
      <c r="D45" s="781"/>
      <c r="E45" s="782">
        <f t="shared" si="1"/>
        <v>500000</v>
      </c>
      <c r="H45" s="24"/>
    </row>
    <row r="46" spans="1:21" ht="84.75" customHeight="1">
      <c r="A46" s="1170" t="s">
        <v>25</v>
      </c>
      <c r="B46" s="783" t="s">
        <v>776</v>
      </c>
      <c r="C46" s="781"/>
      <c r="D46" s="781">
        <v>315500</v>
      </c>
      <c r="E46" s="782">
        <f t="shared" si="1"/>
        <v>315500</v>
      </c>
      <c r="H46" s="24"/>
    </row>
    <row r="47" spans="1:21" ht="84.75" customHeight="1">
      <c r="A47" s="1170" t="s">
        <v>25</v>
      </c>
      <c r="B47" s="1252" t="s">
        <v>779</v>
      </c>
      <c r="C47" s="1253"/>
      <c r="D47" s="1253">
        <v>0</v>
      </c>
      <c r="E47" s="782">
        <f t="shared" si="1"/>
        <v>0</v>
      </c>
      <c r="H47" s="24"/>
    </row>
    <row r="48" spans="1:21" ht="84.75" customHeight="1">
      <c r="A48" s="1170" t="s">
        <v>21</v>
      </c>
      <c r="B48" s="1252" t="s">
        <v>778</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781</v>
      </c>
      <c r="C50" s="1253"/>
      <c r="D50" s="1253">
        <v>1000000</v>
      </c>
      <c r="E50" s="782">
        <f t="shared" si="1"/>
        <v>1000000</v>
      </c>
      <c r="H50" s="24"/>
    </row>
    <row r="51" spans="1:8" ht="62.45" customHeight="1">
      <c r="A51" s="1170" t="s">
        <v>35</v>
      </c>
      <c r="B51" s="1252" t="s">
        <v>780</v>
      </c>
      <c r="C51" s="1253"/>
      <c r="D51" s="1253">
        <v>600050</v>
      </c>
      <c r="E51" s="782">
        <f t="shared" si="1"/>
        <v>600050</v>
      </c>
      <c r="H51" s="24"/>
    </row>
    <row r="52" spans="1:8" ht="62.45" customHeight="1">
      <c r="A52" s="1170" t="s">
        <v>36</v>
      </c>
      <c r="B52" s="1252" t="s">
        <v>782</v>
      </c>
      <c r="C52" s="1253"/>
      <c r="D52" s="1253">
        <v>400000</v>
      </c>
      <c r="E52" s="782">
        <f t="shared" si="1"/>
        <v>400000</v>
      </c>
      <c r="H52" s="24"/>
    </row>
    <row r="53" spans="1:8" ht="62.45" customHeight="1">
      <c r="A53" s="1170" t="s">
        <v>37</v>
      </c>
      <c r="B53" s="1252" t="s">
        <v>783</v>
      </c>
      <c r="C53" s="1253"/>
      <c r="D53" s="1253">
        <v>500000</v>
      </c>
      <c r="E53" s="782">
        <f t="shared" si="1"/>
        <v>500000</v>
      </c>
      <c r="H53" s="24"/>
    </row>
    <row r="54" spans="1:8" ht="62.45" customHeight="1">
      <c r="A54" s="1170" t="s">
        <v>39</v>
      </c>
      <c r="B54" s="1252" t="s">
        <v>784</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785</v>
      </c>
      <c r="B56" s="1252" t="s">
        <v>786</v>
      </c>
      <c r="C56" s="1253"/>
      <c r="D56" s="1253">
        <v>765645</v>
      </c>
      <c r="E56" s="782">
        <f t="shared" si="1"/>
        <v>765645</v>
      </c>
      <c r="H56" s="24"/>
    </row>
    <row r="57" spans="1:8" ht="42">
      <c r="A57" s="1329" t="s">
        <v>787</v>
      </c>
      <c r="B57" s="1252" t="s">
        <v>788</v>
      </c>
      <c r="C57" s="1253"/>
      <c r="D57" s="1253">
        <v>5000000</v>
      </c>
      <c r="E57" s="782">
        <f t="shared" si="1"/>
        <v>5000000</v>
      </c>
      <c r="H57" s="24"/>
    </row>
    <row r="58" spans="1:8" ht="42">
      <c r="A58" s="1328" t="s">
        <v>726</v>
      </c>
      <c r="B58" s="1252" t="s">
        <v>789</v>
      </c>
      <c r="C58" s="1253"/>
      <c r="D58" s="1253">
        <v>756722</v>
      </c>
      <c r="E58" s="782">
        <f t="shared" si="1"/>
        <v>756722</v>
      </c>
      <c r="H58" s="24"/>
    </row>
    <row r="59" spans="1:8" ht="63">
      <c r="A59" s="1173" t="s">
        <v>43</v>
      </c>
      <c r="B59" s="783" t="s">
        <v>790</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791</v>
      </c>
      <c r="C61" s="1253"/>
      <c r="D61" s="1253">
        <v>0</v>
      </c>
      <c r="E61" s="782">
        <f t="shared" si="1"/>
        <v>0</v>
      </c>
      <c r="H61" s="24"/>
    </row>
    <row r="62" spans="1:8" ht="86.25" customHeight="1" thickBot="1">
      <c r="A62" s="1328" t="s">
        <v>49</v>
      </c>
      <c r="B62" s="730" t="s">
        <v>792</v>
      </c>
      <c r="C62" s="731"/>
      <c r="D62" s="731">
        <v>0</v>
      </c>
      <c r="E62" s="1330">
        <f t="shared" si="1"/>
        <v>0</v>
      </c>
      <c r="H62" s="24"/>
    </row>
    <row r="63" spans="1:8" ht="24.6" customHeight="1" thickBot="1">
      <c r="A63" s="78" t="s">
        <v>55</v>
      </c>
      <c r="B63" s="500"/>
      <c r="C63" s="552">
        <f>SUM(C43:C62)</f>
        <v>5506271</v>
      </c>
      <c r="D63" s="552">
        <f>SUM(D43:D62)</f>
        <v>13293517</v>
      </c>
      <c r="E63" s="553">
        <f>SUM(E43:E62)</f>
        <v>18799788</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06.03.22    BY:  EN</v>
      </c>
      <c r="C67" s="53" t="s">
        <v>10</v>
      </c>
      <c r="D67" s="53"/>
      <c r="F67" s="24"/>
      <c r="G67" s="24"/>
      <c r="H67" s="24"/>
    </row>
    <row r="68" spans="1:13" ht="45" customHeight="1" thickBot="1">
      <c r="A68" s="1277" t="s">
        <v>727</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1" t="s">
        <v>766</v>
      </c>
      <c r="C75" s="1282"/>
      <c r="D75" s="1282"/>
      <c r="E75" s="1283"/>
      <c r="F75" s="21"/>
      <c r="G75" s="53"/>
      <c r="H75" s="24"/>
    </row>
    <row r="76" spans="1:13" ht="87.6" customHeight="1" thickBot="1">
      <c r="A76" s="50" t="s">
        <v>17</v>
      </c>
      <c r="B76" s="30" t="s">
        <v>794</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767</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760</v>
      </c>
      <c r="B114" s="1257" t="s">
        <v>773</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768</v>
      </c>
      <c r="U116" s="41"/>
      <c r="V116" s="42"/>
      <c r="W116" s="43"/>
      <c r="X116" s="44"/>
      <c r="Y116" s="72"/>
      <c r="Z116" s="1290"/>
      <c r="AA116" s="1291"/>
      <c r="AB116" s="1292"/>
      <c r="AC116" s="22"/>
      <c r="AD116" s="729" t="s">
        <v>769</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770</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772</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T+lbx+Q01UhiVn8FMbZtwI9QZfLjb8c4si/dx9pgs0Qi9ZOgogIy9o9orroNekepSgWNKtRrKRiNoXH3dS1V0Q==" saltValue="CwFM7KtEwotq8jS+cL2Kng=="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70" zoomScaleNormal="70" zoomScaleSheetLayoutView="51" zoomScalePageLayoutView="60" workbookViewId="0">
      <selection activeCell="F17" sqref="F1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736</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49</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804</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9.6253376922780201E-2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34800</v>
      </c>
      <c r="E44" s="138">
        <f>+'EXHIBIT C'!F10</f>
        <v>34991.99</v>
      </c>
      <c r="F44" s="139">
        <f t="shared" ref="F44:F50" si="0">IF(D44=0,"0",(E44/D44-1))</f>
        <v>5.5169540229884628E-3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510082.54962768435</v>
      </c>
      <c r="E45" s="142">
        <f>+'EXHIBIT C'!F11</f>
        <v>514462.95999999996</v>
      </c>
      <c r="F45" s="810">
        <f t="shared" si="0"/>
        <v>8.587649931394381E-3</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226773.77412852604</v>
      </c>
      <c r="E46" s="814">
        <f>+'EXHIBIT C'!F12</f>
        <v>228424.32000000001</v>
      </c>
      <c r="F46" s="810">
        <f t="shared" si="0"/>
        <v>7.2783807467018402E-3</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6891.8789808917199</v>
      </c>
      <c r="E47" s="814">
        <f>+'EXHIBIT C'!F13</f>
        <v>6891.89</v>
      </c>
      <c r="F47" s="810">
        <f t="shared" si="0"/>
        <v>1.5988540005285046E-6</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21233.943873426491</v>
      </c>
      <c r="E48" s="814">
        <f>+'EXHIBIT C'!F14</f>
        <v>21233.96</v>
      </c>
      <c r="F48" s="810">
        <f t="shared" si="0"/>
        <v>7.5947142019749947E-7</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1740</v>
      </c>
      <c r="E49" s="817">
        <f>+'EXHIBIT C'!F15</f>
        <v>1740.01</v>
      </c>
      <c r="F49" s="818">
        <f t="shared" si="0"/>
        <v>5.7471264367503494E-6</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801522.14661052846</v>
      </c>
      <c r="E50" s="145">
        <f>+'EXHIBIT C'!F17</f>
        <v>807745.13</v>
      </c>
      <c r="F50" s="146">
        <f t="shared" si="0"/>
        <v>7.7639568860166097E-3</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1288</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33064.185829546826</v>
      </c>
      <c r="E69" s="159">
        <f>+'EXHIBIT C'!D20</f>
        <v>19045.77</v>
      </c>
      <c r="F69" s="821">
        <f t="shared" si="2"/>
        <v>-0.4239758360243574</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14556.863263144709</v>
      </c>
      <c r="E70" s="824">
        <f>+'EXHIBIT C'!D21</f>
        <v>14663</v>
      </c>
      <c r="F70" s="821">
        <f t="shared" si="2"/>
        <v>7.2911818251402138E-3</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668.12101910828028</v>
      </c>
      <c r="E71" s="824">
        <f>+'EXHIBIT C'!D22</f>
        <v>668.08</v>
      </c>
      <c r="F71" s="821">
        <f t="shared" si="2"/>
        <v>-6.1394728061325843E-5</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2946.0561265735073</v>
      </c>
      <c r="E72" s="824">
        <f>+'EXHIBIT C'!D23</f>
        <v>2946</v>
      </c>
      <c r="F72" s="821">
        <f t="shared" si="2"/>
        <v>-1.9051427093019768E-5</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51235.226238373325</v>
      </c>
      <c r="E74" s="161">
        <f>SUM(E68:E73)</f>
        <v>38610.850000000006</v>
      </c>
      <c r="F74" s="162">
        <f t="shared" si="2"/>
        <v>-0.24640032191207772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811</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t="s">
        <v>814</v>
      </c>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t="s">
        <v>815</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t="s">
        <v>817</v>
      </c>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t="s">
        <v>816</v>
      </c>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t="s">
        <v>812</v>
      </c>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t="s">
        <v>813</v>
      </c>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87194296.761600003</v>
      </c>
      <c r="E102" s="833">
        <f>+'EXHIBIT D'!G75</f>
        <v>87194296.761600003</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4577402</v>
      </c>
      <c r="E103" s="833">
        <f>'EXHIBIT D'!G77</f>
        <v>4577402</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14647340</v>
      </c>
      <c r="E104" s="833">
        <f>'EXHIBIT D'!G81</f>
        <v>14647340</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795</v>
      </c>
      <c r="D105" s="173">
        <f>E105</f>
        <v>1471985</v>
      </c>
      <c r="E105" s="174">
        <f>'EXHIBIT D'!G76</f>
        <v>1471985</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107891023.7616</v>
      </c>
      <c r="E106" s="176">
        <f>SUM(E102:E105)</f>
        <v>107891023.7616</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738</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26461425</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26461425</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799</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106507031</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107102031</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-595000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595000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91.790006798698798</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275.37034161490681</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800</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801</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803</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1" fitToHeight="0" orientation="portrait" r:id="rId1"/>
  <headerFooter alignWithMargins="0"/>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735</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Valencia College</v>
      </c>
      <c r="D8" s="1039"/>
      <c r="E8" s="1039"/>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f>-67340606</f>
        <v>-67340606</v>
      </c>
    </row>
    <row r="14" spans="2:7" ht="25.35" customHeight="1">
      <c r="B14" s="37" t="s">
        <v>185</v>
      </c>
      <c r="D14" s="112"/>
      <c r="E14" s="719">
        <v>106507031</v>
      </c>
    </row>
    <row r="15" spans="2:7" ht="25.35" customHeight="1">
      <c r="B15" s="112"/>
      <c r="C15" s="24"/>
      <c r="D15" s="112"/>
      <c r="E15" s="200"/>
    </row>
    <row r="16" spans="2:7" ht="25.35" customHeight="1">
      <c r="B16" s="24" t="s">
        <v>743</v>
      </c>
      <c r="C16" s="112"/>
      <c r="D16" s="35"/>
      <c r="E16" s="720">
        <f>+E14+E13</f>
        <v>39166425</v>
      </c>
    </row>
    <row r="17" spans="2:7" ht="25.35" customHeight="1">
      <c r="B17" s="112"/>
      <c r="C17" s="35"/>
      <c r="D17" s="112"/>
      <c r="E17" s="201"/>
    </row>
    <row r="18" spans="2:7" ht="25.35" customHeight="1">
      <c r="B18" s="37" t="s">
        <v>186</v>
      </c>
      <c r="C18" s="112"/>
      <c r="D18" s="112"/>
      <c r="E18" s="213">
        <f>+'EXHIBIT D'!G144-SUM(+'EXHIBIT D'!G132+'EXHIBIT D'!G133+'EXHIBIT D'!G134+'EXHIBIT D'!G135)</f>
        <v>217447825.76160002</v>
      </c>
      <c r="G18" s="202"/>
    </row>
    <row r="19" spans="2:7" ht="25.35" customHeight="1">
      <c r="B19" s="37" t="s">
        <v>187</v>
      </c>
      <c r="D19" s="112"/>
      <c r="E19" s="720">
        <f>+'EXHIBIT D'!G132+'EXHIBIT D'!G133+'EXHIBIT D'!G134+'EXHIBIT D'!G135</f>
        <v>18300000</v>
      </c>
    </row>
    <row r="20" spans="2:7" ht="25.35" customHeight="1">
      <c r="B20" s="112"/>
      <c r="D20" s="112"/>
      <c r="E20" s="208"/>
    </row>
    <row r="21" spans="2:7" ht="25.35" customHeight="1">
      <c r="B21" s="37" t="s">
        <v>188</v>
      </c>
      <c r="C21" s="112"/>
      <c r="D21" s="112"/>
      <c r="E21" s="721">
        <f>+E19+E18</f>
        <v>235747825.76160002</v>
      </c>
    </row>
    <row r="22" spans="2:7" ht="25.35" customHeight="1">
      <c r="B22" s="112"/>
      <c r="C22" s="112"/>
      <c r="D22" s="112"/>
      <c r="E22" s="208"/>
    </row>
    <row r="23" spans="2:7" ht="25.35" customHeight="1">
      <c r="B23" s="112" t="s">
        <v>189</v>
      </c>
      <c r="C23" s="112"/>
      <c r="D23" s="112"/>
      <c r="E23" s="721">
        <f>+E21+E16</f>
        <v>274914250.76160002</v>
      </c>
    </row>
    <row r="24" spans="2:7" ht="25.35" customHeight="1">
      <c r="B24" s="112"/>
      <c r="C24" s="112"/>
      <c r="D24" s="112"/>
      <c r="E24" s="208"/>
    </row>
    <row r="25" spans="2:7" ht="25.35" customHeight="1">
      <c r="B25" s="37" t="s">
        <v>190</v>
      </c>
      <c r="C25" s="112"/>
      <c r="D25" s="112"/>
      <c r="E25" s="214">
        <f>'EXHIBIT D'!G260-SUM(+'EXHIBIT D'!G231+'EXHIBIT D'!G232+'EXHIBIT D'!G233+'EXHIBIT D'!G234+'EXHIBIT D'!G235)</f>
        <v>235747826</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235747826</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39166424.761600018</v>
      </c>
      <c r="E32" s="203"/>
    </row>
    <row r="33" spans="2:10" ht="25.35" customHeight="1">
      <c r="B33" s="24" t="s">
        <v>194</v>
      </c>
      <c r="C33" s="112"/>
      <c r="D33" s="723">
        <f>+'EXHIBIT D'!G188</f>
        <v>595000</v>
      </c>
      <c r="E33" s="203"/>
      <c r="J33" s="149"/>
    </row>
    <row r="34" spans="2:10" ht="25.35" customHeight="1">
      <c r="B34" s="112"/>
      <c r="D34" s="112"/>
      <c r="E34" s="203"/>
      <c r="J34" s="205"/>
    </row>
    <row r="35" spans="2:10" ht="25.35" customHeight="1">
      <c r="B35" s="37" t="s">
        <v>745</v>
      </c>
      <c r="C35" s="112"/>
      <c r="D35" s="112"/>
      <c r="E35" s="206">
        <f>+D32+D33</f>
        <v>39761424.761600018</v>
      </c>
      <c r="J35" s="149"/>
    </row>
    <row r="36" spans="2:10" ht="25.35" customHeight="1">
      <c r="B36" s="37" t="s">
        <v>746</v>
      </c>
      <c r="C36" s="112"/>
      <c r="D36" s="112"/>
      <c r="E36" s="721">
        <f>-'EXHIBIT D'!G276</f>
        <v>107102031</v>
      </c>
      <c r="J36" s="207"/>
    </row>
    <row r="37" spans="2:10" ht="25.35" customHeight="1">
      <c r="D37" s="112"/>
      <c r="E37" s="206"/>
      <c r="J37" s="149"/>
    </row>
    <row r="38" spans="2:10" ht="25.35" customHeight="1">
      <c r="B38" s="112" t="s">
        <v>747</v>
      </c>
      <c r="D38" s="112"/>
      <c r="E38" s="720">
        <f>+E35-E36</f>
        <v>-67340606.238399982</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26461425</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9.6253376922780201E-2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7" zoomScale="50" zoomScaleNormal="50" zoomScalePageLayoutView="50" workbookViewId="0">
      <selection activeCell="G29" sqref="G29"/>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751</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Valencia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3.83</v>
      </c>
      <c r="D14" s="1191">
        <v>7.07</v>
      </c>
      <c r="E14" s="1191">
        <v>5.67</v>
      </c>
      <c r="F14" s="1191">
        <v>3.83</v>
      </c>
      <c r="G14" s="844">
        <f>SUM(B14:F14)</f>
        <v>112.19</v>
      </c>
      <c r="H14" s="474">
        <f>G14*30</f>
        <v>3365.7</v>
      </c>
      <c r="I14" s="24"/>
    </row>
    <row r="15" spans="1:18" s="37" customFormat="1" ht="20.100000000000001" customHeight="1">
      <c r="A15" s="112" t="s">
        <v>212</v>
      </c>
      <c r="B15" s="1192">
        <v>82.66</v>
      </c>
      <c r="C15" s="1192">
        <v>3.83</v>
      </c>
      <c r="D15" s="1192">
        <v>7.07</v>
      </c>
      <c r="E15" s="1192">
        <v>5.67</v>
      </c>
      <c r="F15" s="1192">
        <v>3.83</v>
      </c>
      <c r="G15" s="844">
        <f>SUM(B15:F15)</f>
        <v>103.06</v>
      </c>
      <c r="H15" s="437">
        <f>G15*30</f>
        <v>3091.8</v>
      </c>
      <c r="I15" s="24"/>
    </row>
    <row r="16" spans="1:18" s="37" customFormat="1" ht="20.100000000000001" customHeight="1" thickBot="1">
      <c r="A16" s="35" t="s">
        <v>82</v>
      </c>
      <c r="B16" s="1193">
        <v>73.400000000000006</v>
      </c>
      <c r="C16" s="1193">
        <v>0</v>
      </c>
      <c r="D16" s="1194"/>
      <c r="E16" s="1193">
        <v>3.41</v>
      </c>
      <c r="F16" s="1193">
        <v>3.67</v>
      </c>
      <c r="G16" s="438">
        <f>SUM(B16:F16)</f>
        <v>80.48</v>
      </c>
      <c r="H16" s="845">
        <f>G16*30</f>
        <v>2414.4</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275.37</v>
      </c>
      <c r="D29" s="1191">
        <v>15.34</v>
      </c>
      <c r="E29" s="676">
        <f>D14</f>
        <v>7.07</v>
      </c>
      <c r="F29" s="1191">
        <v>22.68</v>
      </c>
      <c r="G29" s="1191">
        <v>15.34</v>
      </c>
      <c r="H29" s="448">
        <f>SUM(B29:G29)</f>
        <v>427.59</v>
      </c>
      <c r="I29" s="468">
        <f>H29*30</f>
        <v>12827.699999999999</v>
      </c>
      <c r="J29" s="24"/>
    </row>
    <row r="30" spans="1:11" s="37" customFormat="1" ht="20.100000000000001" customHeight="1">
      <c r="A30" s="112" t="str">
        <f t="shared" si="0"/>
        <v>LOWER LEVEL - CREDIT (A &amp; P, PSV, DEVELOPMENTAL EDUCATION AND EPI)</v>
      </c>
      <c r="B30" s="848">
        <f t="shared" si="0"/>
        <v>82.66</v>
      </c>
      <c r="C30" s="1195">
        <v>247.87</v>
      </c>
      <c r="D30" s="1195">
        <v>15.34</v>
      </c>
      <c r="E30" s="849">
        <f>D15</f>
        <v>7.07</v>
      </c>
      <c r="F30" s="1195">
        <v>22.68</v>
      </c>
      <c r="G30" s="1195">
        <v>15.34</v>
      </c>
      <c r="H30" s="844">
        <f>SUM(B30:G30)</f>
        <v>390.95999999999992</v>
      </c>
      <c r="I30" s="437">
        <f>H30*30</f>
        <v>11728.799999999997</v>
      </c>
    </row>
    <row r="31" spans="1:11" s="37" customFormat="1" ht="20.100000000000001" customHeight="1" thickBot="1">
      <c r="A31" s="112" t="str">
        <f t="shared" si="0"/>
        <v>CAREER CERTIFICATE AND APPLIED TECHNOLOGY DIPLOMA</v>
      </c>
      <c r="B31" s="527">
        <f t="shared" si="0"/>
        <v>73.400000000000006</v>
      </c>
      <c r="C31" s="1192">
        <v>220.19</v>
      </c>
      <c r="D31" s="1192">
        <v>0</v>
      </c>
      <c r="E31" s="405"/>
      <c r="F31" s="1192">
        <v>7.07</v>
      </c>
      <c r="G31" s="1192">
        <v>14.68</v>
      </c>
      <c r="H31" s="438">
        <f>SUM(B31:G31)</f>
        <v>315.34000000000003</v>
      </c>
      <c r="I31" s="845">
        <f>H31*30</f>
        <v>9460.2000000000007</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752</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E64" sqref="E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753</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Valencia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34991.99</v>
      </c>
      <c r="E10" s="680">
        <v>0</v>
      </c>
      <c r="F10" s="681">
        <f t="shared" ref="F10:F15" si="0">+D10-E10</f>
        <v>34991.99</v>
      </c>
      <c r="G10" s="681">
        <f>'EXHIBIT B'!B14</f>
        <v>91.79</v>
      </c>
      <c r="H10" s="682">
        <f>ROUND(+F10*G10,0)</f>
        <v>3211915</v>
      </c>
      <c r="I10" s="149"/>
      <c r="J10" s="149"/>
    </row>
    <row r="11" spans="1:10" ht="20.100000000000001" customHeight="1">
      <c r="A11" s="855" t="s">
        <v>205</v>
      </c>
      <c r="B11" s="855" t="s">
        <v>133</v>
      </c>
      <c r="C11" s="856" t="s">
        <v>233</v>
      </c>
      <c r="D11" s="854">
        <v>614773.96</v>
      </c>
      <c r="E11" s="854">
        <v>100311</v>
      </c>
      <c r="F11" s="857">
        <f t="shared" si="0"/>
        <v>514462.95999999996</v>
      </c>
      <c r="G11" s="857">
        <f>+'EXHIBIT B'!B15</f>
        <v>82.66</v>
      </c>
      <c r="H11" s="858">
        <f t="shared" ref="H11:H15" si="1">ROUND(+F11*G11,0)</f>
        <v>42525508</v>
      </c>
      <c r="I11" s="149"/>
      <c r="J11" s="149"/>
    </row>
    <row r="12" spans="1:10" ht="20.100000000000001" customHeight="1">
      <c r="A12" s="855" t="s">
        <v>205</v>
      </c>
      <c r="B12" s="855" t="s">
        <v>134</v>
      </c>
      <c r="C12" s="856" t="s">
        <v>234</v>
      </c>
      <c r="D12" s="854">
        <v>228424.32000000001</v>
      </c>
      <c r="E12" s="854">
        <v>0</v>
      </c>
      <c r="F12" s="857">
        <f t="shared" si="0"/>
        <v>228424.32000000001</v>
      </c>
      <c r="G12" s="857">
        <f>+'EXHIBIT B'!B15</f>
        <v>82.66</v>
      </c>
      <c r="H12" s="858">
        <f t="shared" si="1"/>
        <v>18881554</v>
      </c>
      <c r="I12" s="149"/>
      <c r="J12" s="149"/>
    </row>
    <row r="13" spans="1:10" ht="20.100000000000001" customHeight="1">
      <c r="A13" s="855" t="s">
        <v>205</v>
      </c>
      <c r="B13" s="855" t="s">
        <v>82</v>
      </c>
      <c r="C13" s="856" t="s">
        <v>235</v>
      </c>
      <c r="D13" s="859">
        <v>6891.89</v>
      </c>
      <c r="E13" s="859">
        <v>0</v>
      </c>
      <c r="F13" s="857">
        <f t="shared" si="0"/>
        <v>6891.89</v>
      </c>
      <c r="G13" s="857">
        <f>+'EXHIBIT B'!B16</f>
        <v>73.400000000000006</v>
      </c>
      <c r="H13" s="858">
        <f t="shared" si="1"/>
        <v>505865</v>
      </c>
      <c r="I13" s="149"/>
      <c r="J13" s="149"/>
    </row>
    <row r="14" spans="1:10" ht="20.100000000000001" customHeight="1">
      <c r="A14" s="855" t="s">
        <v>205</v>
      </c>
      <c r="B14" s="855" t="s">
        <v>135</v>
      </c>
      <c r="C14" s="856" t="s">
        <v>236</v>
      </c>
      <c r="D14" s="854">
        <v>21233.96</v>
      </c>
      <c r="E14" s="854">
        <v>0</v>
      </c>
      <c r="F14" s="857">
        <f t="shared" si="0"/>
        <v>21233.96</v>
      </c>
      <c r="G14" s="857">
        <f>+'EXHIBIT B'!B15</f>
        <v>82.66</v>
      </c>
      <c r="H14" s="858">
        <f t="shared" si="1"/>
        <v>1755199</v>
      </c>
      <c r="I14" s="149"/>
      <c r="J14" s="149"/>
    </row>
    <row r="15" spans="1:10" ht="20.100000000000001" customHeight="1" thickBot="1">
      <c r="A15" s="860" t="s">
        <v>205</v>
      </c>
      <c r="B15" s="860" t="s">
        <v>136</v>
      </c>
      <c r="C15" s="861">
        <v>40160</v>
      </c>
      <c r="D15" s="862">
        <v>1740.01</v>
      </c>
      <c r="E15" s="862">
        <v>0</v>
      </c>
      <c r="F15" s="863">
        <f t="shared" si="0"/>
        <v>1740.01</v>
      </c>
      <c r="G15" s="863">
        <f>+'EXHIBIT B'!B15</f>
        <v>82.66</v>
      </c>
      <c r="H15" s="864">
        <f t="shared" si="1"/>
        <v>143829</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908056.13</v>
      </c>
      <c r="E17" s="386">
        <f>SUM(E10:E15)</f>
        <v>100311</v>
      </c>
      <c r="F17" s="387">
        <f>SUM(F10:F15)</f>
        <v>807745.13</v>
      </c>
      <c r="G17" s="387"/>
      <c r="H17" s="388">
        <f>SUM(H10:H15)</f>
        <v>67023870</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1288</v>
      </c>
      <c r="E19" s="867">
        <f>'EXHIBIT B'!C29</f>
        <v>275.37</v>
      </c>
      <c r="F19" s="868">
        <f t="shared" ref="F19:F24" si="2">ROUND(+D19*E19,0)</f>
        <v>354677</v>
      </c>
      <c r="G19" s="390"/>
      <c r="H19" s="390"/>
    </row>
    <row r="20" spans="1:10" ht="20.100000000000001" customHeight="1">
      <c r="A20" s="869" t="s">
        <v>220</v>
      </c>
      <c r="B20" s="869" t="s">
        <v>133</v>
      </c>
      <c r="C20" s="870" t="s">
        <v>240</v>
      </c>
      <c r="D20" s="877">
        <v>19045.77</v>
      </c>
      <c r="E20" s="871">
        <f>+'EXHIBIT B'!C30</f>
        <v>247.87</v>
      </c>
      <c r="F20" s="872">
        <f t="shared" si="2"/>
        <v>4720875</v>
      </c>
      <c r="G20" s="391"/>
      <c r="H20" s="391"/>
    </row>
    <row r="21" spans="1:10" ht="20.100000000000001" customHeight="1">
      <c r="A21" s="869" t="s">
        <v>220</v>
      </c>
      <c r="B21" s="869" t="s">
        <v>134</v>
      </c>
      <c r="C21" s="870" t="s">
        <v>241</v>
      </c>
      <c r="D21" s="877">
        <v>14663</v>
      </c>
      <c r="E21" s="871">
        <f>+'EXHIBIT B'!C30</f>
        <v>247.87</v>
      </c>
      <c r="F21" s="872">
        <f t="shared" si="2"/>
        <v>3634518</v>
      </c>
      <c r="G21" s="391"/>
      <c r="H21" s="391"/>
    </row>
    <row r="22" spans="1:10" ht="20.100000000000001" customHeight="1">
      <c r="A22" s="869" t="s">
        <v>220</v>
      </c>
      <c r="B22" s="869" t="s">
        <v>82</v>
      </c>
      <c r="C22" s="870" t="s">
        <v>242</v>
      </c>
      <c r="D22" s="877">
        <v>668.08</v>
      </c>
      <c r="E22" s="871">
        <f>+'EXHIBIT B'!C31</f>
        <v>220.19</v>
      </c>
      <c r="F22" s="872">
        <f t="shared" si="2"/>
        <v>147105</v>
      </c>
      <c r="G22" s="391"/>
      <c r="H22" s="391"/>
    </row>
    <row r="23" spans="1:10" ht="20.100000000000001" customHeight="1">
      <c r="A23" s="869" t="s">
        <v>220</v>
      </c>
      <c r="B23" s="869" t="s">
        <v>135</v>
      </c>
      <c r="C23" s="870" t="s">
        <v>243</v>
      </c>
      <c r="D23" s="877">
        <v>2946</v>
      </c>
      <c r="E23" s="871">
        <f>+'EXHIBIT B'!C30</f>
        <v>247.87</v>
      </c>
      <c r="F23" s="872">
        <f t="shared" si="2"/>
        <v>730225</v>
      </c>
      <c r="G23" s="391"/>
      <c r="H23" s="391"/>
    </row>
    <row r="24" spans="1:10" ht="20.100000000000001" customHeight="1" thickBot="1">
      <c r="A24" s="745" t="s">
        <v>220</v>
      </c>
      <c r="B24" s="745" t="s">
        <v>136</v>
      </c>
      <c r="C24" s="746">
        <v>40360</v>
      </c>
      <c r="D24" s="1197">
        <v>0</v>
      </c>
      <c r="E24" s="747">
        <f>+'EXHIBIT B'!C30</f>
        <v>247.87</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38610.850000000006</v>
      </c>
      <c r="E26" s="875"/>
      <c r="F26" s="876">
        <f>SUM(F19:F24)</f>
        <v>9587400</v>
      </c>
      <c r="G26" s="395"/>
      <c r="H26" s="395"/>
    </row>
    <row r="27" spans="1:10" ht="20.100000000000001" customHeight="1" thickBot="1">
      <c r="A27" s="396" t="s">
        <v>244</v>
      </c>
      <c r="B27" s="396"/>
      <c r="C27" s="396"/>
      <c r="D27" s="396"/>
      <c r="E27" s="396"/>
      <c r="F27" s="397"/>
      <c r="G27" s="683"/>
      <c r="H27" s="398">
        <f>H17+F26</f>
        <v>76611270</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76611270</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807</v>
      </c>
      <c r="B63" s="1199">
        <v>5000000</v>
      </c>
      <c r="C63" s="1200" t="s">
        <v>808</v>
      </c>
      <c r="D63" s="1201"/>
      <c r="E63" s="1200" t="s">
        <v>809</v>
      </c>
      <c r="F63" s="1201"/>
      <c r="I63" s="149"/>
    </row>
    <row r="64" spans="1:10" ht="24.95" customHeight="1">
      <c r="A64" s="884" t="s">
        <v>807</v>
      </c>
      <c r="B64" s="877">
        <v>13300000</v>
      </c>
      <c r="C64" s="1202" t="s">
        <v>810</v>
      </c>
      <c r="D64" s="1203"/>
      <c r="E64" s="1202" t="s">
        <v>809</v>
      </c>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18300000</v>
      </c>
      <c r="C69" s="1210"/>
      <c r="D69" s="1211"/>
      <c r="E69" s="1210"/>
      <c r="F69" s="1211"/>
    </row>
    <row r="70" spans="1:9" ht="24.95" customHeight="1" thickBot="1">
      <c r="A70" s="374" t="s">
        <v>270</v>
      </c>
      <c r="B70" s="375">
        <f>+B69+B60</f>
        <v>18300000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Valencia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82"/>
  <sheetViews>
    <sheetView showGridLines="0" zoomScale="70" zoomScaleNormal="70" zoomScaleSheetLayoutView="70" zoomScalePageLayoutView="70" workbookViewId="0">
      <selection activeCell="K76" sqref="K76"/>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Valencia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754</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3211915</v>
      </c>
      <c r="H12" s="219"/>
    </row>
    <row r="13" spans="1:8" ht="20.100000000000001" customHeight="1">
      <c r="A13" s="625" t="s">
        <v>205</v>
      </c>
      <c r="B13" s="226"/>
      <c r="C13" s="219" t="s">
        <v>133</v>
      </c>
      <c r="D13" s="226"/>
      <c r="E13" s="226"/>
      <c r="F13" s="232" t="s">
        <v>233</v>
      </c>
      <c r="G13" s="231">
        <f>+'EXHIBIT C'!H11+'EXHIBIT C(2)'!E14</f>
        <v>42525508</v>
      </c>
      <c r="H13" s="219"/>
    </row>
    <row r="14" spans="1:8" ht="20.100000000000001" customHeight="1">
      <c r="A14" s="625" t="s">
        <v>205</v>
      </c>
      <c r="B14" s="226"/>
      <c r="C14" s="226" t="s">
        <v>134</v>
      </c>
      <c r="D14" s="226"/>
      <c r="E14" s="226"/>
      <c r="F14" s="232" t="s">
        <v>234</v>
      </c>
      <c r="G14" s="649">
        <f>+'EXHIBIT C'!H12+'EXHIBIT C(2)'!E15</f>
        <v>18881554</v>
      </c>
      <c r="H14" s="219"/>
    </row>
    <row r="15" spans="1:8" ht="20.100000000000001" customHeight="1">
      <c r="A15" s="625" t="s">
        <v>205</v>
      </c>
      <c r="B15" s="226"/>
      <c r="C15" s="233" t="s">
        <v>287</v>
      </c>
      <c r="D15" s="226"/>
      <c r="E15" s="226"/>
      <c r="F15" s="232" t="s">
        <v>235</v>
      </c>
      <c r="G15" s="649">
        <f>+'EXHIBIT C'!H13+'EXHIBIT C(2)'!E16</f>
        <v>505865</v>
      </c>
      <c r="H15" s="219"/>
    </row>
    <row r="16" spans="1:8" ht="20.100000000000001" customHeight="1">
      <c r="A16" s="625" t="s">
        <v>205</v>
      </c>
      <c r="B16" s="226"/>
      <c r="C16" s="233" t="s">
        <v>288</v>
      </c>
      <c r="D16" s="226"/>
      <c r="E16" s="226"/>
      <c r="F16" s="232" t="s">
        <v>236</v>
      </c>
      <c r="G16" s="650">
        <f>+'EXHIBIT C'!H14+'EXHIBIT C(2)'!E17</f>
        <v>1755199</v>
      </c>
      <c r="H16" s="219"/>
    </row>
    <row r="17" spans="1:8" ht="20.100000000000001" customHeight="1">
      <c r="A17" s="625" t="s">
        <v>205</v>
      </c>
      <c r="B17" s="226"/>
      <c r="C17" s="219" t="s">
        <v>136</v>
      </c>
      <c r="D17" s="226"/>
      <c r="E17" s="226"/>
      <c r="F17" s="235">
        <v>40160</v>
      </c>
      <c r="G17" s="650">
        <f>+'EXHIBIT C'!H15+'EXHIBIT C(2)'!E18</f>
        <v>143829</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67023870</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354677</v>
      </c>
      <c r="H21" s="662"/>
    </row>
    <row r="22" spans="1:8" ht="20.100000000000001" customHeight="1">
      <c r="A22" s="626" t="s">
        <v>220</v>
      </c>
      <c r="B22" s="226"/>
      <c r="C22" s="219" t="s">
        <v>133</v>
      </c>
      <c r="D22" s="226"/>
      <c r="E22" s="226"/>
      <c r="F22" s="232" t="s">
        <v>240</v>
      </c>
      <c r="G22" s="237">
        <f>+'EXHIBIT C'!F20+'EXHIBIT C(2)'!E23</f>
        <v>4720875</v>
      </c>
      <c r="H22" s="219"/>
    </row>
    <row r="23" spans="1:8" ht="20.100000000000001" customHeight="1">
      <c r="A23" s="626" t="s">
        <v>220</v>
      </c>
      <c r="B23" s="226"/>
      <c r="C23" s="226" t="s">
        <v>134</v>
      </c>
      <c r="D23" s="226"/>
      <c r="E23" s="226"/>
      <c r="F23" s="232" t="s">
        <v>241</v>
      </c>
      <c r="G23" s="242">
        <f>+'EXHIBIT C'!F21+'EXHIBIT C(2)'!E24</f>
        <v>3634518</v>
      </c>
      <c r="H23" s="219"/>
    </row>
    <row r="24" spans="1:8" ht="20.100000000000001" customHeight="1">
      <c r="A24" s="626" t="s">
        <v>220</v>
      </c>
      <c r="B24" s="226"/>
      <c r="C24" s="233" t="s">
        <v>287</v>
      </c>
      <c r="D24" s="226"/>
      <c r="E24" s="226"/>
      <c r="F24" s="232" t="s">
        <v>242</v>
      </c>
      <c r="G24" s="242">
        <f>+'EXHIBIT C'!F22+'EXHIBIT C(2)'!E25</f>
        <v>147105</v>
      </c>
      <c r="H24" s="219"/>
    </row>
    <row r="25" spans="1:8" ht="20.100000000000001" customHeight="1">
      <c r="A25" s="626" t="s">
        <v>220</v>
      </c>
      <c r="B25" s="226"/>
      <c r="C25" s="233" t="s">
        <v>288</v>
      </c>
      <c r="D25" s="226"/>
      <c r="E25" s="226"/>
      <c r="F25" s="232" t="s">
        <v>243</v>
      </c>
      <c r="G25" s="242">
        <f>+'EXHIBIT C'!F23+'EXHIBIT C(2)'!E26</f>
        <v>730225</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9587400</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76611270</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10297861</v>
      </c>
      <c r="H47" s="662"/>
    </row>
    <row r="48" spans="1:8" ht="20.100000000000001" customHeight="1">
      <c r="A48" s="625" t="s">
        <v>302</v>
      </c>
      <c r="B48" s="219"/>
      <c r="C48" s="243"/>
      <c r="D48" s="243"/>
      <c r="E48" s="243"/>
      <c r="F48" s="244" t="s">
        <v>303</v>
      </c>
      <c r="G48" s="569">
        <v>1978962</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1849007</v>
      </c>
      <c r="H50" s="219"/>
    </row>
    <row r="51" spans="1:8" ht="20.100000000000001" customHeight="1">
      <c r="A51" s="625" t="s">
        <v>308</v>
      </c>
      <c r="B51" s="226"/>
      <c r="C51" s="226"/>
      <c r="D51" s="226"/>
      <c r="E51" s="226"/>
      <c r="F51" s="230">
        <v>40450</v>
      </c>
      <c r="G51" s="569">
        <v>4909778</v>
      </c>
      <c r="H51" s="219"/>
    </row>
    <row r="52" spans="1:8" ht="20.100000000000001" customHeight="1">
      <c r="A52" s="625" t="s">
        <v>309</v>
      </c>
      <c r="B52" s="226"/>
      <c r="C52" s="226"/>
      <c r="D52" s="226"/>
      <c r="E52" s="226"/>
      <c r="F52" s="245" t="s">
        <v>310</v>
      </c>
      <c r="G52" s="569">
        <v>1194809</v>
      </c>
      <c r="H52" s="219"/>
    </row>
    <row r="53" spans="1:8" ht="20.100000000000001" customHeight="1">
      <c r="A53" s="626" t="s">
        <v>311</v>
      </c>
      <c r="B53" s="229"/>
      <c r="C53" s="229"/>
      <c r="D53" s="229"/>
      <c r="E53" s="229"/>
      <c r="F53" s="244" t="s">
        <v>312</v>
      </c>
      <c r="G53" s="569">
        <v>19640</v>
      </c>
      <c r="H53" s="219"/>
    </row>
    <row r="54" spans="1:8" ht="20.100000000000001" customHeight="1">
      <c r="A54" s="626" t="s">
        <v>313</v>
      </c>
      <c r="B54" s="229"/>
      <c r="C54" s="229"/>
      <c r="D54" s="229"/>
      <c r="E54" s="229"/>
      <c r="F54" s="245" t="s">
        <v>314</v>
      </c>
      <c r="G54" s="569">
        <v>196</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78110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3735465</v>
      </c>
      <c r="H58" s="219"/>
    </row>
    <row r="59" spans="1:8" ht="20.100000000000001" customHeight="1">
      <c r="A59" s="626" t="s">
        <v>323</v>
      </c>
      <c r="B59" s="229"/>
      <c r="C59" s="229"/>
      <c r="D59" s="229"/>
      <c r="E59" s="229"/>
      <c r="F59" s="245" t="s">
        <v>324</v>
      </c>
      <c r="G59" s="569">
        <v>412177</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101087275</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5529286</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5529286</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87194296.761600003</v>
      </c>
      <c r="H75" s="219"/>
    </row>
    <row r="76" spans="1:8" ht="20.100000000000001" customHeight="1">
      <c r="A76" s="625" t="s">
        <v>796</v>
      </c>
      <c r="B76" s="226"/>
      <c r="C76" s="226"/>
      <c r="D76" s="226"/>
      <c r="E76" s="226"/>
      <c r="F76" s="235">
        <v>42130</v>
      </c>
      <c r="G76" s="652">
        <v>1471985</v>
      </c>
      <c r="H76" s="219"/>
    </row>
    <row r="77" spans="1:8" ht="20.100000000000001" customHeight="1">
      <c r="A77" s="628" t="s">
        <v>341</v>
      </c>
      <c r="B77" s="629"/>
      <c r="C77" s="629"/>
      <c r="D77" s="629"/>
      <c r="E77" s="629"/>
      <c r="F77" s="248" t="s">
        <v>342</v>
      </c>
      <c r="G77" s="653">
        <v>4577402</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525866</v>
      </c>
      <c r="H80" s="219"/>
    </row>
    <row r="81" spans="1:10" ht="20.100000000000001" customHeight="1">
      <c r="A81" s="625" t="s">
        <v>349</v>
      </c>
      <c r="B81" s="226"/>
      <c r="C81" s="226"/>
      <c r="D81" s="226"/>
      <c r="E81" s="226"/>
      <c r="F81" s="232" t="s">
        <v>350</v>
      </c>
      <c r="G81" s="651">
        <f>'CHECK SHEET'!D104</f>
        <v>14647340</v>
      </c>
      <c r="H81" s="219"/>
    </row>
    <row r="82" spans="1:10" ht="20.100000000000001" customHeight="1">
      <c r="A82" s="630" t="s">
        <v>351</v>
      </c>
      <c r="B82" s="631"/>
      <c r="C82" s="631"/>
      <c r="D82" s="631"/>
      <c r="E82" s="631"/>
      <c r="F82" s="247" t="s">
        <v>352</v>
      </c>
      <c r="G82" s="652">
        <v>270948</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108687837.7616</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868761</v>
      </c>
      <c r="H102" s="219"/>
    </row>
    <row r="103" spans="1:8" ht="20.100000000000001" customHeight="1">
      <c r="A103" s="625" t="s">
        <v>370</v>
      </c>
      <c r="B103" s="226"/>
      <c r="C103" s="226"/>
      <c r="D103" s="226"/>
      <c r="E103" s="226"/>
      <c r="F103" s="232" t="s">
        <v>371</v>
      </c>
      <c r="G103" s="570">
        <v>552072</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1420833</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149903</v>
      </c>
      <c r="H110" s="219"/>
    </row>
    <row r="111" spans="1:8" ht="20.100000000000001" customHeight="1">
      <c r="A111" s="625" t="s">
        <v>378</v>
      </c>
      <c r="B111" s="226"/>
      <c r="C111" s="226"/>
      <c r="D111" s="226"/>
      <c r="E111" s="226"/>
      <c r="F111" s="232" t="s">
        <v>379</v>
      </c>
      <c r="G111" s="570">
        <v>48220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38963</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237086</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69176</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7985</v>
      </c>
      <c r="H125" s="219"/>
    </row>
    <row r="126" spans="1:8" ht="20.100000000000001" customHeight="1">
      <c r="A126" s="625" t="s">
        <v>395</v>
      </c>
      <c r="B126" s="226"/>
      <c r="C126" s="226"/>
      <c r="D126" s="226"/>
      <c r="E126" s="226"/>
      <c r="F126" s="232" t="s">
        <v>396</v>
      </c>
      <c r="G126" s="570">
        <v>368031</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445192</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13300000</v>
      </c>
      <c r="H133" s="219"/>
    </row>
    <row r="134" spans="1:8" ht="20.100000000000001" customHeight="1">
      <c r="A134" s="626" t="s">
        <v>403</v>
      </c>
      <c r="B134" s="229"/>
      <c r="C134" s="229"/>
      <c r="D134" s="637"/>
      <c r="E134" s="243"/>
      <c r="F134" s="255">
        <v>49230</v>
      </c>
      <c r="G134" s="571">
        <v>5000000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40316</v>
      </c>
      <c r="H136" s="219"/>
    </row>
    <row r="137" spans="1:8" ht="20.100000000000001" customHeight="1">
      <c r="A137" s="625" t="s">
        <v>407</v>
      </c>
      <c r="B137" s="226"/>
      <c r="C137" s="226"/>
      <c r="D137" s="226"/>
      <c r="E137" s="226"/>
      <c r="F137" s="235">
        <v>49520</v>
      </c>
      <c r="G137" s="570">
        <v>0</v>
      </c>
      <c r="H137" s="219"/>
    </row>
    <row r="138" spans="1:8" ht="20.100000000000001" customHeight="1">
      <c r="A138" s="1254" t="s">
        <v>734</v>
      </c>
      <c r="B138" s="226"/>
      <c r="C138" s="226"/>
      <c r="D138" s="226"/>
      <c r="E138" s="226"/>
      <c r="F138" s="1255"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18340316</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235747825.76160002</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4959086</v>
      </c>
      <c r="H148" s="219"/>
    </row>
    <row r="149" spans="1:8" ht="20.100000000000001" customHeight="1">
      <c r="A149" s="625" t="s">
        <v>417</v>
      </c>
      <c r="B149" s="219"/>
      <c r="C149" s="219"/>
      <c r="D149" s="219"/>
      <c r="E149" s="219"/>
      <c r="F149" s="232" t="s">
        <v>418</v>
      </c>
      <c r="G149" s="574">
        <v>3325674</v>
      </c>
      <c r="H149" s="219"/>
    </row>
    <row r="150" spans="1:8" ht="20.100000000000001" customHeight="1">
      <c r="A150" s="625" t="s">
        <v>419</v>
      </c>
      <c r="B150" s="219"/>
      <c r="C150" s="219"/>
      <c r="D150" s="219"/>
      <c r="E150" s="219"/>
      <c r="F150" s="232" t="s">
        <v>420</v>
      </c>
      <c r="G150" s="574">
        <v>3183966</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50463398</v>
      </c>
      <c r="H153" s="219"/>
    </row>
    <row r="154" spans="1:8" ht="20.100000000000001" customHeight="1">
      <c r="A154" s="625" t="s">
        <v>427</v>
      </c>
      <c r="B154" s="226"/>
      <c r="C154" s="226"/>
      <c r="D154" s="226"/>
      <c r="E154" s="226"/>
      <c r="F154" s="232" t="s">
        <v>428</v>
      </c>
      <c r="G154" s="574">
        <v>6296096</v>
      </c>
      <c r="H154" s="219"/>
    </row>
    <row r="155" spans="1:8" ht="20.100000000000001" customHeight="1">
      <c r="A155" s="625" t="s">
        <v>429</v>
      </c>
      <c r="B155" s="226"/>
      <c r="C155" s="226"/>
      <c r="D155" s="226"/>
      <c r="E155" s="226"/>
      <c r="F155" s="232" t="s">
        <v>430</v>
      </c>
      <c r="G155" s="574">
        <v>17274</v>
      </c>
      <c r="H155" s="219"/>
    </row>
    <row r="156" spans="1:8" ht="20.100000000000001" customHeight="1">
      <c r="A156" s="625" t="s">
        <v>431</v>
      </c>
      <c r="B156" s="226"/>
      <c r="C156" s="226"/>
      <c r="D156" s="226"/>
      <c r="E156" s="226"/>
      <c r="F156" s="232" t="s">
        <v>432</v>
      </c>
      <c r="G156" s="574">
        <v>2646196</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1070955</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32787745</v>
      </c>
      <c r="H163" s="219"/>
    </row>
    <row r="164" spans="1:8" ht="20.100000000000001" customHeight="1">
      <c r="A164" s="625" t="s">
        <v>446</v>
      </c>
      <c r="B164" s="226"/>
      <c r="C164" s="226"/>
      <c r="D164" s="226"/>
      <c r="E164" s="226"/>
      <c r="F164" s="232" t="s">
        <v>447</v>
      </c>
      <c r="G164" s="574">
        <v>181246</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199219</v>
      </c>
      <c r="H167" s="219"/>
    </row>
    <row r="168" spans="1:8" ht="20.100000000000001" customHeight="1">
      <c r="A168" s="625" t="s">
        <v>454</v>
      </c>
      <c r="B168" s="226"/>
      <c r="C168" s="226"/>
      <c r="D168" s="226"/>
      <c r="E168" s="226"/>
      <c r="F168" s="232" t="s">
        <v>455</v>
      </c>
      <c r="G168" s="574">
        <v>21613041</v>
      </c>
      <c r="H168" s="219"/>
    </row>
    <row r="169" spans="1:8" ht="20.100000000000001" customHeight="1">
      <c r="A169" s="625" t="s">
        <v>456</v>
      </c>
      <c r="B169" s="226"/>
      <c r="C169" s="226"/>
      <c r="D169" s="226"/>
      <c r="E169" s="226"/>
      <c r="F169" s="232" t="s">
        <v>457</v>
      </c>
      <c r="G169" s="574">
        <v>297291</v>
      </c>
      <c r="H169" s="219"/>
    </row>
    <row r="170" spans="1:8" ht="20.100000000000001" customHeight="1">
      <c r="A170" s="625" t="s">
        <v>458</v>
      </c>
      <c r="B170" s="226"/>
      <c r="C170" s="226"/>
      <c r="D170" s="226"/>
      <c r="E170" s="226"/>
      <c r="F170" s="232" t="s">
        <v>459</v>
      </c>
      <c r="G170" s="574">
        <v>3051540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19377313</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13517</v>
      </c>
      <c r="H177" s="219"/>
    </row>
    <row r="178" spans="1:8" ht="20.100000000000001" customHeight="1">
      <c r="A178" s="634" t="s">
        <v>471</v>
      </c>
      <c r="B178" s="219"/>
      <c r="C178" s="219"/>
      <c r="D178" s="219"/>
      <c r="E178" s="219"/>
      <c r="F178" s="253" t="s">
        <v>472</v>
      </c>
      <c r="G178" s="574">
        <v>210574</v>
      </c>
      <c r="H178" s="219"/>
    </row>
    <row r="179" spans="1:8" ht="20.100000000000001" customHeight="1">
      <c r="A179" s="625" t="s">
        <v>473</v>
      </c>
      <c r="B179" s="226"/>
      <c r="C179" s="226"/>
      <c r="D179" s="226"/>
      <c r="E179" s="226"/>
      <c r="F179" s="232" t="s">
        <v>474</v>
      </c>
      <c r="G179" s="574">
        <v>3635251</v>
      </c>
      <c r="H179" s="219"/>
    </row>
    <row r="180" spans="1:8" ht="20.100000000000001" customHeight="1">
      <c r="A180" s="625" t="s">
        <v>475</v>
      </c>
      <c r="B180" s="226"/>
      <c r="C180" s="226"/>
      <c r="D180" s="226"/>
      <c r="E180" s="226"/>
      <c r="F180" s="232" t="s">
        <v>476</v>
      </c>
      <c r="G180" s="574">
        <v>16610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100000</v>
      </c>
      <c r="H185" s="219"/>
    </row>
    <row r="186" spans="1:8" ht="20.100000000000001" customHeight="1">
      <c r="A186" s="625" t="s">
        <v>487</v>
      </c>
      <c r="B186" s="226"/>
      <c r="C186" s="226"/>
      <c r="D186" s="226"/>
      <c r="E186" s="226"/>
      <c r="F186" s="232" t="s">
        <v>488</v>
      </c>
      <c r="G186" s="574">
        <v>10577517</v>
      </c>
      <c r="H186" s="219"/>
    </row>
    <row r="187" spans="1:8" ht="20.100000000000001" customHeight="1">
      <c r="A187" s="625" t="s">
        <v>489</v>
      </c>
      <c r="B187" s="226"/>
      <c r="C187" s="226"/>
      <c r="D187" s="226"/>
      <c r="E187" s="226"/>
      <c r="F187" s="232" t="s">
        <v>490</v>
      </c>
      <c r="G187" s="574">
        <v>15919455</v>
      </c>
      <c r="H187" s="219"/>
    </row>
    <row r="188" spans="1:8" ht="20.100000000000001" customHeight="1">
      <c r="A188" s="625" t="s">
        <v>491</v>
      </c>
      <c r="B188" s="226"/>
      <c r="C188" s="226"/>
      <c r="D188" s="226"/>
      <c r="E188" s="226"/>
      <c r="F188" s="232" t="s">
        <v>492</v>
      </c>
      <c r="G188" s="574">
        <v>595000</v>
      </c>
      <c r="H188" s="219"/>
    </row>
    <row r="189" spans="1:8" ht="20.100000000000001" customHeight="1">
      <c r="A189" s="625" t="s">
        <v>493</v>
      </c>
      <c r="B189" s="226"/>
      <c r="C189" s="226"/>
      <c r="D189" s="226"/>
      <c r="E189" s="226"/>
      <c r="F189" s="232" t="s">
        <v>494</v>
      </c>
      <c r="G189" s="574">
        <v>50000</v>
      </c>
      <c r="H189" s="219"/>
    </row>
    <row r="190" spans="1:8" ht="20.100000000000001" customHeight="1">
      <c r="A190" s="625" t="s">
        <v>495</v>
      </c>
      <c r="B190" s="226"/>
      <c r="C190" s="226"/>
      <c r="D190" s="226"/>
      <c r="E190" s="226"/>
      <c r="F190" s="232" t="s">
        <v>496</v>
      </c>
      <c r="G190" s="574">
        <v>230000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14108827</v>
      </c>
      <c r="H192" s="219"/>
    </row>
    <row r="193" spans="1:8" ht="20.100000000000001" customHeight="1">
      <c r="A193" s="625" t="s">
        <v>500</v>
      </c>
      <c r="B193" s="226"/>
      <c r="C193" s="226"/>
      <c r="D193" s="226"/>
      <c r="E193" s="226"/>
      <c r="F193" s="232" t="s">
        <v>501</v>
      </c>
      <c r="G193" s="574">
        <v>325000</v>
      </c>
      <c r="H193" s="219"/>
    </row>
    <row r="194" spans="1:8" ht="20.100000000000001" customHeight="1">
      <c r="A194" s="625" t="s">
        <v>502</v>
      </c>
      <c r="B194" s="226"/>
      <c r="C194" s="226"/>
      <c r="D194" s="226"/>
      <c r="E194" s="226"/>
      <c r="F194" s="232" t="s">
        <v>503</v>
      </c>
      <c r="G194" s="574">
        <v>755357</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196007148</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906950</v>
      </c>
      <c r="H200" s="219"/>
    </row>
    <row r="201" spans="1:8" ht="20.100000000000001" customHeight="1">
      <c r="A201" s="625" t="s">
        <v>508</v>
      </c>
      <c r="B201" s="226"/>
      <c r="C201" s="226"/>
      <c r="D201" s="226"/>
      <c r="E201" s="226"/>
      <c r="F201" s="232" t="s">
        <v>509</v>
      </c>
      <c r="G201" s="574">
        <v>170967</v>
      </c>
      <c r="H201" s="219"/>
    </row>
    <row r="202" spans="1:8" ht="20.100000000000001" customHeight="1">
      <c r="A202" s="625" t="s">
        <v>510</v>
      </c>
      <c r="B202" s="226"/>
      <c r="C202" s="226"/>
      <c r="D202" s="226"/>
      <c r="E202" s="226"/>
      <c r="F202" s="232" t="s">
        <v>511</v>
      </c>
      <c r="G202" s="574">
        <v>1114256</v>
      </c>
      <c r="H202" s="219"/>
    </row>
    <row r="203" spans="1:8" ht="20.100000000000001" customHeight="1">
      <c r="A203" s="625" t="s">
        <v>512</v>
      </c>
      <c r="B203" s="226"/>
      <c r="C203" s="226"/>
      <c r="D203" s="226"/>
      <c r="E203" s="226"/>
      <c r="F203" s="232" t="s">
        <v>513</v>
      </c>
      <c r="G203" s="574">
        <v>335643</v>
      </c>
      <c r="H203" s="219"/>
    </row>
    <row r="204" spans="1:8" ht="20.100000000000001" customHeight="1">
      <c r="A204" s="625" t="s">
        <v>514</v>
      </c>
      <c r="B204" s="226"/>
      <c r="C204" s="226"/>
      <c r="D204" s="226"/>
      <c r="E204" s="226"/>
      <c r="F204" s="232" t="s">
        <v>515</v>
      </c>
      <c r="G204" s="574">
        <v>1982986</v>
      </c>
      <c r="H204" s="219"/>
    </row>
    <row r="205" spans="1:8" ht="20.100000000000001" customHeight="1">
      <c r="A205" s="625" t="s">
        <v>516</v>
      </c>
      <c r="B205" s="226"/>
      <c r="C205" s="226"/>
      <c r="D205" s="226"/>
      <c r="E205" s="226"/>
      <c r="F205" s="232" t="s">
        <v>517</v>
      </c>
      <c r="G205" s="574">
        <v>590157</v>
      </c>
      <c r="H205" s="219"/>
    </row>
    <row r="206" spans="1:8" ht="20.100000000000001" customHeight="1">
      <c r="A206" s="625" t="s">
        <v>732</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3995156</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27493</v>
      </c>
      <c r="H209" s="219"/>
    </row>
    <row r="210" spans="1:8" ht="20.100000000000001" customHeight="1">
      <c r="A210" s="625" t="s">
        <v>524</v>
      </c>
      <c r="B210" s="226"/>
      <c r="C210" s="226"/>
      <c r="D210" s="226"/>
      <c r="E210" s="226"/>
      <c r="F210" s="232" t="s">
        <v>525</v>
      </c>
      <c r="G210" s="574">
        <v>299956</v>
      </c>
      <c r="H210" s="219"/>
    </row>
    <row r="211" spans="1:8" ht="20.100000000000001" customHeight="1">
      <c r="A211" s="625" t="s">
        <v>526</v>
      </c>
      <c r="B211" s="226"/>
      <c r="C211" s="226"/>
      <c r="D211" s="226"/>
      <c r="E211" s="226"/>
      <c r="F211" s="232" t="s">
        <v>527</v>
      </c>
      <c r="G211" s="574">
        <v>3448120</v>
      </c>
      <c r="H211" s="219"/>
    </row>
    <row r="212" spans="1:8" ht="20.100000000000001" customHeight="1">
      <c r="A212" s="625" t="s">
        <v>528</v>
      </c>
      <c r="B212" s="226"/>
      <c r="C212" s="226"/>
      <c r="D212" s="226"/>
      <c r="E212" s="226"/>
      <c r="F212" s="232" t="s">
        <v>529</v>
      </c>
      <c r="G212" s="574">
        <v>109119</v>
      </c>
      <c r="H212" s="219"/>
    </row>
    <row r="213" spans="1:8" ht="20.100000000000001" customHeight="1">
      <c r="A213" s="625" t="s">
        <v>530</v>
      </c>
      <c r="B213" s="226"/>
      <c r="C213" s="226"/>
      <c r="D213" s="226"/>
      <c r="E213" s="226"/>
      <c r="F213" s="232" t="s">
        <v>531</v>
      </c>
      <c r="G213" s="574">
        <v>77497</v>
      </c>
      <c r="H213" s="219"/>
    </row>
    <row r="214" spans="1:8" ht="20.100000000000001" customHeight="1">
      <c r="A214" s="625" t="s">
        <v>532</v>
      </c>
      <c r="B214" s="219"/>
      <c r="C214" s="219"/>
      <c r="D214" s="219"/>
      <c r="E214" s="219"/>
      <c r="F214" s="232" t="s">
        <v>533</v>
      </c>
      <c r="G214" s="574">
        <v>40619</v>
      </c>
      <c r="H214" s="219"/>
    </row>
    <row r="215" spans="1:8" ht="20.100000000000001" customHeight="1">
      <c r="A215" s="625" t="s">
        <v>534</v>
      </c>
      <c r="B215" s="219"/>
      <c r="C215" s="219"/>
      <c r="D215" s="219"/>
      <c r="E215" s="219"/>
      <c r="F215" s="235">
        <v>64007</v>
      </c>
      <c r="G215" s="574">
        <v>92727</v>
      </c>
      <c r="H215" s="219"/>
    </row>
    <row r="216" spans="1:8" ht="20.100000000000001" customHeight="1">
      <c r="A216" s="625" t="s">
        <v>535</v>
      </c>
      <c r="B216" s="226"/>
      <c r="C216" s="226"/>
      <c r="D216" s="226"/>
      <c r="E216" s="226"/>
      <c r="F216" s="232" t="s">
        <v>536</v>
      </c>
      <c r="G216" s="574">
        <v>9583603</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1386528</v>
      </c>
      <c r="H219" s="219"/>
    </row>
    <row r="220" spans="1:8" ht="20.100000000000001" customHeight="1">
      <c r="A220" s="625" t="s">
        <v>542</v>
      </c>
      <c r="B220" s="226"/>
      <c r="C220" s="226"/>
      <c r="D220" s="226"/>
      <c r="E220" s="226"/>
      <c r="F220" s="232" t="s">
        <v>543</v>
      </c>
      <c r="G220" s="574">
        <v>3202284</v>
      </c>
      <c r="H220" s="219"/>
    </row>
    <row r="221" spans="1:8" ht="20.100000000000001" customHeight="1">
      <c r="A221" s="625" t="s">
        <v>544</v>
      </c>
      <c r="B221" s="219"/>
      <c r="C221" s="219"/>
      <c r="D221" s="219"/>
      <c r="E221" s="219"/>
      <c r="F221" s="253" t="s">
        <v>545</v>
      </c>
      <c r="G221" s="574">
        <v>5483159</v>
      </c>
      <c r="H221" s="219"/>
    </row>
    <row r="222" spans="1:8" ht="20.100000000000001" customHeight="1">
      <c r="A222" s="625" t="s">
        <v>546</v>
      </c>
      <c r="B222" s="226"/>
      <c r="C222" s="226"/>
      <c r="D222" s="226"/>
      <c r="E222" s="226"/>
      <c r="F222" s="232" t="s">
        <v>547</v>
      </c>
      <c r="G222" s="574">
        <v>891112</v>
      </c>
      <c r="H222" s="219"/>
    </row>
    <row r="223" spans="1:8" ht="20.100000000000001" customHeight="1">
      <c r="A223" s="625" t="s">
        <v>548</v>
      </c>
      <c r="B223" s="226"/>
      <c r="C223" s="226"/>
      <c r="D223" s="226"/>
      <c r="E223" s="226"/>
      <c r="F223" s="232" t="s">
        <v>549</v>
      </c>
      <c r="G223" s="574">
        <v>353620</v>
      </c>
      <c r="H223" s="219"/>
    </row>
    <row r="224" spans="1:8" ht="20.100000000000001" customHeight="1">
      <c r="A224" s="626" t="s">
        <v>550</v>
      </c>
      <c r="B224" s="229"/>
      <c r="C224" s="229"/>
      <c r="D224" s="229"/>
      <c r="E224" s="229"/>
      <c r="F224" s="245" t="s">
        <v>551</v>
      </c>
      <c r="G224" s="574">
        <v>472619</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71060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316249</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189339</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734163</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35875382</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3030873</v>
      </c>
      <c r="H245" s="219"/>
    </row>
    <row r="246" spans="1:10" ht="20.100000000000001" customHeight="1">
      <c r="A246" s="625" t="s">
        <v>584</v>
      </c>
      <c r="B246" s="226"/>
      <c r="C246" s="226"/>
      <c r="D246" s="226"/>
      <c r="E246" s="226"/>
      <c r="F246" s="232" t="s">
        <v>585</v>
      </c>
      <c r="G246" s="574">
        <v>488437</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763</v>
      </c>
      <c r="B248" s="1311"/>
      <c r="C248" s="1311"/>
      <c r="D248" s="1311"/>
      <c r="E248" s="1311"/>
      <c r="F248" s="1339">
        <v>73001</v>
      </c>
      <c r="G248" s="574">
        <v>0</v>
      </c>
      <c r="H248" s="662"/>
      <c r="I248" s="222"/>
    </row>
    <row r="249" spans="1:10" ht="20.100000000000001" customHeight="1">
      <c r="A249" s="1310" t="s">
        <v>764</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263656</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22330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60000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3865296</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235747826</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400000</v>
      </c>
      <c r="H271" s="219"/>
    </row>
    <row r="272" spans="1:9" ht="20.100000000000001" customHeight="1">
      <c r="A272" s="625" t="s">
        <v>609</v>
      </c>
      <c r="B272" s="226"/>
      <c r="C272" s="226"/>
      <c r="D272" s="226"/>
      <c r="E272" s="226"/>
      <c r="F272" s="270">
        <v>31100</v>
      </c>
      <c r="G272" s="763">
        <v>26061425</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26461425</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-107102031</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-80640606</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0" orientation="portrait" r:id="rId1"/>
  <headerFooter alignWithMargins="0"/>
  <ignoredErrors>
    <ignoredError sqref="A257:A261 F139:F140 F123:F126 F117 F109:F113 F11:F17 F192:F194 F21:F33 A239:H239 F159:F172 F148:F157 A269:A273 B257: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4:F256 H254: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Vanessa Dela Paz-Ramos</cp:lastModifiedBy>
  <cp:revision/>
  <cp:lastPrinted>2022-06-27T13:49:52Z</cp:lastPrinted>
  <dcterms:created xsi:type="dcterms:W3CDTF">2005-03-22T15:46:43Z</dcterms:created>
  <dcterms:modified xsi:type="dcterms:W3CDTF">2022-06-27T13:52:25Z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7" name="_NewReviewCycle">
    <vt:lpwstr/>
  </property>
</Properties>
</file>