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2-2023 Operating Budget\Received from Colleges\Florida Keys\"/>
    </mc:Choice>
  </mc:AlternateContent>
  <bookViews>
    <workbookView xWindow="0" yWindow="0" windowWidth="23640" windowHeight="12285" tabRatio="769" firstSheet="3" activeTab="3"/>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0" i="8" l="1"/>
  <c r="B10" i="8"/>
  <c r="E13" i="4" l="1"/>
  <c r="E14" i="4"/>
  <c r="G276" i="7" l="1"/>
  <c r="C17" i="8" l="1"/>
  <c r="D54" i="15" l="1"/>
  <c r="D48" i="15"/>
  <c r="E12" i="6" l="1"/>
  <c r="D12" i="6"/>
  <c r="G191" i="7" l="1"/>
  <c r="G192" i="7"/>
  <c r="G186" i="7"/>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H15" i="6" s="1"/>
  <c r="G17" i="7" s="1"/>
  <c r="F32" i="6"/>
  <c r="H32" i="6" s="1"/>
  <c r="G32" i="6"/>
  <c r="F33" i="6"/>
  <c r="G33" i="6"/>
  <c r="F34" i="6"/>
  <c r="H34" i="6" s="1"/>
  <c r="G32" i="7" s="1"/>
  <c r="G34" i="6"/>
  <c r="F35" i="6"/>
  <c r="G35" i="6"/>
  <c r="E19" i="6"/>
  <c r="F19" i="6" s="1"/>
  <c r="G21" i="7" s="1"/>
  <c r="E20" i="6"/>
  <c r="F20" i="6"/>
  <c r="E21" i="6"/>
  <c r="F21" i="6"/>
  <c r="G23" i="7" s="1"/>
  <c r="E22" i="6"/>
  <c r="F22" i="6" s="1"/>
  <c r="G24" i="7" s="1"/>
  <c r="E23" i="6"/>
  <c r="F23" i="6" s="1"/>
  <c r="G25" i="7" s="1"/>
  <c r="E24" i="6"/>
  <c r="F24" i="6" s="1"/>
  <c r="G26" i="7" s="1"/>
  <c r="B34" i="5"/>
  <c r="E39" i="6"/>
  <c r="F39" i="6" s="1"/>
  <c r="B35" i="5"/>
  <c r="E40" i="6"/>
  <c r="F40" i="6" s="1"/>
  <c r="G38" i="7" s="1"/>
  <c r="B37" i="5"/>
  <c r="E41" i="6" s="1"/>
  <c r="F41" i="6" s="1"/>
  <c r="G39" i="7" s="1"/>
  <c r="B38" i="5"/>
  <c r="E42" i="6" s="1"/>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H30" i="5" s="1"/>
  <c r="I30" i="5" s="1"/>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59" i="22"/>
  <c r="D60" i="22"/>
  <c r="D62" i="22"/>
  <c r="B52" i="22"/>
  <c r="E33" i="22"/>
  <c r="E34" i="22"/>
  <c r="D33" i="22"/>
  <c r="D34" i="22"/>
  <c r="D26" i="22"/>
  <c r="D38" i="22"/>
  <c r="C38" i="22"/>
  <c r="E15" i="22"/>
  <c r="D15" i="22"/>
  <c r="B46" i="22"/>
  <c r="E26" i="22"/>
  <c r="E59" i="22"/>
  <c r="E61" i="22"/>
  <c r="E38" i="22"/>
  <c r="B29" i="5"/>
  <c r="G14" i="5"/>
  <c r="H14" i="5" s="1"/>
  <c r="G258" i="7"/>
  <c r="E15" i="8"/>
  <c r="E36" i="6"/>
  <c r="D36" i="6"/>
  <c r="F36" i="6" s="1"/>
  <c r="D43" i="6"/>
  <c r="D26" i="6"/>
  <c r="E17" i="6"/>
  <c r="G20" i="5"/>
  <c r="H20" i="5"/>
  <c r="G19" i="5"/>
  <c r="H19" i="5" s="1"/>
  <c r="G22" i="5"/>
  <c r="H22" i="5"/>
  <c r="G23" i="5"/>
  <c r="H23" i="5"/>
  <c r="E20" i="12"/>
  <c r="E29" i="12"/>
  <c r="E30" i="12"/>
  <c r="G196" i="7"/>
  <c r="D21" i="8"/>
  <c r="E68" i="3"/>
  <c r="C94" i="12"/>
  <c r="B31" i="5"/>
  <c r="H31" i="5"/>
  <c r="I31" i="5" s="1"/>
  <c r="B30" i="5"/>
  <c r="G16" i="5"/>
  <c r="H16" i="5" s="1"/>
  <c r="G15" i="5"/>
  <c r="H15" i="5"/>
  <c r="D96" i="8"/>
  <c r="C96" i="8"/>
  <c r="B69" i="6"/>
  <c r="C92" i="3"/>
  <c r="E69" i="3"/>
  <c r="E70" i="3"/>
  <c r="E71" i="3"/>
  <c r="E72" i="3"/>
  <c r="E73" i="3"/>
  <c r="B21" i="8"/>
  <c r="C111" i="3" s="1"/>
  <c r="C21" i="8"/>
  <c r="E10" i="8"/>
  <c r="E12" i="8"/>
  <c r="E16" i="8"/>
  <c r="E17" i="8"/>
  <c r="E18" i="8"/>
  <c r="E19" i="8"/>
  <c r="E20" i="8"/>
  <c r="E36" i="4"/>
  <c r="C127" i="3" s="1"/>
  <c r="D33" i="4"/>
  <c r="B60" i="6"/>
  <c r="C96" i="3" s="1"/>
  <c r="E26" i="4"/>
  <c r="E16" i="4"/>
  <c r="G274" i="7"/>
  <c r="G278" i="7" s="1"/>
  <c r="C120" i="3" s="1"/>
  <c r="D61" i="22"/>
  <c r="E14" i="8"/>
  <c r="G240" i="7"/>
  <c r="X147" i="23"/>
  <c r="E60" i="22"/>
  <c r="D66" i="22"/>
  <c r="D69" i="22" s="1"/>
  <c r="H35" i="6"/>
  <c r="G33" i="7"/>
  <c r="H33" i="6"/>
  <c r="H34" i="5"/>
  <c r="I34" i="5"/>
  <c r="E62" i="22"/>
  <c r="H38" i="5"/>
  <c r="I38" i="5"/>
  <c r="G22" i="7"/>
  <c r="H37" i="5"/>
  <c r="I37" i="5" s="1"/>
  <c r="G31" i="7"/>
  <c r="D17" i="6"/>
  <c r="F12" i="6"/>
  <c r="H12" i="6" s="1"/>
  <c r="G14" i="7" s="1"/>
  <c r="F11" i="6"/>
  <c r="H11" i="6" s="1"/>
  <c r="G13" i="7" s="1"/>
  <c r="F14" i="6"/>
  <c r="H14" i="6" s="1"/>
  <c r="G16" i="7" s="1"/>
  <c r="H13" i="6"/>
  <c r="G15" i="7" s="1"/>
  <c r="F15" i="6"/>
  <c r="E49" i="3"/>
  <c r="F10" i="6"/>
  <c r="E44" i="3" s="1"/>
  <c r="E47" i="3"/>
  <c r="C95" i="3" l="1"/>
  <c r="B70" i="6"/>
  <c r="C113" i="3"/>
  <c r="E46" i="3"/>
  <c r="C93" i="3"/>
  <c r="E70" i="22"/>
  <c r="E68" i="22"/>
  <c r="G37" i="7"/>
  <c r="F43" i="6"/>
  <c r="H36" i="6"/>
  <c r="G30" i="7"/>
  <c r="E48" i="3"/>
  <c r="F17" i="6"/>
  <c r="E50" i="3" s="1"/>
  <c r="E21" i="8"/>
  <c r="H10" i="6"/>
  <c r="H17" i="6" s="1"/>
  <c r="D70" i="22"/>
  <c r="E67" i="22"/>
  <c r="E69" i="22" s="1"/>
  <c r="E74" i="3"/>
  <c r="E45" i="3"/>
  <c r="D68" i="22"/>
  <c r="G75" i="7"/>
  <c r="G85" i="7" s="1"/>
  <c r="D106" i="3"/>
  <c r="H29" i="5"/>
  <c r="I29" i="5" s="1"/>
  <c r="F121" i="15"/>
  <c r="G260" i="7"/>
  <c r="E25" i="4" s="1"/>
  <c r="E28" i="4" s="1"/>
  <c r="G35" i="7"/>
  <c r="T119" i="23"/>
  <c r="C112" i="3"/>
  <c r="C121" i="3"/>
  <c r="G28" i="7"/>
  <c r="G42"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104" i="3"/>
  <c r="D35" i="23"/>
  <c r="F46" i="3" l="1"/>
  <c r="G46" i="3" s="1"/>
  <c r="H27" i="6"/>
  <c r="E102" i="3"/>
  <c r="E106" i="3" s="1"/>
  <c r="G12" i="7"/>
  <c r="G19" i="7" s="1"/>
  <c r="G44" i="7" s="1"/>
  <c r="G63" i="7" s="1"/>
  <c r="G144" i="7" s="1"/>
  <c r="E18" i="4" s="1"/>
  <c r="E21" i="4" s="1"/>
  <c r="E23" i="4" s="1"/>
  <c r="E44" i="4" s="1"/>
  <c r="C17" i="3" s="1"/>
  <c r="D128" i="15"/>
  <c r="D139" i="15" s="1"/>
  <c r="D141" i="15" s="1"/>
  <c r="H44" i="6"/>
  <c r="F123" i="15"/>
  <c r="C114" i="3"/>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H46" i="6" l="1"/>
  <c r="C34" i="3" s="1"/>
  <c r="C144" i="3"/>
  <c r="C137" i="3"/>
  <c r="F128" i="15"/>
  <c r="F139" i="15" s="1"/>
  <c r="D32" i="4"/>
  <c r="E35" i="4" s="1"/>
  <c r="E38" i="4" s="1"/>
  <c r="F141" i="15" l="1"/>
  <c r="C153" i="3"/>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6"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5"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8"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8"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8"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8"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8"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8"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8"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8"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8"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8"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8"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8"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8"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8"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20"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21"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4"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0"/>
            <rFont val="Arial"/>
          </rPr>
          <t xml:space="preserve">Comment:
    This cell will automatically populate. Should agree with Exhibit C, Cell H10. Resident and nonresident students pay resident tuition.
</t>
        </r>
      </text>
    </comment>
    <comment ref="D129" authorId="2" shapeId="0">
      <text>
        <r>
          <rPr>
            <sz val="10"/>
            <rFont val="Arial"/>
          </rPr>
          <t xml:space="preserve">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<sst xmlns="http://schemas.openxmlformats.org/spreadsheetml/2006/main" count="1346" uniqueCount="813">
  <si>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</si>
  <si>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</si>
  <si>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</si>
  <si>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</si>
  <si>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</si>
  <si>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</si>
  <si>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</si>
  <si>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</si>
  <si>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</si>
  <si>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</si>
  <si>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</si>
  <si>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</si>
  <si>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</si>
  <si>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</si>
  <si>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</si>
  <si>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</si>
  <si>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</si>
  <si>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</si>
  <si>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</si>
  <si>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</si>
  <si>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</si>
  <si>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</si>
  <si>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</si>
  <si>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</si>
  <si>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</si>
  <si>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</si>
  <si>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</si>
  <si>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</si>
  <si>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</si>
  <si>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</si>
  <si>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</si>
  <si>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</si>
  <si>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</si>
  <si>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</si>
  <si>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</si>
  <si>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</si>
  <si>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</si>
  <si>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</si>
  <si>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</si>
  <si>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</si>
  <si>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</si>
  <si>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</si>
  <si>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</si>
  <si>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</si>
  <si>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</si>
  <si>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</si>
  <si>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</si>
  <si>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</si>
  <si>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</si>
  <si>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</si>
  <si>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</si>
  <si>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</si>
  <si>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</si>
  <si>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</si>
  <si>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</si>
  <si>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</si>
  <si>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</si>
  <si>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</si>
  <si>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</si>
  <si>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</si>
  <si>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</si>
  <si>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</si>
  <si>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</si>
  <si>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</si>
  <si>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</si>
  <si>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</si>
  <si>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</si>
  <si>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</si>
  <si>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</si>
  <si>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</si>
  <si>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</si>
  <si>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</si>
  <si>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</si>
  <si>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</si>
  <si>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</si>
  <si>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</si>
  <si>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</si>
  <si>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</si>
  <si>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</si>
  <si>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</si>
  <si>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</si>
  <si>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</si>
  <si>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</si>
  <si>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</si>
  <si>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</si>
  <si>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</si>
  <si>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</si>
  <si>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</si>
  <si>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</si>
  <si>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</si>
  <si>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</si>
  <si>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</si>
  <si>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</si>
  <si>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</si>
  <si>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</si>
  <si>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</si>
  <si>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</si>
  <si>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</si>
  <si>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</si>
  <si>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</si>
  <si>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</si>
  <si>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</si>
  <si>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</si>
  <si>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</si>
  <si>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</si>
  <si>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</si>
  <si>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</si>
  <si>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</si>
  <si>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</si>
  <si>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</si>
  <si>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</si>
  <si>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</si>
  <si>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</si>
  <si>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</si>
  <si>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</si>
  <si>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</si>
  <si>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</si>
  <si>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</si>
  <si>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</si>
  <si>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</si>
  <si>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</si>
  <si>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</si>
  <si>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</si>
  <si>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</si>
  <si>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</si>
  <si>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</si>
  <si>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</si>
  <si>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</si>
  <si>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</si>
  <si>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</si>
  <si>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</si>
  <si>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</si>
  <si>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</si>
  <si>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</si>
  <si>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</si>
  <si>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</si>
  <si>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</si>
  <si>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</si>
  <si>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</si>
  <si>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</si>
  <si>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</si>
  <si>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</si>
  <si>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</si>
  <si>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</si>
  <si>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</si>
  <si>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</si>
  <si>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</si>
  <si>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</si>
  <si>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</si>
  <si>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</si>
  <si>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</si>
  <si>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</si>
  <si>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</si>
  <si>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</si>
  <si>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</si>
  <si>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</si>
  <si>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</si>
  <si>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</si>
  <si>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</si>
  <si>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</si>
  <si>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</si>
  <si>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</si>
  <si>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</si>
  <si>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</si>
  <si>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</si>
  <si>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</si>
  <si>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</si>
  <si>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</si>
  <si>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</si>
  <si>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</si>
  <si>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</si>
  <si>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</si>
  <si>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</si>
  <si>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</si>
  <si>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</si>
  <si>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</si>
  <si>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</si>
  <si>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</si>
  <si>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</si>
  <si>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</si>
  <si>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</si>
  <si>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</si>
  <si>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</si>
  <si>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</si>
  <si>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</si>
  <si>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</si>
  <si>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</si>
  <si>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</si>
  <si>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</si>
  <si>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</si>
  <si>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</si>
  <si>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</si>
  <si>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</si>
  <si>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</si>
  <si>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</si>
  <si>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</si>
  <si>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</si>
  <si>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</si>
  <si>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</si>
  <si>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</si>
  <si>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</si>
  <si>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</si>
  <si>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</si>
  <si>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</si>
  <si>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</si>
  <si>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</si>
  <si>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</si>
  <si>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</si>
  <si>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</si>
  <si>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</si>
  <si>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</si>
  <si>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</si>
  <si>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</si>
  <si>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</si>
  <si>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</si>
  <si>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</si>
  <si>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</si>
  <si>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</si>
  <si>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</si>
  <si>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</si>
  <si>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</si>
  <si>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</si>
  <si>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</si>
  <si>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</si>
  <si>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</si>
  <si>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</si>
  <si>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</si>
  <si>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</si>
  <si>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</si>
  <si>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</si>
  <si>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</si>
  <si>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</si>
  <si>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</si>
  <si>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</si>
  <si>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</si>
  <si>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</si>
  <si>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</si>
  <si>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</si>
  <si>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</si>
  <si>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</si>
  <si>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</si>
  <si>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</si>
  <si>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</si>
  <si>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</si>
  <si>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</si>
  <si>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</si>
  <si>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</si>
  <si>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</si>
  <si>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</si>
  <si>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</si>
  <si>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</si>
  <si>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</si>
  <si>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</si>
  <si>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</si>
  <si>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</si>
  <si>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</si>
  <si>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</si>
  <si>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</si>
  <si>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</si>
  <si>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</si>
  <si>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</si>
  <si>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</si>
  <si>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</si>
  <si>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</si>
  <si>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</si>
  <si>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</si>
  <si>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</si>
  <si>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</si>
  <si>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</si>
  <si>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</si>
  <si>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</si>
  <si>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</si>
  <si>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</si>
  <si>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</si>
  <si>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</si>
  <si>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</si>
  <si>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</si>
  <si>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</si>
  <si>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</si>
  <si>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</si>
  <si>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</si>
  <si>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</si>
  <si>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</si>
  <si>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</si>
  <si>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</si>
  <si>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</si>
  <si>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</si>
  <si>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</si>
  <si>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</si>
  <si>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</si>
  <si>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</si>
  <si>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</si>
  <si>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</si>
  <si>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</si>
  <si>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</si>
  <si>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</si>
  <si>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</si>
  <si>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</si>
  <si>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</si>
  <si>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</si>
  <si>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</si>
  <si>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</si>
  <si>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</si>
  <si>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</si>
  <si>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</si>
  <si>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</si>
  <si>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</si>
  <si>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</si>
  <si>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</si>
  <si>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</si>
  <si>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</si>
  <si>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</si>
  <si>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</si>
  <si>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</si>
  <si>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</si>
  <si>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</si>
  <si>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</si>
  <si>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</si>
  <si>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</si>
  <si>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</si>
  <si>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</si>
  <si>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</si>
  <si>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</si>
  <si>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</si>
  <si>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</si>
  <si>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</si>
  <si>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</si>
  <si>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</si>
  <si>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</si>
  <si>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</si>
  <si>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</si>
  <si>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</si>
  <si>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</si>
  <si>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</si>
  <si>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</si>
  <si>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</si>
  <si>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</si>
  <si>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</si>
  <si>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</si>
  <si>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</si>
  <si>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</si>
  <si>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</si>
  <si>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</si>
  <si>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</si>
  <si>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</si>
  <si>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</si>
  <si>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</si>
  <si>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</si>
  <si>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</si>
  <si>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</si>
  <si>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</si>
  <si>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</si>
  <si>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</si>
  <si>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</si>
  <si>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</si>
  <si>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</si>
  <si>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</si>
  <si>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</si>
  <si>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</si>
  <si>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</si>
  <si>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</si>
  <si>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</si>
  <si>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</si>
  <si>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</si>
  <si>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</si>
  <si>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</si>
  <si>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</si>
  <si>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</si>
  <si>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</si>
  <si>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</si>
  <si>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</si>
  <si>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</si>
  <si>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</si>
  <si>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</si>
  <si>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</si>
  <si>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</si>
  <si>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</si>
  <si>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</si>
  <si>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</si>
  <si>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</si>
  <si>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</si>
  <si>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</si>
  <si>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</si>
  <si>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</si>
  <si>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</si>
  <si>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</si>
  <si>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</si>
  <si>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</si>
  <si>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</si>
  <si>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</si>
  <si>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</si>
  <si>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</si>
  <si>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</si>
  <si>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</si>
  <si>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</si>
  <si>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</si>
  <si>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</si>
  <si>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</si>
  <si>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</si>
  <si>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</si>
  <si>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</si>
  <si>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</si>
  <si>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</si>
  <si>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</si>
  <si>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</si>
  <si>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</si>
  <si>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</si>
  <si>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</si>
  <si>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</si>
  <si>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</si>
  <si>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</si>
  <si>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</si>
  <si>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</si>
  <si>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</si>
  <si>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</si>
  <si>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</si>
  <si>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</si>
  <si>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</si>
  <si>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</si>
  <si>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</si>
  <si>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</si>
  <si>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</si>
  <si>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</si>
  <si>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</si>
  <si>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</si>
  <si>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</si>
  <si>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</si>
  <si>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</si>
  <si>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</si>
  <si>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</si>
  <si>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</si>
  <si>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</si>
  <si>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</si>
  <si>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</si>
  <si>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</si>
  <si>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</si>
  <si>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</si>
  <si>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</si>
  <si>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</si>
  <si>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</si>
  <si>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</si>
  <si>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</si>
  <si>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</si>
  <si>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</si>
  <si>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</si>
  <si>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</si>
  <si>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</si>
  <si>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</si>
  <si>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</si>
  <si>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</si>
  <si>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</si>
  <si>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</si>
  <si>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</si>
  <si>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</si>
  <si>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</si>
  <si>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</si>
  <si>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</si>
  <si>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</si>
  <si>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</si>
  <si>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</si>
  <si>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</si>
  <si>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</si>
  <si>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</si>
  <si>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</si>
  <si>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</si>
  <si>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</si>
  <si>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</si>
  <si>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</si>
  <si>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</si>
  <si>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</si>
  <si>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</si>
  <si>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</si>
  <si>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</si>
  <si>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</si>
  <si>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</si>
  <si>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</si>
  <si>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</si>
  <si>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</si>
  <si>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</si>
  <si>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</si>
  <si>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</si>
  <si>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</si>
  <si>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</si>
  <si>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</si>
  <si>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</si>
  <si>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</si>
  <si>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</si>
  <si>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</si>
  <si>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</si>
  <si>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</si>
  <si>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</si>
  <si>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</si>
  <si>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</si>
  <si>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</si>
  <si>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</si>
  <si>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</si>
  <si>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</si>
  <si>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</si>
  <si>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</si>
  <si>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</si>
  <si>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</si>
  <si>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</si>
  <si>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</si>
  <si>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</si>
  <si>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</si>
  <si>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</si>
  <si>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</si>
  <si>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</si>
  <si>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</si>
  <si>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</si>
  <si>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</si>
  <si>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</si>
  <si>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</si>
  <si>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</si>
  <si>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</si>
  <si>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</si>
  <si>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</si>
  <si>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</si>
  <si>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</si>
  <si>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</si>
  <si>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</si>
  <si>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</si>
  <si>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</si>
  <si>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</si>
  <si>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</si>
  <si>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</si>
  <si>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</si>
  <si>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</si>
  <si>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</si>
  <si>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</si>
  <si>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</si>
  <si>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</si>
  <si>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</si>
  <si>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</si>
  <si>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</si>
  <si>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</si>
  <si>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</si>
  <si>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</si>
  <si>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</si>
  <si>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</si>
  <si>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</si>
  <si>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</si>
  <si>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</si>
  <si>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</si>
  <si>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</si>
  <si>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</si>
  <si>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</si>
  <si>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</si>
  <si>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</si>
  <si>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</si>
  <si>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</si>
  <si>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</si>
  <si>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</si>
  <si>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</si>
  <si>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</si>
  <si>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</si>
  <si>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</si>
  <si>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</si>
  <si>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</si>
  <si>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</si>
  <si>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</si>
  <si>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</si>
  <si>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</si>
  <si>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</si>
  <si>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</si>
  <si>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</si>
  <si>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</si>
  <si>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</si>
  <si>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</si>
  <si>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</si>
  <si>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</si>
  <si>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</si>
  <si>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</si>
  <si>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</si>
  <si>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</si>
  <si>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</si>
  <si>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</si>
  <si>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</si>
  <si>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</si>
  <si>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</si>
  <si>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</si>
  <si>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</si>
  <si>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</si>
  <si>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</si>
  <si>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</si>
  <si>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</si>
  <si>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</si>
  <si>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</si>
  <si>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</si>
  <si>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</si>
  <si>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</si>
  <si>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</si>
  <si>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</si>
  <si>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</si>
  <si>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</si>
  <si>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</si>
  <si>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</si>
  <si>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</si>
  <si>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</si>
  <si>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</si>
  <si>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</si>
  <si>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</si>
  <si>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</si>
  <si>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</si>
  <si>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</si>
  <si>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</si>
  <si>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</si>
  <si>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</si>
  <si>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</si>
  <si>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</si>
  <si>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</si>
  <si>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</si>
  <si>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</si>
  <si>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</si>
  <si>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</si>
  <si>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</si>
  <si>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</si>
  <si>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</si>
  <si>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</si>
  <si>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</si>
  <si>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</si>
  <si>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</si>
  <si>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</si>
  <si>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</si>
  <si>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</si>
  <si>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</si>
  <si>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</si>
  <si>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</si>
  <si>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</si>
  <si>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</si>
  <si>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</si>
  <si>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</si>
  <si>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</si>
  <si>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</si>
  <si>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</si>
  <si>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</si>
  <si>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</si>
  <si>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</si>
  <si>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</si>
  <si>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</si>
  <si>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</si>
  <si>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</si>
  <si>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</si>
  <si>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</si>
  <si>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</si>
  <si>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</si>
  <si>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</si>
  <si>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</si>
  <si>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</si>
  <si>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</si>
  <si>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</si>
  <si>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</si>
  <si>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</si>
  <si>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</si>
  <si>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</si>
  <si>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</si>
  <si>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</si>
  <si>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</si>
  <si>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</si>
  <si>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</si>
  <si>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</si>
  <si>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</si>
  <si>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</si>
  <si>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</si>
  <si>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</si>
  <si>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</si>
  <si>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</si>
  <si>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</si>
  <si>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</si>
  <si>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</si>
  <si>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</si>
  <si>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</si>
  <si>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</si>
  <si>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</si>
  <si>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</si>
  <si>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</si>
  <si>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</si>
  <si>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</si>
  <si>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</si>
  <si>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</si>
  <si>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</si>
  <si>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</si>
  <si>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</si>
  <si>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</si>
  <si>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</si>
  <si>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</si>
  <si>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</si>
  <si>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</si>
  <si>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</si>
  <si>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</si>
  <si>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</si>
  <si>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</si>
  <si>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</si>
  <si>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</si>
  <si>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</si>
  <si>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</si>
  <si>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</si>
  <si>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</si>
  <si>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</si>
  <si>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</si>
  <si>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</si>
  <si>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</si>
  <si>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</si>
  <si>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</si>
  <si>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</si>
  <si>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</si>
  <si>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</si>
  <si>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</si>
  <si>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</si>
  <si>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</si>
  <si>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</si>
  <si>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</si>
  <si>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</si>
  <si>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</si>
  <si>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</si>
  <si>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</si>
  <si>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</si>
  <si>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</si>
  <si>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</si>
  <si>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</si>
  <si>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</si>
  <si>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</si>
  <si>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</si>
  <si>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</si>
  <si>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</si>
  <si>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</si>
  <si>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</si>
  <si>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</si>
  <si>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</si>
  <si>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</si>
  <si>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</si>
  <si>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</si>
  <si>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</si>
  <si>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</si>
  <si>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</si>
  <si>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</si>
  <si>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</si>
  <si>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</si>
  <si>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</si>
  <si>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</si>
  <si>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</si>
  <si>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</si>
  <si>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</si>
  <si>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</si>
  <si>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</si>
  <si>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</si>
  <si>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</si>
  <si>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</si>
  <si>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</si>
  <si>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</si>
  <si>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</si>
  <si>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</si>
  <si>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</si>
  <si>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</si>
  <si>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</si>
  <si>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</si>
  <si>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</si>
  <si>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</si>
  <si>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</si>
  <si>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</si>
  <si>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</si>
  <si>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</si>
  <si>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</si>
  <si>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</si>
  <si>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</si>
  <si>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</si>
  <si>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</si>
  <si>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</si>
  <si>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</si>
  <si>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</si>
  <si>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</si>
  <si>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</si>
  <si>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</si>
  <si>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</si>
  <si>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</si>
  <si>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</si>
  <si>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</si>
  <si>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</si>
  <si>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</si>
  <si>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</si>
  <si>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</si>
  <si>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</si>
  <si>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</si>
  <si>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</si>
  <si>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</si>
  <si>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</si>
  <si>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</si>
  <si>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</si>
  <si>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</si>
  <si>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</si>
  <si>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</si>
  <si>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</si>
  <si>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</si>
  <si>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</si>
  <si>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</si>
  <si>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</si>
  <si>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</si>
  <si>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</si>
  <si>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</si>
  <si>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</si>
  <si>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</si>
  <si>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</si>
  <si>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</si>
  <si>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</si>
  <si>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</si>
  <si>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</si>
  <si>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</si>
  <si>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</si>
  <si>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 xml:space="preserve">The College's budgeted numbers are based on the College's fiscal year, not reporting year.  The -5.66% variance for the baccalaureate program is -3 FTE which stems from unrealized enrollment in the BSN; the bachelor's degree in Marine Resource Management and BAS in Supervision and Management have performed as projected.   The 15.17% increase in A &amp; P is 44.2 FTE which stems from a modest increase in Dual Enrollment students as well as success in a new “stop out” initiative (CFK is reaching out to students who have haven’t enrolled in over a year). The -17.73% equals -46.96 FTE which comes from a modest decrease is AS in nursing students as well as diving. The decrease in credit hours for Developmental Education is 1.6 FTE, though it created a difference of 11.04%. </t>
  </si>
  <si>
    <t>The College's budgeted numbers are based on the College's fiscal year, not reporting year. The increases projected by the College for A &amp; P lower level (21 FTE) and PSV (7 FTE) are representative of recent enrollment trends at the College.  In 21-22, 20% of enrollment was non-resident students.  The resulting growth in A &amp; P lower level and PSV support that trend. Based on past enrollment, the College has experienced zero to minimal enrollment in Career Certificate and Applied Technology Diploma.  The College's projection of zero "out of state" credit hours compared to the State's projection of 23 credit hours created a variance of 100%.  The increase in credit hours for Developmental Education is only 2.4 FTE, though it created a difference of 93.01%.  This increase is indicative of the College’s trend of increased out-of-state enrollment.</t>
  </si>
  <si>
    <t>Unrestricted</t>
  </si>
  <si>
    <t>Unexpended Plant</t>
  </si>
  <si>
    <t xml:space="preserve">The College is still working towards recouping initial program costs.  The fund balance deficit is expected to recover at 22%, or $44,122, from fiscal year 2020-21 to 2021-22. The College continues to make improvements to reduce cost and increase enrollment. FTE has increased by 23% over prior year and is expected to continue with an upward projection in enrollment.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</si>
</sst>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8">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xf numFmtId="0" fontId="156" fillId="32" borderId="303" xfId="0" applyFont="1" applyFill="1" applyBorder="1" applyProtection="1">
      <protection locked="0"/>
    </xf>
    <xf numFmtId="168" fontId="156" fillId="32" borderId="303" xfId="0" applyNumberFormat="1" applyFont="1" applyFill="1" applyBorder="1" applyAlignment="1" applyProtection="1">
      <alignment horizontal="right"/>
      <protection locked="0"/>
    </xf>
    <xf numFmtId="49" fontId="106" fillId="32" borderId="39" xfId="0" applyNumberFormat="1" applyFont="1" applyFill="1" applyBorder="1" applyAlignment="1" applyProtection="1">
      <alignment horizontal="centerContinuous" vertical="top" wrapText="1"/>
      <protection locked="0"/>
    </xf>
    <xf numFmtId="49" fontId="106" fillId="32" borderId="47" xfId="0" applyNumberFormat="1" applyFont="1" applyFill="1" applyBorder="1" applyAlignment="1" applyProtection="1">
      <alignment horizontal="centerContinuous" vertical="top" wrapText="1"/>
      <protection locked="0"/>
    </xf>
    <xf numFmtId="49" fontId="106" fillId="32" borderId="48" xfId="0" applyNumberFormat="1" applyFont="1" applyFill="1" applyBorder="1" applyAlignment="1" applyProtection="1">
      <alignment horizontal="centerContinuous" vertical="top" wrapText="1"/>
      <protection locked="0"/>
    </xf>
    <xf numFmtId="49" fontId="106" fillId="32" borderId="153" xfId="0" applyNumberFormat="1" applyFont="1" applyFill="1" applyBorder="1" applyAlignment="1" applyProtection="1">
      <alignment horizontal="centerContinuous" vertical="top" wrapText="1"/>
      <protection locked="0"/>
    </xf>
    <xf numFmtId="49" fontId="106" fillId="32" borderId="105" xfId="0" applyNumberFormat="1" applyFont="1" applyFill="1" applyBorder="1" applyAlignment="1" applyProtection="1">
      <alignment horizontal="centerContinuous" vertical="top" wrapText="1"/>
      <protection locked="0"/>
    </xf>
    <xf numFmtId="49" fontId="106" fillId="32" borderId="71" xfId="0" applyNumberFormat="1" applyFont="1" applyFill="1" applyBorder="1" applyAlignment="1" applyProtection="1">
      <alignment horizontal="centerContinuous" vertical="top" wrapText="1"/>
      <protection locked="0"/>
    </xf>
    <xf numFmtId="49" fontId="72" fillId="32" borderId="39" xfId="0" applyNumberFormat="1" applyFont="1" applyFill="1" applyBorder="1" applyAlignment="1" applyProtection="1">
      <alignment horizontal="centerContinuous" vertical="top" wrapText="1"/>
      <protection locked="0"/>
    </xf>
    <xf numFmtId="49" fontId="72" fillId="32" borderId="47"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0" fontId="72" fillId="32" borderId="133" xfId="0" applyFont="1" applyFill="1" applyBorder="1" applyAlignment="1" applyProtection="1">
      <alignment horizontal="centerContinuous" vertical="top" wrapText="1"/>
      <protection locked="0"/>
    </xf>
    <xf numFmtId="0" fontId="72" fillId="32" borderId="67" xfId="0"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E5" sqref="E5"/>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38" t="s">
        <v>183</v>
      </c>
      <c r="B3" s="1125" t="str">
        <f>'CHECK SHEET'!D7</f>
        <v>College of the Florida Keys</v>
      </c>
      <c r="C3" s="1125"/>
      <c r="D3" s="1125"/>
      <c r="E3" s="1125"/>
      <c r="F3" s="431"/>
      <c r="G3" s="424"/>
    </row>
    <row r="4" spans="1:8" ht="24" customHeight="1">
      <c r="A4" s="1121" t="s">
        <v>613</v>
      </c>
      <c r="B4" s="1121"/>
      <c r="C4" s="1121"/>
      <c r="D4" s="1121"/>
      <c r="E4" s="1121"/>
      <c r="F4" s="463"/>
    </row>
    <row r="5" spans="1:8" ht="24" customHeight="1">
      <c r="A5" s="1121" t="s">
        <v>614</v>
      </c>
      <c r="B5" s="1121"/>
      <c r="C5" s="1121"/>
      <c r="D5" s="1121"/>
      <c r="E5" s="1121"/>
      <c r="F5" s="463"/>
    </row>
    <row r="6" spans="1:8" ht="24" customHeight="1">
      <c r="A6" s="1144" t="s">
        <v>756</v>
      </c>
      <c r="B6" s="1144"/>
      <c r="C6" s="1144"/>
      <c r="D6" s="1144"/>
      <c r="E6" s="1144"/>
      <c r="F6" s="464"/>
    </row>
    <row r="7" spans="1:8" ht="20.100000000000001" customHeight="1">
      <c r="A7" s="1142"/>
      <c r="B7" s="1142"/>
      <c r="C7" s="1142"/>
      <c r="D7" s="1143"/>
      <c r="E7" s="1143"/>
      <c r="F7" s="423"/>
    </row>
    <row r="8" spans="1:8" ht="24" customHeight="1" thickBot="1">
      <c r="A8" s="1064" t="s">
        <v>615</v>
      </c>
      <c r="B8" s="1064"/>
      <c r="C8" s="1064"/>
      <c r="D8" s="423"/>
      <c r="E8" s="423"/>
      <c r="F8" s="423"/>
      <c r="H8" s="425"/>
    </row>
    <row r="9" spans="1:8" s="37" customFormat="1" ht="64.349999999999994" customHeight="1" thickBot="1">
      <c r="A9" s="370" t="s">
        <v>616</v>
      </c>
      <c r="B9" s="1037" t="s">
        <v>617</v>
      </c>
      <c r="C9" s="389" t="s">
        <v>618</v>
      </c>
      <c r="D9" s="389" t="s">
        <v>619</v>
      </c>
      <c r="E9" s="459" t="s">
        <v>50</v>
      </c>
      <c r="F9" s="465"/>
      <c r="H9" s="456"/>
    </row>
    <row r="10" spans="1:8" s="37" customFormat="1" ht="20.100000000000001" customHeight="1">
      <c r="A10" s="479" t="s">
        <v>620</v>
      </c>
      <c r="B10" s="576">
        <f>4408430+1</f>
        <v>4408431</v>
      </c>
      <c r="C10" s="577">
        <f>686220+1</f>
        <v>686221</v>
      </c>
      <c r="D10" s="577">
        <v>0</v>
      </c>
      <c r="E10" s="480">
        <f>SUM(B10:D10)</f>
        <v>5094652</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1487240</v>
      </c>
      <c r="C14" s="579">
        <v>209476</v>
      </c>
      <c r="D14" s="579">
        <v>0</v>
      </c>
      <c r="E14" s="481">
        <f t="shared" ref="E14:E20" si="0">SUM(B14:D14)</f>
        <v>1696716</v>
      </c>
      <c r="F14" s="457"/>
    </row>
    <row r="15" spans="1:8" s="37" customFormat="1" ht="20.100000000000001" customHeight="1">
      <c r="A15" s="479" t="s">
        <v>625</v>
      </c>
      <c r="B15" s="578">
        <v>0</v>
      </c>
      <c r="C15" s="567">
        <v>134890</v>
      </c>
      <c r="D15" s="567">
        <v>0</v>
      </c>
      <c r="E15" s="481">
        <f>SUM(B15:D15)</f>
        <v>134890</v>
      </c>
      <c r="F15" s="457"/>
    </row>
    <row r="16" spans="1:8" s="37" customFormat="1" ht="20.100000000000001" customHeight="1">
      <c r="A16" s="479" t="s">
        <v>626</v>
      </c>
      <c r="B16" s="578">
        <v>1297009</v>
      </c>
      <c r="C16" s="567">
        <v>59580</v>
      </c>
      <c r="D16" s="567">
        <v>0</v>
      </c>
      <c r="E16" s="481">
        <f t="shared" si="0"/>
        <v>1356589</v>
      </c>
      <c r="F16" s="457"/>
    </row>
    <row r="17" spans="1:6" s="37" customFormat="1" ht="20.100000000000001" customHeight="1">
      <c r="A17" s="479" t="s">
        <v>627</v>
      </c>
      <c r="B17" s="578">
        <v>2188488</v>
      </c>
      <c r="C17" s="567">
        <f>1769353+123000</f>
        <v>1892353</v>
      </c>
      <c r="D17" s="567">
        <v>157902</v>
      </c>
      <c r="E17" s="481">
        <f t="shared" si="0"/>
        <v>4238743</v>
      </c>
      <c r="F17" s="457"/>
    </row>
    <row r="18" spans="1:6" s="37" customFormat="1" ht="20.100000000000001" customHeight="1">
      <c r="A18" s="479" t="s">
        <v>628</v>
      </c>
      <c r="B18" s="578">
        <v>541575</v>
      </c>
      <c r="C18" s="567">
        <v>1847718</v>
      </c>
      <c r="D18" s="567">
        <v>0</v>
      </c>
      <c r="E18" s="481">
        <f t="shared" si="0"/>
        <v>2389293</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0</v>
      </c>
      <c r="C20" s="568">
        <v>0</v>
      </c>
      <c r="D20" s="568">
        <v>0</v>
      </c>
      <c r="E20" s="481">
        <f t="shared" si="0"/>
        <v>0</v>
      </c>
      <c r="F20" s="457"/>
    </row>
    <row r="21" spans="1:6" s="37" customFormat="1" ht="24" customHeight="1" thickBot="1">
      <c r="A21" s="377" t="s">
        <v>50</v>
      </c>
      <c r="B21" s="458">
        <f>SUM(B10:B20)</f>
        <v>9922743</v>
      </c>
      <c r="C21" s="461">
        <f>SUM(C10:C20)</f>
        <v>4830238</v>
      </c>
      <c r="D21" s="461">
        <f>SUM(D10:D20)</f>
        <v>157902</v>
      </c>
      <c r="E21" s="460">
        <f>SUM(E10:E20)</f>
        <v>14910883</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K57" sqref="K57:L57"/>
    </sheetView>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pageSetUpPr fitToPage="1"/>
  </sheetPr>
  <dimension ref="A1:HP1206"/>
  <sheetViews>
    <sheetView showGridLines="0" zoomScale="60" zoomScaleNormal="60" zoomScaleSheetLayoutView="50" zoomScalePageLayoutView="60" workbookViewId="0"/>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1" t="s">
        <v>183</v>
      </c>
      <c r="B1" s="1145" t="str">
        <f>'CHECK SHEET'!D7</f>
        <v>College of the Florida Keys</v>
      </c>
      <c r="C1" s="1145"/>
      <c r="D1" s="1145"/>
      <c r="E1" s="1145"/>
      <c r="F1" s="1145"/>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46" t="s">
        <v>634</v>
      </c>
      <c r="B2" s="1146"/>
      <c r="C2" s="1146"/>
      <c r="D2" s="1146"/>
      <c r="E2" s="1146"/>
      <c r="F2" s="1146"/>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47" t="s">
        <v>635</v>
      </c>
      <c r="B3" s="1147"/>
      <c r="C3" s="1147"/>
      <c r="D3" s="1147"/>
      <c r="E3" s="1147"/>
      <c r="F3" s="1147"/>
    </row>
    <row r="4" spans="1:224" ht="30" customHeight="1">
      <c r="A4" s="1146" t="s">
        <v>756</v>
      </c>
      <c r="B4" s="1146"/>
      <c r="C4" s="1146"/>
      <c r="D4" s="1146"/>
      <c r="E4" s="1146"/>
      <c r="F4" s="1146"/>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83"/>
      <c r="B5" s="1083"/>
      <c r="C5" s="1083"/>
      <c r="D5" s="1083"/>
      <c r="E5" s="1083"/>
      <c r="F5" s="1083"/>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1" t="s">
        <v>615</v>
      </c>
      <c r="B7" s="1082"/>
      <c r="C7" s="1075" t="s">
        <v>738</v>
      </c>
      <c r="D7" s="1076"/>
      <c r="E7" s="1076"/>
      <c r="F7" s="1077"/>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06" t="s">
        <v>636</v>
      </c>
      <c r="B8" s="120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73" t="s">
        <v>414</v>
      </c>
      <c r="B9" s="1078"/>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254323</v>
      </c>
      <c r="E15" s="925">
        <v>0</v>
      </c>
      <c r="F15" s="926">
        <f t="shared" si="0"/>
        <v>254323</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10258</v>
      </c>
      <c r="E16" s="925">
        <v>0</v>
      </c>
      <c r="F16" s="926">
        <f t="shared" si="0"/>
        <v>10258</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805</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32048</v>
      </c>
      <c r="E25" s="925">
        <v>0</v>
      </c>
      <c r="F25" s="926">
        <f t="shared" si="0"/>
        <v>32048</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4848</v>
      </c>
      <c r="E26" s="925">
        <v>0</v>
      </c>
      <c r="F26" s="926">
        <f t="shared" si="0"/>
        <v>4848</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14269</v>
      </c>
      <c r="E34" s="925">
        <v>0</v>
      </c>
      <c r="F34" s="926">
        <f t="shared" si="0"/>
        <v>14269</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4664</v>
      </c>
      <c r="E41" s="925">
        <v>0</v>
      </c>
      <c r="F41" s="926">
        <f t="shared" si="0"/>
        <v>4664</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f>20064+4692</f>
        <v>24756</v>
      </c>
      <c r="E48" s="925">
        <v>0</v>
      </c>
      <c r="F48" s="926">
        <f t="shared" si="0"/>
        <v>24756</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34315</v>
      </c>
      <c r="E49" s="925">
        <v>0</v>
      </c>
      <c r="F49" s="926">
        <f t="shared" si="0"/>
        <v>34315</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f>44903+814</f>
        <v>45717</v>
      </c>
      <c r="E54" s="925">
        <v>0</v>
      </c>
      <c r="F54" s="926">
        <f t="shared" si="0"/>
        <v>45717</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425198</v>
      </c>
      <c r="E57" s="346">
        <f>SUM(E10:E56)</f>
        <v>0</v>
      </c>
      <c r="F57" s="346">
        <f t="shared" si="0"/>
        <v>425198</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75" t="str">
        <f>C7</f>
        <v>2022-23</v>
      </c>
      <c r="D61" s="1076"/>
      <c r="E61" s="1076"/>
      <c r="F61" s="1077"/>
      <c r="G61" s="305"/>
      <c r="H61" s="306"/>
      <c r="I61" s="306"/>
      <c r="J61" s="306"/>
      <c r="K61" s="306"/>
      <c r="L61" s="306"/>
      <c r="M61" s="306"/>
      <c r="N61" s="306"/>
      <c r="O61" s="306"/>
      <c r="P61" s="306"/>
      <c r="Q61" s="306"/>
      <c r="R61" s="307"/>
      <c r="S61" s="307"/>
      <c r="T61" s="307"/>
      <c r="U61" s="307"/>
    </row>
    <row r="62" spans="1:21" s="308" customFormat="1" ht="111.6" customHeight="1" thickBot="1">
      <c r="A62" s="1206" t="s">
        <v>636</v>
      </c>
      <c r="B62" s="120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79" t="s">
        <v>164</v>
      </c>
      <c r="B63" s="1080"/>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10</v>
      </c>
      <c r="E64" s="580">
        <v>0</v>
      </c>
      <c r="F64" s="304">
        <f t="shared" si="0"/>
        <v>10</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653</v>
      </c>
      <c r="E65" s="925">
        <v>0</v>
      </c>
      <c r="F65" s="926">
        <f t="shared" si="0"/>
        <v>653</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0</v>
      </c>
      <c r="E67" s="925">
        <v>0</v>
      </c>
      <c r="F67" s="926">
        <f t="shared" si="0"/>
        <v>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15</v>
      </c>
      <c r="E68" s="925">
        <v>0</v>
      </c>
      <c r="F68" s="926">
        <f t="shared" si="0"/>
        <v>15</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41" t="s">
        <v>733</v>
      </c>
      <c r="B70" s="923"/>
      <c r="C70" s="1236">
        <v>63100</v>
      </c>
      <c r="D70" s="1237">
        <v>0</v>
      </c>
      <c r="E70" s="1237">
        <v>0</v>
      </c>
      <c r="F70" s="123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453</v>
      </c>
      <c r="E71" s="925">
        <v>0</v>
      </c>
      <c r="F71" s="926">
        <f t="shared" si="0"/>
        <v>453</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1120</v>
      </c>
      <c r="E77" s="925">
        <v>0</v>
      </c>
      <c r="F77" s="926">
        <f t="shared" si="0"/>
        <v>1120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1690</v>
      </c>
      <c r="E80" s="925">
        <v>0</v>
      </c>
      <c r="F80" s="926">
        <f t="shared" si="0"/>
        <v>1690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9980</v>
      </c>
      <c r="E83" s="925">
        <v>0</v>
      </c>
      <c r="F83" s="926">
        <f t="shared" si="1"/>
        <v>9980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2214</v>
      </c>
      <c r="E84" s="925">
        <v>0</v>
      </c>
      <c r="F84" s="926">
        <f t="shared" si="1"/>
        <v>2214</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706</v>
      </c>
      <c r="E86" s="925">
        <v>0</v>
      </c>
      <c r="F86" s="926">
        <f t="shared" si="1"/>
        <v>706</v>
      </c>
      <c r="G86" s="305"/>
      <c r="H86" s="305"/>
      <c r="I86" s="305"/>
      <c r="J86" s="305"/>
      <c r="K86" s="305"/>
      <c r="L86" s="305"/>
      <c r="M86" s="305"/>
      <c r="N86" s="305"/>
      <c r="O86" s="305"/>
      <c r="P86" s="305"/>
      <c r="Q86" s="305"/>
    </row>
    <row r="87" spans="1:21" s="308" customFormat="1" ht="30" customHeight="1">
      <c r="A87" s="922" t="s">
        <v>548</v>
      </c>
      <c r="B87" s="923"/>
      <c r="C87" s="932" t="s">
        <v>549</v>
      </c>
      <c r="D87" s="925">
        <v>150</v>
      </c>
      <c r="E87" s="925">
        <v>0</v>
      </c>
      <c r="F87" s="926">
        <f t="shared" si="1"/>
        <v>150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186</v>
      </c>
      <c r="E100" s="925">
        <v>0</v>
      </c>
      <c r="F100" s="926">
        <f t="shared" si="1"/>
        <v>186</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73" t="s">
        <v>645</v>
      </c>
      <c r="B103" s="1078"/>
      <c r="C103" s="343"/>
      <c r="D103" s="342">
        <f>SUM(D64:D102)</f>
        <v>17177</v>
      </c>
      <c r="E103" s="342">
        <f>SUM(E64:E102)</f>
        <v>0</v>
      </c>
      <c r="F103" s="342">
        <f t="shared" si="1"/>
        <v>17177</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75" t="str">
        <f>C7</f>
        <v>2022-23</v>
      </c>
      <c r="D106" s="1076"/>
      <c r="E106" s="1076"/>
      <c r="F106" s="1077"/>
      <c r="G106" s="305"/>
      <c r="H106" s="305"/>
      <c r="I106" s="305"/>
      <c r="J106" s="305"/>
      <c r="K106" s="305"/>
      <c r="L106" s="305"/>
      <c r="M106" s="305"/>
      <c r="N106" s="305"/>
      <c r="O106" s="305"/>
      <c r="P106" s="305"/>
      <c r="Q106" s="305"/>
    </row>
    <row r="107" spans="1:17" s="308" customFormat="1" ht="111.6" customHeight="1" thickBot="1">
      <c r="A107" s="1208" t="s">
        <v>165</v>
      </c>
      <c r="B107" s="120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36" t="s">
        <v>590</v>
      </c>
      <c r="D112" s="1237">
        <v>0</v>
      </c>
      <c r="E112" s="1237">
        <v>0</v>
      </c>
      <c r="F112" s="1238">
        <f t="shared" si="1"/>
        <v>0</v>
      </c>
      <c r="G112" s="305"/>
      <c r="H112" s="305"/>
      <c r="I112" s="305"/>
      <c r="J112" s="305"/>
      <c r="K112" s="305"/>
      <c r="L112" s="305"/>
      <c r="M112" s="305"/>
      <c r="N112" s="305"/>
      <c r="O112" s="305"/>
      <c r="P112" s="305"/>
      <c r="Q112" s="305"/>
    </row>
    <row r="113" spans="1:17" s="308" customFormat="1" ht="30" customHeight="1">
      <c r="A113" s="1294" t="s">
        <v>764</v>
      </c>
      <c r="B113" s="1295"/>
      <c r="C113" s="1296">
        <v>73001</v>
      </c>
      <c r="D113" s="1292">
        <v>0</v>
      </c>
      <c r="E113" s="1292">
        <v>0</v>
      </c>
      <c r="F113" s="1290">
        <f t="shared" si="1"/>
        <v>0</v>
      </c>
      <c r="G113" s="305"/>
      <c r="H113" s="305"/>
      <c r="I113" s="305"/>
      <c r="J113" s="305"/>
      <c r="K113" s="305"/>
      <c r="L113" s="305"/>
      <c r="M113" s="305"/>
      <c r="N113" s="305"/>
      <c r="O113" s="305"/>
      <c r="P113" s="305"/>
      <c r="Q113" s="305"/>
    </row>
    <row r="114" spans="1:17" s="308" customFormat="1" ht="30" customHeight="1">
      <c r="A114" s="1297" t="s">
        <v>765</v>
      </c>
      <c r="B114" s="1298"/>
      <c r="C114" s="1299">
        <v>73002</v>
      </c>
      <c r="D114" s="1293">
        <v>0</v>
      </c>
      <c r="E114" s="1293">
        <v>0</v>
      </c>
      <c r="F114" s="1291">
        <f t="shared" si="1"/>
        <v>0</v>
      </c>
      <c r="G114" s="305"/>
      <c r="H114" s="305"/>
      <c r="I114" s="305"/>
      <c r="J114" s="305"/>
      <c r="K114" s="305"/>
      <c r="L114" s="305"/>
      <c r="M114" s="305"/>
      <c r="N114" s="305"/>
      <c r="O114" s="305"/>
      <c r="P114" s="305"/>
      <c r="Q114" s="305"/>
    </row>
    <row r="115" spans="1:17" s="308" customFormat="1" ht="30" customHeight="1">
      <c r="A115" s="922" t="s">
        <v>588</v>
      </c>
      <c r="B115" s="923"/>
      <c r="C115" s="1287">
        <v>73050</v>
      </c>
      <c r="D115" s="1288">
        <v>0</v>
      </c>
      <c r="E115" s="1288">
        <v>0</v>
      </c>
      <c r="F115" s="1289">
        <f>+D115+E115</f>
        <v>0</v>
      </c>
      <c r="G115" s="305"/>
      <c r="H115" s="305"/>
      <c r="I115" s="305"/>
      <c r="J115" s="305"/>
      <c r="K115" s="305"/>
      <c r="L115" s="305"/>
      <c r="M115" s="305"/>
      <c r="N115" s="305"/>
      <c r="O115" s="305"/>
      <c r="P115" s="305"/>
      <c r="Q115" s="305"/>
    </row>
    <row r="116" spans="1:17" s="308" customFormat="1" ht="30" customHeight="1">
      <c r="A116" s="1239" t="s">
        <v>732</v>
      </c>
      <c r="B116" s="923"/>
      <c r="C116" s="1236">
        <v>73100</v>
      </c>
      <c r="D116" s="1237">
        <v>0</v>
      </c>
      <c r="E116" s="1237">
        <v>0</v>
      </c>
      <c r="F116" s="1289">
        <f>+D116+E116</f>
        <v>0</v>
      </c>
      <c r="G116" s="305"/>
      <c r="H116" s="305"/>
      <c r="I116" s="305"/>
      <c r="J116" s="305"/>
      <c r="K116" s="305"/>
      <c r="L116" s="305"/>
      <c r="M116" s="305"/>
      <c r="N116" s="305"/>
      <c r="O116" s="305"/>
      <c r="P116" s="305"/>
      <c r="Q116" s="305"/>
    </row>
    <row r="117" spans="1:17" s="308" customFormat="1" ht="47.25" customHeight="1">
      <c r="A117" s="1331" t="s">
        <v>647</v>
      </c>
      <c r="B117" s="133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73" t="s">
        <v>600</v>
      </c>
      <c r="B123" s="1078"/>
      <c r="C123" s="332"/>
      <c r="D123" s="342">
        <f>+D57+D103+D121</f>
        <v>442375</v>
      </c>
      <c r="E123" s="342">
        <f>+E57+E103+E121</f>
        <v>0</v>
      </c>
      <c r="F123" s="342">
        <f>SUM(D123:E123)</f>
        <v>442375</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06" t="s">
        <v>648</v>
      </c>
      <c r="B126" s="120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145513</v>
      </c>
      <c r="E127" s="580">
        <v>0</v>
      </c>
      <c r="F127" s="1333">
        <v>0</v>
      </c>
      <c r="G127" s="338"/>
      <c r="H127" s="338"/>
      <c r="I127" s="338"/>
      <c r="J127" s="338"/>
      <c r="K127" s="338"/>
      <c r="L127" s="338"/>
      <c r="M127" s="338"/>
      <c r="N127" s="338"/>
      <c r="O127" s="338"/>
      <c r="P127" s="338"/>
      <c r="Q127" s="338"/>
    </row>
    <row r="128" spans="1:17" s="339" customFormat="1" ht="30" customHeight="1">
      <c r="A128" s="922" t="s">
        <v>650</v>
      </c>
      <c r="B128" s="754"/>
      <c r="C128" s="934"/>
      <c r="D128" s="1330">
        <f>'EXHIBIT C'!H10</f>
        <v>137685</v>
      </c>
      <c r="E128" s="925">
        <v>0</v>
      </c>
      <c r="F128" s="926">
        <f t="shared" ref="F128:F138" si="3">+D128+E128</f>
        <v>137685</v>
      </c>
      <c r="G128" s="338"/>
      <c r="H128" s="338"/>
      <c r="I128" s="338"/>
      <c r="J128" s="338"/>
      <c r="K128" s="338"/>
      <c r="L128" s="338"/>
      <c r="M128" s="338"/>
      <c r="N128" s="338"/>
      <c r="O128" s="338"/>
      <c r="P128" s="338"/>
      <c r="Q128" s="338"/>
    </row>
    <row r="129" spans="1:17" s="339" customFormat="1" ht="30" customHeight="1">
      <c r="A129" s="922" t="s">
        <v>651</v>
      </c>
      <c r="B129" s="754"/>
      <c r="C129" s="934"/>
      <c r="D129" s="1330">
        <f>'EXHIBIT C'!F19</f>
        <v>53550</v>
      </c>
      <c r="E129" s="925">
        <v>0</v>
      </c>
      <c r="F129" s="926">
        <f t="shared" si="3"/>
        <v>53550</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10" t="s">
        <v>730</v>
      </c>
      <c r="B132" s="121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100000</v>
      </c>
      <c r="E133" s="925">
        <v>0</v>
      </c>
      <c r="F133" s="926">
        <f t="shared" si="3"/>
        <v>100000</v>
      </c>
      <c r="G133" s="338"/>
      <c r="H133" s="338"/>
      <c r="I133" s="338"/>
      <c r="J133" s="338"/>
      <c r="K133" s="338"/>
      <c r="L133" s="338"/>
      <c r="M133" s="338"/>
      <c r="N133" s="338"/>
      <c r="O133" s="338"/>
      <c r="P133" s="338"/>
      <c r="Q133" s="338"/>
    </row>
    <row r="134" spans="1:17" s="339" customFormat="1" ht="30" customHeight="1">
      <c r="A134" s="922" t="s">
        <v>655</v>
      </c>
      <c r="B134" s="754"/>
      <c r="C134" s="934"/>
      <c r="D134" s="925">
        <v>-158791</v>
      </c>
      <c r="E134" s="925">
        <v>0</v>
      </c>
      <c r="F134" s="926">
        <f t="shared" si="3"/>
        <v>-158791</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73" t="s">
        <v>660</v>
      </c>
      <c r="B139" s="1074"/>
      <c r="C139" s="332"/>
      <c r="D139" s="333">
        <f>SUM(D127:D138)</f>
        <v>277957</v>
      </c>
      <c r="E139" s="334">
        <f>SUM(E127:E138)</f>
        <v>0</v>
      </c>
      <c r="F139" s="335">
        <f>SUM(F127:F138)</f>
        <v>132444</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48" t="s">
        <v>800</v>
      </c>
      <c r="B141" s="1148"/>
      <c r="C141" s="1149"/>
      <c r="D141" s="326">
        <f>D139-D123</f>
        <v>-164418</v>
      </c>
      <c r="E141" s="326">
        <f t="shared" ref="E141:F141" si="4">E139-E123</f>
        <v>0</v>
      </c>
      <c r="F141" s="326">
        <f t="shared" si="4"/>
        <v>-309931</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801</v>
      </c>
      <c r="B143" s="308"/>
      <c r="C143" s="308"/>
      <c r="D143" s="327"/>
      <c r="E143" s="327"/>
      <c r="F143" s="328"/>
      <c r="G143" s="322"/>
      <c r="H143" s="322"/>
      <c r="I143" s="322"/>
      <c r="J143" s="322"/>
      <c r="K143" s="322"/>
      <c r="L143" s="322"/>
      <c r="M143" s="322"/>
      <c r="N143" s="322"/>
      <c r="O143" s="322"/>
      <c r="P143" s="322"/>
      <c r="Q143" s="322"/>
    </row>
    <row r="144" spans="1:17" ht="153.75" customHeight="1">
      <c r="A144" s="1339" t="s">
        <v>812</v>
      </c>
      <c r="B144" s="1340"/>
      <c r="C144" s="1340"/>
      <c r="D144" s="1340"/>
      <c r="E144" s="1340"/>
      <c r="F144" s="1341"/>
      <c r="G144" s="322"/>
      <c r="H144" s="322"/>
      <c r="I144" s="322"/>
      <c r="J144" s="322"/>
      <c r="K144" s="322"/>
      <c r="L144" s="322"/>
      <c r="M144" s="322"/>
      <c r="N144" s="322"/>
      <c r="O144" s="322"/>
      <c r="P144" s="322"/>
      <c r="Q144" s="322"/>
    </row>
    <row r="145" spans="1:17" ht="30" customHeight="1">
      <c r="A145" s="1068"/>
      <c r="B145" s="1021"/>
      <c r="C145" s="1021"/>
      <c r="D145" s="1021"/>
      <c r="E145" s="1021"/>
      <c r="F145" s="1069"/>
      <c r="G145" s="322"/>
      <c r="H145" s="322"/>
      <c r="I145" s="322"/>
      <c r="J145" s="322"/>
      <c r="K145" s="322"/>
      <c r="L145" s="322"/>
      <c r="M145" s="322"/>
      <c r="N145" s="322"/>
      <c r="O145" s="322"/>
      <c r="P145" s="322"/>
      <c r="Q145" s="322"/>
    </row>
    <row r="146" spans="1:17" ht="30" customHeight="1">
      <c r="A146" s="1068"/>
      <c r="B146" s="1021"/>
      <c r="C146" s="1021"/>
      <c r="D146" s="1021"/>
      <c r="E146" s="1021"/>
      <c r="F146" s="1069"/>
      <c r="G146" s="322"/>
      <c r="H146" s="322"/>
      <c r="I146" s="322"/>
      <c r="J146" s="322"/>
      <c r="K146" s="322"/>
      <c r="L146" s="322"/>
      <c r="M146" s="322"/>
      <c r="N146" s="322"/>
      <c r="O146" s="322"/>
      <c r="P146" s="322"/>
      <c r="Q146" s="322"/>
    </row>
    <row r="147" spans="1:17" ht="30" customHeight="1">
      <c r="A147" s="1068"/>
      <c r="B147" s="1021"/>
      <c r="C147" s="1021"/>
      <c r="D147" s="1021"/>
      <c r="E147" s="1021"/>
      <c r="F147" s="1069"/>
      <c r="G147" s="322"/>
      <c r="H147" s="322"/>
      <c r="I147" s="322"/>
      <c r="J147" s="322"/>
      <c r="K147" s="322"/>
      <c r="L147" s="322"/>
      <c r="M147" s="322"/>
      <c r="N147" s="322"/>
      <c r="O147" s="322"/>
      <c r="P147" s="322"/>
      <c r="Q147" s="322"/>
    </row>
    <row r="148" spans="1:17" ht="30" customHeight="1">
      <c r="A148" s="1068"/>
      <c r="B148" s="1021"/>
      <c r="C148" s="1021"/>
      <c r="D148" s="1021"/>
      <c r="E148" s="1021"/>
      <c r="F148" s="1069"/>
      <c r="G148" s="322"/>
      <c r="H148" s="322"/>
      <c r="I148" s="322"/>
      <c r="J148" s="322"/>
      <c r="K148" s="322"/>
      <c r="L148" s="322"/>
      <c r="M148" s="322"/>
      <c r="N148" s="322"/>
      <c r="O148" s="322"/>
      <c r="P148" s="322"/>
      <c r="Q148" s="322"/>
    </row>
    <row r="149" spans="1:17" ht="30" customHeight="1">
      <c r="A149" s="1068"/>
      <c r="B149" s="1021"/>
      <c r="C149" s="1021"/>
      <c r="D149" s="1021"/>
      <c r="E149" s="1021"/>
      <c r="F149" s="1069"/>
      <c r="G149" s="322"/>
      <c r="H149" s="322"/>
      <c r="I149" s="322"/>
      <c r="J149" s="322"/>
      <c r="K149" s="322"/>
      <c r="L149" s="322"/>
      <c r="M149" s="322"/>
      <c r="N149" s="322"/>
      <c r="O149" s="322"/>
      <c r="P149" s="322"/>
      <c r="Q149" s="322"/>
    </row>
    <row r="150" spans="1:17" ht="27" customHeight="1" thickBot="1">
      <c r="A150" s="1070"/>
      <c r="B150" s="1071"/>
      <c r="C150" s="1071"/>
      <c r="D150" s="1071"/>
      <c r="E150" s="1071"/>
      <c r="F150" s="1072"/>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65"/>
      <c r="B153" s="1066"/>
      <c r="C153" s="1066"/>
      <c r="D153" s="1066"/>
      <c r="E153" s="1066"/>
      <c r="F153" s="1067"/>
      <c r="G153" s="322"/>
      <c r="H153" s="322"/>
      <c r="I153" s="322"/>
      <c r="J153" s="322"/>
      <c r="K153" s="322"/>
      <c r="L153" s="322"/>
      <c r="M153" s="322"/>
      <c r="N153" s="322"/>
      <c r="O153" s="322"/>
      <c r="P153" s="322"/>
      <c r="Q153" s="322"/>
    </row>
    <row r="154" spans="1:17" ht="30" customHeight="1">
      <c r="A154" s="1068"/>
      <c r="B154" s="1021"/>
      <c r="C154" s="1021"/>
      <c r="D154" s="1021"/>
      <c r="E154" s="1021"/>
      <c r="F154" s="1069"/>
      <c r="G154" s="322"/>
      <c r="H154" s="322"/>
      <c r="I154" s="322"/>
      <c r="J154" s="322"/>
      <c r="K154" s="322"/>
      <c r="L154" s="322"/>
      <c r="M154" s="322"/>
      <c r="N154" s="322"/>
      <c r="O154" s="322"/>
      <c r="P154" s="322"/>
      <c r="Q154" s="322"/>
    </row>
    <row r="155" spans="1:17" ht="30" customHeight="1">
      <c r="A155" s="1068"/>
      <c r="B155" s="1021"/>
      <c r="C155" s="1021"/>
      <c r="D155" s="1021"/>
      <c r="E155" s="1021"/>
      <c r="F155" s="1069"/>
      <c r="G155" s="322"/>
      <c r="H155" s="322"/>
      <c r="I155" s="322"/>
      <c r="J155" s="322"/>
      <c r="K155" s="322"/>
      <c r="L155" s="322"/>
      <c r="M155" s="322"/>
      <c r="N155" s="322"/>
      <c r="O155" s="322"/>
      <c r="P155" s="322"/>
      <c r="Q155" s="322"/>
    </row>
    <row r="156" spans="1:17" ht="30" customHeight="1">
      <c r="A156" s="1068"/>
      <c r="B156" s="1021"/>
      <c r="C156" s="1021"/>
      <c r="D156" s="1021"/>
      <c r="E156" s="1021"/>
      <c r="F156" s="1069"/>
      <c r="G156" s="322"/>
      <c r="H156" s="322"/>
      <c r="I156" s="322"/>
      <c r="J156" s="322"/>
      <c r="K156" s="322"/>
      <c r="L156" s="322"/>
      <c r="M156" s="322"/>
      <c r="N156" s="322"/>
      <c r="O156" s="322"/>
      <c r="P156" s="322"/>
      <c r="Q156" s="322"/>
    </row>
    <row r="157" spans="1:17" ht="30" customHeight="1">
      <c r="A157" s="1068"/>
      <c r="B157" s="1021"/>
      <c r="C157" s="1021"/>
      <c r="D157" s="1021"/>
      <c r="E157" s="1021"/>
      <c r="F157" s="1069"/>
      <c r="G157" s="322"/>
      <c r="H157" s="322"/>
      <c r="I157" s="322"/>
      <c r="J157" s="322"/>
      <c r="K157" s="322"/>
      <c r="L157" s="322"/>
      <c r="M157" s="322"/>
      <c r="N157" s="322"/>
      <c r="O157" s="322"/>
      <c r="P157" s="322"/>
      <c r="Q157" s="322"/>
    </row>
    <row r="158" spans="1:17" ht="25.35" customHeight="1">
      <c r="A158" s="1068"/>
      <c r="B158" s="1021"/>
      <c r="C158" s="1021"/>
      <c r="D158" s="1021"/>
      <c r="E158" s="1021"/>
      <c r="F158" s="1069"/>
      <c r="G158" s="322"/>
      <c r="H158" s="322"/>
      <c r="I158" s="322"/>
      <c r="J158" s="322"/>
      <c r="K158" s="322"/>
      <c r="L158" s="322"/>
      <c r="M158" s="322"/>
      <c r="N158" s="322"/>
      <c r="O158" s="322"/>
      <c r="P158" s="322"/>
      <c r="Q158" s="322"/>
    </row>
    <row r="159" spans="1:17" ht="25.35" customHeight="1" thickBot="1">
      <c r="A159" s="1070"/>
      <c r="B159" s="1071"/>
      <c r="C159" s="1071"/>
      <c r="D159" s="1071"/>
      <c r="E159" s="1071"/>
      <c r="F159" s="1072"/>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protectedRanges>
    <protectedRange sqref="A7:D7 C106:D106 A61:D61" name="Range1_1_1"/>
  </protectedRanges>
  <phoneticPr fontId="0" type="noConversion"/>
  <printOptions horizontalCentered="1"/>
  <pageMargins left="0" right="0" top="1" bottom="0.25" header="0.25" footer="0.2"/>
  <pageSetup scale="38" fitToHeight="3"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topLeftCell="A67"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1" t="s">
        <v>11</v>
      </c>
      <c r="C1" s="1121"/>
      <c r="D1" s="1121"/>
      <c r="E1" s="1121"/>
      <c r="F1" s="352"/>
      <c r="G1" s="352"/>
    </row>
    <row r="2" spans="2:7" ht="26.25">
      <c r="B2" s="1121" t="s">
        <v>757</v>
      </c>
      <c r="C2" s="1121"/>
      <c r="D2" s="1121"/>
      <c r="E2" s="1121"/>
      <c r="F2" s="352"/>
      <c r="G2" s="352"/>
    </row>
    <row r="3" spans="2:7" ht="21">
      <c r="B3" s="1107"/>
      <c r="C3" s="1107"/>
      <c r="D3" s="1107"/>
      <c r="E3" s="1107"/>
      <c r="F3" s="352"/>
      <c r="G3" s="352"/>
    </row>
    <row r="4" spans="2:7" ht="21.75" thickBot="1">
      <c r="B4" s="1235"/>
      <c r="C4" s="1235"/>
      <c r="D4" s="1235"/>
      <c r="E4" s="1235"/>
      <c r="F4" s="352"/>
      <c r="G4" s="352"/>
    </row>
    <row r="5" spans="2:7" ht="48" customHeight="1">
      <c r="B5" s="1100" t="s">
        <v>662</v>
      </c>
      <c r="C5" s="1215" t="s">
        <v>663</v>
      </c>
      <c r="D5" s="1216"/>
      <c r="E5" s="1217"/>
    </row>
    <row r="6" spans="2:7">
      <c r="B6" s="1101"/>
      <c r="C6" s="1087" t="s">
        <v>664</v>
      </c>
      <c r="D6" s="937" t="s">
        <v>665</v>
      </c>
      <c r="E6" s="938" t="s">
        <v>666</v>
      </c>
    </row>
    <row r="7" spans="2:7" ht="29.25" customHeight="1">
      <c r="B7" s="1102"/>
      <c r="C7" s="1088"/>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03" t="s">
        <v>671</v>
      </c>
      <c r="C13" s="1212" t="s">
        <v>663</v>
      </c>
      <c r="D13" s="1213"/>
      <c r="E13" s="1214"/>
    </row>
    <row r="14" spans="2:7">
      <c r="B14" s="1101"/>
      <c r="C14" s="1087" t="s">
        <v>664</v>
      </c>
      <c r="D14" s="951" t="s">
        <v>665</v>
      </c>
      <c r="E14" s="952" t="s">
        <v>666</v>
      </c>
    </row>
    <row r="15" spans="2:7">
      <c r="B15" s="1102"/>
      <c r="C15" s="1088"/>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04" t="s">
        <v>677</v>
      </c>
      <c r="C23" s="1218" t="s">
        <v>663</v>
      </c>
      <c r="D23" s="1219"/>
      <c r="E23" s="1220"/>
    </row>
    <row r="24" spans="2:5">
      <c r="B24" s="1105"/>
      <c r="C24" s="1087" t="s">
        <v>664</v>
      </c>
      <c r="D24" s="937" t="s">
        <v>665</v>
      </c>
      <c r="E24" s="958" t="s">
        <v>666</v>
      </c>
    </row>
    <row r="25" spans="2:5">
      <c r="B25" s="1106"/>
      <c r="C25" s="1088"/>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095" t="s">
        <v>679</v>
      </c>
      <c r="C31" s="1212" t="s">
        <v>663</v>
      </c>
      <c r="D31" s="1213"/>
      <c r="E31" s="1221"/>
    </row>
    <row r="32" spans="2:5">
      <c r="B32" s="1096"/>
      <c r="C32" s="1087" t="s">
        <v>664</v>
      </c>
      <c r="D32" s="937" t="s">
        <v>665</v>
      </c>
      <c r="E32" s="958" t="s">
        <v>666</v>
      </c>
    </row>
    <row r="33" spans="2:7">
      <c r="B33" s="1097"/>
      <c r="C33" s="1088"/>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098" t="s">
        <v>682</v>
      </c>
      <c r="C42" s="1098"/>
      <c r="D42" s="1098"/>
      <c r="E42" s="1098"/>
    </row>
    <row r="43" spans="2:7">
      <c r="B43" s="1098"/>
      <c r="C43" s="1098"/>
      <c r="D43" s="1098"/>
      <c r="E43" s="1098"/>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0"/>
      <c r="D46" s="360"/>
      <c r="E46" s="360"/>
    </row>
    <row r="47" spans="2:7">
      <c r="B47" s="362" t="s">
        <v>684</v>
      </c>
      <c r="D47" s="360"/>
      <c r="E47" s="360"/>
      <c r="G47" s="1151"/>
    </row>
    <row r="48" spans="2:7">
      <c r="D48" s="360"/>
      <c r="E48" s="360"/>
    </row>
    <row r="49" spans="2:5" ht="15" customHeight="1">
      <c r="B49" s="1098"/>
      <c r="C49" s="1098"/>
      <c r="D49" s="1098"/>
      <c r="E49" s="1098"/>
    </row>
    <row r="50" spans="2:5">
      <c r="B50" s="1098"/>
      <c r="C50" s="1098"/>
      <c r="D50" s="1098"/>
      <c r="E50" s="1098"/>
    </row>
    <row r="51" spans="2:5">
      <c r="B51" s="1098"/>
      <c r="C51" s="1098"/>
      <c r="D51" s="1098"/>
      <c r="E51" s="1098"/>
    </row>
    <row r="52" spans="2:5" ht="21">
      <c r="B52" s="1107" t="str">
        <f>B1</f>
        <v>THE FLORIDA COLLEGE SYSTEM</v>
      </c>
      <c r="C52" s="1107"/>
      <c r="D52" s="1107"/>
      <c r="E52" s="1107"/>
    </row>
    <row r="53" spans="2:5" ht="21">
      <c r="B53" s="1107" t="str">
        <f>B2&amp;" , cont."</f>
        <v>FALL 2022-23 TUITION INCREASED BY 0% , cont.</v>
      </c>
      <c r="C53" s="1107"/>
      <c r="D53" s="1107"/>
      <c r="E53" s="1107"/>
    </row>
    <row r="54" spans="2:5" ht="21">
      <c r="B54" s="1107"/>
      <c r="C54" s="1107"/>
      <c r="D54" s="1107"/>
      <c r="E54" s="1107"/>
    </row>
    <row r="55" spans="2:5" ht="16.5" thickBot="1">
      <c r="B55" s="354"/>
      <c r="C55" s="356"/>
      <c r="D55" s="356"/>
      <c r="E55" s="356"/>
    </row>
    <row r="56" spans="2:5" ht="33" customHeight="1">
      <c r="B56" s="1090" t="s">
        <v>685</v>
      </c>
      <c r="C56" s="1218" t="s">
        <v>663</v>
      </c>
      <c r="D56" s="1219"/>
      <c r="E56" s="1220"/>
    </row>
    <row r="57" spans="2:5">
      <c r="B57" s="1091"/>
      <c r="C57" s="1087" t="s">
        <v>664</v>
      </c>
      <c r="D57" s="937" t="s">
        <v>665</v>
      </c>
      <c r="E57" s="958" t="s">
        <v>666</v>
      </c>
    </row>
    <row r="58" spans="2:5">
      <c r="B58" s="1092"/>
      <c r="C58" s="1088"/>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093" t="s">
        <v>688</v>
      </c>
      <c r="C63" s="1212" t="s">
        <v>663</v>
      </c>
      <c r="D63" s="1213"/>
      <c r="E63" s="1221"/>
    </row>
    <row r="64" spans="2:5">
      <c r="B64" s="1091"/>
      <c r="C64" s="1087" t="s">
        <v>664</v>
      </c>
      <c r="D64" s="937" t="s">
        <v>665</v>
      </c>
      <c r="E64" s="958" t="s">
        <v>666</v>
      </c>
    </row>
    <row r="65" spans="2:16">
      <c r="B65" s="1092"/>
      <c r="C65" s="1088"/>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84" t="s">
        <v>691</v>
      </c>
      <c r="C72" s="1218" t="s">
        <v>692</v>
      </c>
      <c r="D72" s="1219"/>
      <c r="E72" s="1220"/>
    </row>
    <row r="73" spans="2:16">
      <c r="B73" s="1085"/>
      <c r="C73" s="1087" t="s">
        <v>664</v>
      </c>
      <c r="D73" s="937" t="s">
        <v>665</v>
      </c>
      <c r="E73" s="958" t="s">
        <v>666</v>
      </c>
    </row>
    <row r="74" spans="2:16">
      <c r="B74" s="1086"/>
      <c r="C74" s="1088"/>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099"/>
      <c r="G76" s="1099"/>
      <c r="H76" s="1099"/>
      <c r="I76" s="1099"/>
      <c r="J76" s="1099"/>
      <c r="K76" s="1099"/>
      <c r="L76" s="1099"/>
      <c r="M76" s="1099"/>
      <c r="N76" s="1099"/>
      <c r="O76" s="1099"/>
      <c r="P76" s="1099"/>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099"/>
      <c r="G78" s="1099"/>
      <c r="H78" s="1099"/>
      <c r="I78" s="1099"/>
      <c r="J78" s="1099"/>
      <c r="K78" s="1099"/>
      <c r="L78" s="1099"/>
      <c r="M78" s="1099"/>
      <c r="N78" s="1099"/>
      <c r="O78" s="1099"/>
      <c r="P78" s="1099"/>
    </row>
    <row r="79" spans="2:16" ht="15" customHeight="1">
      <c r="B79" s="357" t="s">
        <v>695</v>
      </c>
      <c r="C79" s="358"/>
      <c r="D79" s="358"/>
      <c r="E79" s="358"/>
    </row>
    <row r="80" spans="2:16" ht="15" customHeight="1">
      <c r="B80" s="357"/>
      <c r="C80" s="358"/>
      <c r="D80" s="358"/>
      <c r="E80" s="358"/>
    </row>
    <row r="81" spans="2:5" ht="30.6" customHeight="1">
      <c r="B81" s="1094" t="s">
        <v>696</v>
      </c>
      <c r="C81" s="1094"/>
      <c r="D81" s="1094"/>
      <c r="E81" s="1094"/>
    </row>
    <row r="83" spans="2:5" ht="15" customHeight="1"/>
    <row r="85" spans="2:5">
      <c r="B85" s="360"/>
      <c r="C85" s="1152"/>
      <c r="D85" s="1152"/>
      <c r="E85" s="1152"/>
    </row>
    <row r="86" spans="2:5">
      <c r="B86" s="360"/>
      <c r="C86" s="361"/>
      <c r="D86" s="361"/>
      <c r="E86" s="361"/>
    </row>
    <row r="87" spans="2:5">
      <c r="B87" s="360"/>
      <c r="C87" s="1150"/>
      <c r="D87" s="360"/>
      <c r="E87" s="360"/>
    </row>
    <row r="88" spans="2:5">
      <c r="B88" s="360"/>
      <c r="C88" s="1150"/>
      <c r="D88" s="360"/>
      <c r="E88" s="360"/>
    </row>
    <row r="89" spans="2:5">
      <c r="B89" s="360"/>
      <c r="C89" s="360"/>
      <c r="D89" s="360"/>
      <c r="E89" s="360"/>
    </row>
    <row r="90" spans="2:5">
      <c r="B90" s="360"/>
      <c r="C90" s="360"/>
      <c r="D90" s="360"/>
      <c r="E90" s="360"/>
    </row>
    <row r="91" spans="2:5">
      <c r="B91" s="1089"/>
      <c r="C91" s="1089"/>
      <c r="D91" s="1089"/>
      <c r="E91" s="1089"/>
    </row>
    <row r="92" spans="2:5">
      <c r="B92" s="1089"/>
      <c r="C92" s="1089"/>
      <c r="D92" s="1089"/>
      <c r="E92" s="1089"/>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topLeftCell="A31"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1" t="s">
        <v>11</v>
      </c>
      <c r="B1" s="1121"/>
      <c r="C1" s="1121"/>
    </row>
    <row r="2" spans="1:21" s="101" customFormat="1" ht="21" customHeight="1" thickBot="1">
      <c r="A2" s="1121" t="s">
        <v>758</v>
      </c>
      <c r="B2" s="1121"/>
      <c r="C2" s="1121"/>
      <c r="D2" s="102"/>
      <c r="E2" s="102"/>
      <c r="F2" s="102"/>
      <c r="G2" s="102"/>
      <c r="H2" s="102"/>
      <c r="I2" s="102"/>
      <c r="J2" s="102"/>
      <c r="K2" s="102"/>
      <c r="L2" s="102"/>
      <c r="M2" s="102"/>
      <c r="N2" s="102"/>
      <c r="O2" s="102"/>
      <c r="P2" s="102"/>
      <c r="Q2" s="102"/>
      <c r="R2" s="102"/>
      <c r="S2" s="102"/>
      <c r="T2" s="102"/>
      <c r="U2" s="102"/>
    </row>
    <row r="3" spans="1:21" s="101" customFormat="1" ht="26.45" customHeight="1">
      <c r="A3" s="1234" t="s">
        <v>697</v>
      </c>
      <c r="B3" s="1222"/>
      <c r="C3" s="122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28" t="s">
        <v>702</v>
      </c>
      <c r="B7" s="1229"/>
      <c r="C7" s="123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28" t="s">
        <v>704</v>
      </c>
      <c r="B11" s="1229"/>
      <c r="C11" s="123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31" t="s">
        <v>708</v>
      </c>
      <c r="B14" s="1232"/>
      <c r="C14" s="123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28" t="s">
        <v>710</v>
      </c>
      <c r="B17" s="1229"/>
      <c r="C17" s="123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28" t="s">
        <v>713</v>
      </c>
      <c r="B20" s="1229"/>
      <c r="C20" s="123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28" t="s">
        <v>714</v>
      </c>
      <c r="B23" s="1229"/>
      <c r="C23" s="123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28" t="s">
        <v>715</v>
      </c>
      <c r="B26" s="1229"/>
      <c r="C26" s="123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24" t="s">
        <v>716</v>
      </c>
      <c r="B30" s="1224"/>
      <c r="C30" s="1224"/>
    </row>
    <row r="31" spans="1:21" ht="14.45" customHeight="1">
      <c r="A31" s="1225"/>
      <c r="B31" s="1225"/>
      <c r="C31" s="1225"/>
    </row>
    <row r="32" spans="1:21" ht="31.35" customHeight="1">
      <c r="A32" s="1224" t="s">
        <v>717</v>
      </c>
      <c r="B32" s="1224"/>
      <c r="C32" s="1224"/>
    </row>
    <row r="33" spans="1:3" ht="14.45" customHeight="1">
      <c r="A33" s="1225"/>
      <c r="B33" s="1225"/>
      <c r="C33" s="1225"/>
    </row>
    <row r="34" spans="1:3" ht="30" customHeight="1">
      <c r="A34" s="1224" t="s">
        <v>718</v>
      </c>
      <c r="B34" s="1224"/>
      <c r="C34" s="1224"/>
    </row>
    <row r="35" spans="1:3" ht="14.45" customHeight="1">
      <c r="A35" s="1225"/>
      <c r="B35" s="1225"/>
      <c r="C35" s="1225"/>
    </row>
    <row r="36" spans="1:3" ht="15" customHeight="1">
      <c r="A36" s="1226" t="s">
        <v>719</v>
      </c>
      <c r="B36" s="1225"/>
      <c r="C36" s="122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election activeCell="A4" sqref="A4"/>
    </sheetView>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46" t="s">
        <v>14</v>
      </c>
      <c r="B1" s="1246"/>
      <c r="C1" s="1246"/>
      <c r="D1" s="1246"/>
      <c r="E1" s="18"/>
      <c r="F1" s="19"/>
    </row>
    <row r="2" spans="1:10" ht="33.6" customHeight="1" thickBot="1">
      <c r="A2" s="1253" t="s">
        <v>15</v>
      </c>
      <c r="B2" s="1253"/>
      <c r="C2" s="1253"/>
      <c r="D2" s="1253"/>
      <c r="E2" s="19"/>
    </row>
    <row r="3" spans="1:10" ht="25.35" customHeight="1" thickBot="1">
      <c r="A3" s="75"/>
      <c r="B3" s="76" t="s">
        <v>795</v>
      </c>
      <c r="C3" s="77"/>
      <c r="D3" s="86"/>
      <c r="E3" s="85"/>
      <c r="F3" s="25"/>
    </row>
    <row r="4" spans="1:10" ht="25.35" customHeight="1" thickBot="1">
      <c r="A4" s="75">
        <v>1</v>
      </c>
      <c r="B4" s="64">
        <v>2</v>
      </c>
      <c r="C4" s="64">
        <v>3</v>
      </c>
      <c r="D4" s="64">
        <v>4</v>
      </c>
      <c r="E4" s="68"/>
      <c r="F4" s="25"/>
    </row>
    <row r="5" spans="1:10" ht="44.1" customHeight="1" thickBot="1">
      <c r="A5" s="1263" t="s">
        <v>16</v>
      </c>
      <c r="B5" s="1312" t="s">
        <v>776</v>
      </c>
      <c r="C5" s="1313"/>
      <c r="D5" s="1314"/>
      <c r="E5" s="728"/>
      <c r="F5" s="22"/>
    </row>
    <row r="6" spans="1:10" ht="89.1" customHeight="1" thickBot="1">
      <c r="A6" s="525" t="s">
        <v>17</v>
      </c>
      <c r="B6" s="74" t="s">
        <v>18</v>
      </c>
      <c r="C6" s="90" t="s">
        <v>19</v>
      </c>
      <c r="D6" s="89" t="s">
        <v>20</v>
      </c>
      <c r="E6" s="25"/>
      <c r="F6" s="22"/>
    </row>
    <row r="7" spans="1:10" ht="25.35" customHeight="1">
      <c r="A7" s="524" t="s">
        <v>21</v>
      </c>
      <c r="B7" s="1157">
        <v>39410676.032799996</v>
      </c>
      <c r="C7" s="1158">
        <v>9012111</v>
      </c>
      <c r="D7" s="96">
        <f t="shared" ref="D7:D34" si="0">SUM(B7:C7)</f>
        <v>48422787.032799996</v>
      </c>
      <c r="E7" s="558"/>
      <c r="F7" s="559"/>
      <c r="G7" s="59"/>
      <c r="I7" s="59"/>
      <c r="J7" s="59"/>
    </row>
    <row r="8" spans="1:10" ht="25.35" customHeight="1">
      <c r="A8" s="501" t="s">
        <v>22</v>
      </c>
      <c r="B8" s="1159">
        <v>78888612.198300004</v>
      </c>
      <c r="C8" s="1160">
        <v>18061799</v>
      </c>
      <c r="D8" s="87">
        <f t="shared" si="0"/>
        <v>96950411.198300004</v>
      </c>
      <c r="E8" s="529"/>
      <c r="F8" s="59"/>
      <c r="G8" s="59"/>
      <c r="I8" s="59"/>
      <c r="J8" s="59"/>
    </row>
    <row r="9" spans="1:10" ht="25.35" customHeight="1">
      <c r="A9" s="501" t="s">
        <v>23</v>
      </c>
      <c r="B9" s="1159">
        <v>33122473.964400001</v>
      </c>
      <c r="C9" s="1160">
        <v>5159428</v>
      </c>
      <c r="D9" s="87">
        <f t="shared" si="0"/>
        <v>38281901.964400001</v>
      </c>
      <c r="E9" s="529"/>
      <c r="F9" s="59"/>
      <c r="G9" s="59"/>
      <c r="I9" s="59"/>
      <c r="J9" s="59"/>
    </row>
    <row r="10" spans="1:10" ht="25.35" customHeight="1">
      <c r="A10" s="501" t="s">
        <v>24</v>
      </c>
      <c r="B10" s="1159">
        <v>10140122.1391</v>
      </c>
      <c r="C10" s="1160">
        <v>2837892</v>
      </c>
      <c r="D10" s="87">
        <f t="shared" si="0"/>
        <v>12978014.1391</v>
      </c>
      <c r="E10" s="529"/>
      <c r="F10" s="59"/>
      <c r="G10" s="59"/>
      <c r="I10" s="59"/>
      <c r="J10" s="59"/>
    </row>
    <row r="11" spans="1:10" ht="25.35" customHeight="1">
      <c r="A11" s="501" t="s">
        <v>25</v>
      </c>
      <c r="B11" s="1159">
        <v>43596058.663999997</v>
      </c>
      <c r="C11" s="1160">
        <v>10843888</v>
      </c>
      <c r="D11" s="87">
        <f t="shared" si="0"/>
        <v>54439946.663999997</v>
      </c>
      <c r="E11" s="529"/>
      <c r="F11" s="59"/>
      <c r="G11" s="59"/>
      <c r="I11" s="59"/>
      <c r="J11" s="59"/>
    </row>
    <row r="12" spans="1:10" ht="25.35" customHeight="1">
      <c r="A12" s="501" t="s">
        <v>26</v>
      </c>
      <c r="B12" s="1159">
        <v>31716135.217799999</v>
      </c>
      <c r="C12" s="1160">
        <v>6909047</v>
      </c>
      <c r="D12" s="87">
        <f t="shared" si="0"/>
        <v>38625182.217799999</v>
      </c>
      <c r="E12" s="529"/>
      <c r="F12" s="59"/>
      <c r="G12" s="59"/>
      <c r="I12" s="59"/>
      <c r="J12" s="59"/>
    </row>
    <row r="13" spans="1:10" ht="25.35" customHeight="1">
      <c r="A13" s="501" t="s">
        <v>27</v>
      </c>
      <c r="B13" s="1159">
        <v>65338110.648300007</v>
      </c>
      <c r="C13" s="1160">
        <v>16235011</v>
      </c>
      <c r="D13" s="87">
        <f t="shared" si="0"/>
        <v>81573121.648300007</v>
      </c>
      <c r="E13" s="529"/>
      <c r="F13" s="59"/>
      <c r="G13" s="59"/>
      <c r="I13" s="59"/>
      <c r="J13" s="59"/>
    </row>
    <row r="14" spans="1:10" ht="25.35" customHeight="1">
      <c r="A14" s="501" t="s">
        <v>28</v>
      </c>
      <c r="B14" s="1159">
        <v>7222490.6436999999</v>
      </c>
      <c r="C14" s="1160">
        <v>1462858</v>
      </c>
      <c r="D14" s="87">
        <f t="shared" si="0"/>
        <v>8685348.6436999999</v>
      </c>
      <c r="E14" s="529"/>
      <c r="F14" s="59"/>
      <c r="G14" s="59"/>
      <c r="I14" s="59"/>
      <c r="J14" s="59"/>
    </row>
    <row r="15" spans="1:10" ht="25.35" customHeight="1">
      <c r="A15" s="501" t="s">
        <v>29</v>
      </c>
      <c r="B15" s="1159">
        <v>20557563.359499998</v>
      </c>
      <c r="C15" s="1160">
        <v>4625762</v>
      </c>
      <c r="D15" s="87">
        <f t="shared" si="0"/>
        <v>25183325.359499998</v>
      </c>
      <c r="E15" s="529"/>
      <c r="F15" s="59"/>
      <c r="G15" s="59"/>
      <c r="I15" s="59"/>
      <c r="J15" s="59"/>
    </row>
    <row r="16" spans="1:10" ht="25.35" customHeight="1">
      <c r="A16" s="501" t="s">
        <v>30</v>
      </c>
      <c r="B16" s="1159">
        <v>62210734.112299994</v>
      </c>
      <c r="C16" s="1160">
        <v>12266869</v>
      </c>
      <c r="D16" s="87">
        <f t="shared" si="0"/>
        <v>74477603.112299994</v>
      </c>
      <c r="E16" s="529"/>
      <c r="F16" s="59"/>
      <c r="G16" s="59"/>
      <c r="I16" s="59"/>
      <c r="J16" s="59"/>
    </row>
    <row r="17" spans="1:10" ht="25.35" customHeight="1">
      <c r="A17" s="501" t="s">
        <v>31</v>
      </c>
      <c r="B17" s="1159">
        <v>43473852.9881</v>
      </c>
      <c r="C17" s="1160">
        <v>9941113</v>
      </c>
      <c r="D17" s="87">
        <f t="shared" si="0"/>
        <v>53414965.9881</v>
      </c>
      <c r="E17" s="529"/>
      <c r="F17" s="59"/>
      <c r="G17" s="59"/>
      <c r="I17" s="59"/>
      <c r="J17" s="59"/>
    </row>
    <row r="18" spans="1:10" ht="25.35" customHeight="1">
      <c r="A18" s="501" t="s">
        <v>32</v>
      </c>
      <c r="B18" s="1159">
        <v>12328495.215399999</v>
      </c>
      <c r="C18" s="1160">
        <v>2894280</v>
      </c>
      <c r="D18" s="87">
        <f t="shared" si="0"/>
        <v>15222775.215399999</v>
      </c>
      <c r="E18" s="529"/>
      <c r="F18" s="59"/>
      <c r="G18" s="59"/>
      <c r="I18" s="59"/>
      <c r="J18" s="59"/>
    </row>
    <row r="19" spans="1:10" ht="25.35" customHeight="1">
      <c r="A19" s="501" t="s">
        <v>33</v>
      </c>
      <c r="B19" s="1159">
        <v>18725936.7663</v>
      </c>
      <c r="C19" s="1160">
        <v>2843909</v>
      </c>
      <c r="D19" s="87">
        <f t="shared" si="0"/>
        <v>21569845.7663</v>
      </c>
      <c r="E19" s="529"/>
      <c r="F19" s="59"/>
      <c r="G19" s="59"/>
      <c r="I19" s="59"/>
      <c r="J19" s="59"/>
    </row>
    <row r="20" spans="1:10" ht="25.35" customHeight="1">
      <c r="A20" s="501" t="s">
        <v>34</v>
      </c>
      <c r="B20" s="1159">
        <v>24920093.315499999</v>
      </c>
      <c r="C20" s="1160">
        <v>4791952</v>
      </c>
      <c r="D20" s="87">
        <f t="shared" si="0"/>
        <v>29712045.315499999</v>
      </c>
      <c r="E20" s="529"/>
      <c r="F20" s="59"/>
      <c r="G20" s="59"/>
      <c r="I20" s="59"/>
      <c r="J20" s="59"/>
    </row>
    <row r="21" spans="1:10" ht="25.35" customHeight="1">
      <c r="A21" s="501" t="s">
        <v>35</v>
      </c>
      <c r="B21" s="1159">
        <v>151429109.92829999</v>
      </c>
      <c r="C21" s="1160">
        <v>36629438</v>
      </c>
      <c r="D21" s="87">
        <f t="shared" si="0"/>
        <v>188058547.92829999</v>
      </c>
      <c r="E21" s="529"/>
      <c r="F21" s="59"/>
      <c r="G21" s="59"/>
      <c r="I21" s="59"/>
      <c r="J21" s="59"/>
    </row>
    <row r="22" spans="1:10" ht="25.35" customHeight="1">
      <c r="A22" s="501" t="s">
        <v>36</v>
      </c>
      <c r="B22" s="1159">
        <v>7283864.2276000008</v>
      </c>
      <c r="C22" s="1160">
        <v>1541928</v>
      </c>
      <c r="D22" s="87">
        <f t="shared" si="0"/>
        <v>8825792.2276000008</v>
      </c>
      <c r="E22" s="529"/>
      <c r="F22" s="59"/>
      <c r="G22" s="59"/>
      <c r="I22" s="59"/>
      <c r="J22" s="59"/>
    </row>
    <row r="23" spans="1:10" ht="25.35" customHeight="1">
      <c r="A23" s="501" t="s">
        <v>37</v>
      </c>
      <c r="B23" s="1159">
        <v>17597037.0526</v>
      </c>
      <c r="C23" s="1160">
        <v>4074354</v>
      </c>
      <c r="D23" s="87">
        <f t="shared" si="0"/>
        <v>21671391.0526</v>
      </c>
      <c r="E23" s="529"/>
      <c r="F23" s="59"/>
      <c r="G23" s="59"/>
      <c r="I23" s="59"/>
      <c r="J23" s="59"/>
    </row>
    <row r="24" spans="1:10" ht="25.35" customHeight="1">
      <c r="A24" s="501" t="s">
        <v>38</v>
      </c>
      <c r="B24" s="1159">
        <v>58747439.630400002</v>
      </c>
      <c r="C24" s="1160">
        <v>12285532</v>
      </c>
      <c r="D24" s="87">
        <f t="shared" si="0"/>
        <v>71032971.630400002</v>
      </c>
      <c r="E24" s="529"/>
      <c r="F24" s="59"/>
      <c r="G24" s="59"/>
      <c r="I24" s="59"/>
      <c r="J24" s="59"/>
    </row>
    <row r="25" spans="1:10" ht="25.35" customHeight="1">
      <c r="A25" s="501" t="s">
        <v>39</v>
      </c>
      <c r="B25" s="1159">
        <v>40593262.803199999</v>
      </c>
      <c r="C25" s="1160">
        <v>5931856</v>
      </c>
      <c r="D25" s="87">
        <f t="shared" si="0"/>
        <v>46525118.803199999</v>
      </c>
      <c r="E25" s="529"/>
      <c r="F25" s="59"/>
      <c r="G25" s="59"/>
      <c r="I25" s="59"/>
      <c r="J25" s="59"/>
    </row>
    <row r="26" spans="1:10" ht="25.35" customHeight="1">
      <c r="A26" s="501" t="s">
        <v>40</v>
      </c>
      <c r="B26" s="1159">
        <v>32670984.101199999</v>
      </c>
      <c r="C26" s="1160">
        <v>7356570</v>
      </c>
      <c r="D26" s="87">
        <f t="shared" si="0"/>
        <v>40027554.101199999</v>
      </c>
      <c r="E26" s="529"/>
      <c r="F26" s="59"/>
      <c r="G26" s="59"/>
      <c r="I26" s="59"/>
      <c r="J26" s="59"/>
    </row>
    <row r="27" spans="1:10" ht="25.35" customHeight="1">
      <c r="A27" s="501" t="s">
        <v>41</v>
      </c>
      <c r="B27" s="1159">
        <v>46191757.493199997</v>
      </c>
      <c r="C27" s="1160">
        <v>6030014</v>
      </c>
      <c r="D27" s="87">
        <f t="shared" si="0"/>
        <v>52221771.493199997</v>
      </c>
      <c r="E27" s="529"/>
      <c r="F27" s="59"/>
      <c r="G27" s="59"/>
      <c r="I27" s="59"/>
      <c r="J27" s="59"/>
    </row>
    <row r="28" spans="1:10" ht="25.35" customHeight="1">
      <c r="A28" s="501" t="s">
        <v>42</v>
      </c>
      <c r="B28" s="1159">
        <v>21709062.337499999</v>
      </c>
      <c r="C28" s="1160">
        <v>4113436</v>
      </c>
      <c r="D28" s="87">
        <f t="shared" si="0"/>
        <v>25822498.337499999</v>
      </c>
      <c r="E28" s="529"/>
      <c r="F28" s="59"/>
      <c r="G28" s="59"/>
      <c r="I28" s="59"/>
      <c r="J28" s="59"/>
    </row>
    <row r="29" spans="1:10" ht="25.35" customHeight="1">
      <c r="A29" s="501" t="s">
        <v>43</v>
      </c>
      <c r="B29" s="1159">
        <v>71617032.119900003</v>
      </c>
      <c r="C29" s="1160">
        <v>14743060</v>
      </c>
      <c r="D29" s="87">
        <f t="shared" si="0"/>
        <v>86360092.119900003</v>
      </c>
      <c r="E29" s="529"/>
      <c r="F29" s="59"/>
      <c r="G29" s="59"/>
      <c r="I29" s="59"/>
      <c r="J29" s="59"/>
    </row>
    <row r="30" spans="1:10" ht="25.35" customHeight="1">
      <c r="A30" s="501" t="s">
        <v>44</v>
      </c>
      <c r="B30" s="1159">
        <v>38953794.723999999</v>
      </c>
      <c r="C30" s="1160">
        <v>7484787</v>
      </c>
      <c r="D30" s="87">
        <f t="shared" si="0"/>
        <v>46438581.723999999</v>
      </c>
      <c r="E30" s="529"/>
      <c r="F30" s="59"/>
      <c r="G30" s="59"/>
      <c r="I30" s="59"/>
      <c r="J30" s="59"/>
    </row>
    <row r="31" spans="1:10" ht="25.35" customHeight="1">
      <c r="A31" s="501" t="s">
        <v>45</v>
      </c>
      <c r="B31" s="1159">
        <v>41670946.726499997</v>
      </c>
      <c r="C31" s="1160">
        <v>8063557</v>
      </c>
      <c r="D31" s="87">
        <f t="shared" si="0"/>
        <v>49734503.726499997</v>
      </c>
      <c r="E31" s="529"/>
      <c r="F31" s="59"/>
      <c r="G31" s="59"/>
      <c r="I31" s="59"/>
      <c r="J31" s="59"/>
    </row>
    <row r="32" spans="1:10" ht="25.35" customHeight="1">
      <c r="A32" s="501" t="s">
        <v>46</v>
      </c>
      <c r="B32" s="1159">
        <v>17675458.982799999</v>
      </c>
      <c r="C32" s="1160">
        <v>3461595</v>
      </c>
      <c r="D32" s="87">
        <f t="shared" si="0"/>
        <v>21137053.982799999</v>
      </c>
      <c r="E32" s="529"/>
      <c r="F32" s="59"/>
      <c r="G32" s="59"/>
      <c r="I32" s="59" t="s">
        <v>47</v>
      </c>
      <c r="J32" s="59"/>
    </row>
    <row r="33" spans="1:21" ht="25.35" customHeight="1">
      <c r="A33" s="501" t="s">
        <v>48</v>
      </c>
      <c r="B33" s="1159">
        <v>29636356.845799997</v>
      </c>
      <c r="C33" s="1160">
        <v>6733218</v>
      </c>
      <c r="D33" s="87">
        <f t="shared" si="0"/>
        <v>36369574.845799997</v>
      </c>
      <c r="E33" s="529"/>
      <c r="F33" s="59"/>
      <c r="G33" s="59"/>
      <c r="I33" s="529"/>
      <c r="J33" s="59"/>
      <c r="K33" s="529"/>
    </row>
    <row r="34" spans="1:21" ht="25.35" customHeight="1" thickBot="1">
      <c r="A34" s="502" t="s">
        <v>49</v>
      </c>
      <c r="B34" s="1159">
        <v>88194296.761600003</v>
      </c>
      <c r="C34" s="1160">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15" t="s">
        <v>51</v>
      </c>
      <c r="B36" s="1315"/>
      <c r="C36" s="1315"/>
      <c r="D36" s="1315"/>
      <c r="E36" s="607"/>
      <c r="F36" s="24"/>
      <c r="K36" s="529"/>
    </row>
    <row r="37" spans="1:21" ht="44.45" customHeight="1">
      <c r="A37" s="1316" t="s">
        <v>796</v>
      </c>
      <c r="B37" s="1316"/>
      <c r="C37" s="1316"/>
      <c r="D37" s="1316"/>
      <c r="E37" s="606"/>
      <c r="F37" s="24"/>
      <c r="K37" s="529"/>
    </row>
    <row r="38" spans="1:21" ht="26.45" customHeight="1">
      <c r="A38" s="1274"/>
      <c r="B38" s="1274"/>
      <c r="C38" s="1274"/>
      <c r="D38" s="127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59" t="s">
        <v>759</v>
      </c>
      <c r="B40" s="1153" t="s">
        <v>794</v>
      </c>
      <c r="C40" s="1154"/>
      <c r="D40" s="1154"/>
      <c r="E40" s="1155"/>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62" t="str">
        <f>A10</f>
        <v>Chipola College</v>
      </c>
      <c r="B43" s="780" t="s">
        <v>56</v>
      </c>
      <c r="C43" s="781">
        <v>200000</v>
      </c>
      <c r="D43" s="781"/>
      <c r="E43" s="782">
        <f t="shared" ref="E43:E62" si="1">C43+D43</f>
        <v>200000</v>
      </c>
    </row>
    <row r="44" spans="1:21" ht="42">
      <c r="A44" s="1163" t="s">
        <v>23</v>
      </c>
      <c r="B44" s="1317" t="s">
        <v>778</v>
      </c>
      <c r="C44" s="1243"/>
      <c r="D44" s="1243">
        <v>375000</v>
      </c>
      <c r="E44" s="782">
        <f t="shared" si="1"/>
        <v>375000</v>
      </c>
    </row>
    <row r="45" spans="1:21" ht="42">
      <c r="A45" s="1163" t="str">
        <f>A11</f>
        <v>Daytona State College</v>
      </c>
      <c r="B45" s="783" t="s">
        <v>57</v>
      </c>
      <c r="C45" s="781">
        <v>500000</v>
      </c>
      <c r="D45" s="781"/>
      <c r="E45" s="782">
        <f t="shared" si="1"/>
        <v>500000</v>
      </c>
      <c r="H45" s="24"/>
    </row>
    <row r="46" spans="1:21" ht="84.75" customHeight="1">
      <c r="A46" s="1161" t="s">
        <v>25</v>
      </c>
      <c r="B46" s="783" t="s">
        <v>777</v>
      </c>
      <c r="C46" s="781"/>
      <c r="D46" s="781">
        <v>315500</v>
      </c>
      <c r="E46" s="782">
        <f t="shared" si="1"/>
        <v>315500</v>
      </c>
      <c r="H46" s="24"/>
    </row>
    <row r="47" spans="1:21" ht="84.75" customHeight="1">
      <c r="A47" s="1161" t="s">
        <v>25</v>
      </c>
      <c r="B47" s="1242" t="s">
        <v>780</v>
      </c>
      <c r="C47" s="1243"/>
      <c r="D47" s="1243">
        <v>447123</v>
      </c>
      <c r="E47" s="782">
        <f t="shared" si="1"/>
        <v>447123</v>
      </c>
      <c r="H47" s="24"/>
    </row>
    <row r="48" spans="1:21" ht="84.75" customHeight="1">
      <c r="A48" s="1161" t="s">
        <v>21</v>
      </c>
      <c r="B48" s="1242" t="s">
        <v>779</v>
      </c>
      <c r="C48" s="1243"/>
      <c r="D48" s="1243">
        <v>1200000</v>
      </c>
      <c r="E48" s="782">
        <f t="shared" si="1"/>
        <v>1200000</v>
      </c>
      <c r="H48" s="24"/>
    </row>
    <row r="49" spans="1:8" ht="62.45" customHeight="1">
      <c r="A49" s="1161" t="s">
        <v>30</v>
      </c>
      <c r="B49" s="783" t="s">
        <v>58</v>
      </c>
      <c r="C49" s="781">
        <v>2500000</v>
      </c>
      <c r="D49" s="781"/>
      <c r="E49" s="782">
        <f t="shared" si="1"/>
        <v>2500000</v>
      </c>
      <c r="H49" s="24"/>
    </row>
    <row r="50" spans="1:8" ht="62.45" customHeight="1">
      <c r="A50" s="1161" t="s">
        <v>35</v>
      </c>
      <c r="B50" s="1242" t="s">
        <v>782</v>
      </c>
      <c r="C50" s="1243"/>
      <c r="D50" s="1243">
        <v>1000000</v>
      </c>
      <c r="E50" s="782">
        <f t="shared" si="1"/>
        <v>1000000</v>
      </c>
      <c r="H50" s="24"/>
    </row>
    <row r="51" spans="1:8" ht="62.45" customHeight="1">
      <c r="A51" s="1161" t="s">
        <v>35</v>
      </c>
      <c r="B51" s="1242" t="s">
        <v>781</v>
      </c>
      <c r="C51" s="1243"/>
      <c r="D51" s="1243">
        <v>600050</v>
      </c>
      <c r="E51" s="782">
        <f t="shared" si="1"/>
        <v>600050</v>
      </c>
      <c r="H51" s="24"/>
    </row>
    <row r="52" spans="1:8" ht="62.45" customHeight="1">
      <c r="A52" s="1161" t="s">
        <v>36</v>
      </c>
      <c r="B52" s="1242" t="s">
        <v>783</v>
      </c>
      <c r="C52" s="1243"/>
      <c r="D52" s="1243">
        <v>400000</v>
      </c>
      <c r="E52" s="782">
        <f t="shared" si="1"/>
        <v>400000</v>
      </c>
      <c r="H52" s="24"/>
    </row>
    <row r="53" spans="1:8" ht="62.45" customHeight="1">
      <c r="A53" s="1161" t="s">
        <v>37</v>
      </c>
      <c r="B53" s="1242" t="s">
        <v>784</v>
      </c>
      <c r="C53" s="1243"/>
      <c r="D53" s="1243">
        <v>500000</v>
      </c>
      <c r="E53" s="782">
        <f t="shared" si="1"/>
        <v>500000</v>
      </c>
      <c r="H53" s="24"/>
    </row>
    <row r="54" spans="1:8" ht="62.45" customHeight="1">
      <c r="A54" s="1161" t="s">
        <v>39</v>
      </c>
      <c r="B54" s="1242" t="s">
        <v>785</v>
      </c>
      <c r="C54" s="1243"/>
      <c r="D54" s="1243">
        <v>400000</v>
      </c>
      <c r="E54" s="782">
        <f t="shared" si="1"/>
        <v>400000</v>
      </c>
      <c r="H54" s="24"/>
    </row>
    <row r="55" spans="1:8">
      <c r="A55" s="1161" t="str">
        <f>A25</f>
        <v>Pasco-Hernando State College</v>
      </c>
      <c r="B55" s="783" t="s">
        <v>59</v>
      </c>
      <c r="C55" s="781">
        <v>2306271</v>
      </c>
      <c r="D55" s="781"/>
      <c r="E55" s="782">
        <f t="shared" si="1"/>
        <v>2306271</v>
      </c>
      <c r="H55" s="24"/>
    </row>
    <row r="56" spans="1:8">
      <c r="A56" s="1321" t="s">
        <v>786</v>
      </c>
      <c r="B56" s="1242" t="s">
        <v>787</v>
      </c>
      <c r="C56" s="1243"/>
      <c r="D56" s="1243">
        <v>765645</v>
      </c>
      <c r="E56" s="782">
        <f t="shared" si="1"/>
        <v>765645</v>
      </c>
      <c r="H56" s="24"/>
    </row>
    <row r="57" spans="1:8" ht="42">
      <c r="A57" s="1319" t="s">
        <v>788</v>
      </c>
      <c r="B57" s="1242" t="s">
        <v>789</v>
      </c>
      <c r="C57" s="1243"/>
      <c r="D57" s="1243">
        <v>5000000</v>
      </c>
      <c r="E57" s="782">
        <f t="shared" si="1"/>
        <v>5000000</v>
      </c>
      <c r="H57" s="24"/>
    </row>
    <row r="58" spans="1:8" ht="42">
      <c r="A58" s="1318" t="s">
        <v>727</v>
      </c>
      <c r="B58" s="1242" t="s">
        <v>790</v>
      </c>
      <c r="C58" s="1243"/>
      <c r="D58" s="1243">
        <v>756722</v>
      </c>
      <c r="E58" s="782">
        <f t="shared" si="1"/>
        <v>756722</v>
      </c>
      <c r="H58" s="24"/>
    </row>
    <row r="59" spans="1:8" ht="63">
      <c r="A59" s="1164" t="s">
        <v>43</v>
      </c>
      <c r="B59" s="783" t="s">
        <v>791</v>
      </c>
      <c r="C59" s="781"/>
      <c r="D59" s="781">
        <v>955600</v>
      </c>
      <c r="E59" s="782">
        <f t="shared" si="1"/>
        <v>955600</v>
      </c>
      <c r="H59" s="24"/>
    </row>
    <row r="60" spans="1:8" ht="62.45" customHeight="1">
      <c r="A60" s="1164" t="s">
        <v>46</v>
      </c>
      <c r="B60" s="1242" t="s">
        <v>723</v>
      </c>
      <c r="C60" s="1243"/>
      <c r="D60" s="1243">
        <v>1400000</v>
      </c>
      <c r="E60" s="782">
        <f t="shared" si="1"/>
        <v>1400000</v>
      </c>
      <c r="H60" s="24"/>
    </row>
    <row r="61" spans="1:8" ht="86.25" customHeight="1">
      <c r="A61" s="1164" t="s">
        <v>60</v>
      </c>
      <c r="B61" s="1242" t="s">
        <v>792</v>
      </c>
      <c r="C61" s="1243"/>
      <c r="D61" s="1243">
        <v>50000</v>
      </c>
      <c r="E61" s="782">
        <f t="shared" si="1"/>
        <v>50000</v>
      </c>
      <c r="H61" s="24"/>
    </row>
    <row r="62" spans="1:8" ht="86.25" customHeight="1" thickBot="1">
      <c r="A62" s="1318" t="s">
        <v>49</v>
      </c>
      <c r="B62" s="730" t="s">
        <v>793</v>
      </c>
      <c r="C62" s="731"/>
      <c r="D62" s="731">
        <v>1000000</v>
      </c>
      <c r="E62" s="132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05.03.22    BY:  EN</v>
      </c>
      <c r="C67" s="53" t="s">
        <v>10</v>
      </c>
      <c r="D67" s="53"/>
      <c r="F67" s="24"/>
      <c r="G67" s="24"/>
      <c r="H67" s="24"/>
    </row>
    <row r="68" spans="1:13" ht="45" customHeight="1" thickBot="1">
      <c r="A68" s="1267" t="s">
        <v>728</v>
      </c>
      <c r="B68" s="126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71" t="s">
        <v>767</v>
      </c>
      <c r="C75" s="1272"/>
      <c r="D75" s="1272"/>
      <c r="E75" s="1273"/>
      <c r="F75" s="21"/>
      <c r="G75" s="53"/>
      <c r="H75" s="24"/>
    </row>
    <row r="76" spans="1:13" ht="87.6" customHeight="1" thickBot="1">
      <c r="A76" s="50" t="s">
        <v>17</v>
      </c>
      <c r="B76" s="30" t="s">
        <v>797</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2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54" t="s">
        <v>768</v>
      </c>
      <c r="B108" s="1254"/>
      <c r="C108" s="1254"/>
      <c r="D108" s="1254"/>
      <c r="E108" s="1254"/>
      <c r="F108" s="1254"/>
      <c r="G108" s="1254"/>
      <c r="H108" s="1254"/>
      <c r="I108" s="1254"/>
      <c r="J108" s="1254"/>
      <c r="K108" s="1254"/>
      <c r="L108" s="1254"/>
      <c r="M108" s="1254"/>
      <c r="N108" s="1254"/>
      <c r="O108" s="1254"/>
      <c r="P108" s="1254"/>
      <c r="Q108" s="1254"/>
      <c r="R108" s="1254"/>
    </row>
    <row r="109" spans="1:19" ht="20.100000000000001" customHeight="1">
      <c r="A109" s="1252" t="s">
        <v>68</v>
      </c>
      <c r="B109" s="1252"/>
      <c r="C109" s="1252"/>
      <c r="D109" s="1252"/>
      <c r="E109" s="1252"/>
      <c r="F109" s="1252"/>
      <c r="G109" s="1252"/>
      <c r="H109" s="1252"/>
      <c r="I109" s="1252"/>
      <c r="J109" s="1252"/>
      <c r="K109" s="1252"/>
      <c r="L109" s="1252"/>
      <c r="M109" s="1252"/>
      <c r="N109" s="1252"/>
      <c r="O109" s="1252"/>
      <c r="P109" s="1252"/>
      <c r="Q109" s="1252"/>
      <c r="R109" s="125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52" t="s">
        <v>70</v>
      </c>
      <c r="B111" s="1252"/>
      <c r="C111" s="1252"/>
      <c r="D111" s="1252"/>
      <c r="E111" s="1252"/>
      <c r="F111" s="1252"/>
      <c r="G111" s="1252"/>
      <c r="H111" s="1252"/>
      <c r="I111" s="1252"/>
      <c r="J111" s="1252"/>
      <c r="K111" s="1252"/>
      <c r="L111" s="1252"/>
      <c r="M111" s="1252"/>
      <c r="N111" s="1252"/>
      <c r="O111" s="1252"/>
      <c r="P111" s="1252"/>
      <c r="Q111" s="1252"/>
      <c r="R111" s="1252"/>
    </row>
    <row r="112" spans="1:19" ht="20.100000000000001" customHeight="1">
      <c r="A112" s="1252"/>
      <c r="B112" s="1252"/>
      <c r="C112" s="1252"/>
      <c r="D112" s="1252"/>
      <c r="E112" s="1252"/>
      <c r="F112" s="1252"/>
      <c r="G112" s="1252"/>
    </row>
    <row r="113" spans="1:54" ht="32.450000000000003" customHeight="1" thickBot="1">
      <c r="E113" s="599"/>
      <c r="F113" s="599"/>
      <c r="G113" s="599"/>
      <c r="H113" s="27"/>
      <c r="I113" s="27"/>
      <c r="J113" s="27"/>
      <c r="K113" s="27"/>
    </row>
    <row r="114" spans="1:54" ht="43.35" customHeight="1" thickBot="1">
      <c r="A114" s="58" t="s">
        <v>761</v>
      </c>
      <c r="B114" s="1247" t="s">
        <v>774</v>
      </c>
      <c r="C114" s="1248"/>
      <c r="D114" s="1249"/>
      <c r="E114" s="1250" t="s">
        <v>71</v>
      </c>
      <c r="F114" s="1250"/>
      <c r="G114" s="1250"/>
      <c r="H114" s="1250"/>
      <c r="I114" s="1250"/>
      <c r="J114" s="1250"/>
      <c r="K114" s="1250"/>
      <c r="L114" s="1250"/>
      <c r="M114" s="1250"/>
      <c r="N114" s="1250"/>
      <c r="O114" s="1250"/>
      <c r="P114" s="1250"/>
      <c r="Q114" s="1250"/>
      <c r="R114" s="1250"/>
      <c r="S114" s="1251"/>
      <c r="T114" s="764"/>
      <c r="U114" s="764"/>
      <c r="AC114" s="22"/>
      <c r="AD114" s="37"/>
      <c r="AK114" s="497"/>
    </row>
    <row r="115" spans="1:54" ht="39" customHeight="1" thickBot="1">
      <c r="A115" s="57">
        <v>1</v>
      </c>
      <c r="B115" s="55">
        <v>2</v>
      </c>
      <c r="C115" s="1250">
        <v>3</v>
      </c>
      <c r="D115" s="1251">
        <v>4</v>
      </c>
      <c r="E115" s="1250">
        <v>5</v>
      </c>
      <c r="F115" s="1250">
        <v>6</v>
      </c>
      <c r="G115" s="1250">
        <v>7</v>
      </c>
      <c r="H115" s="1250">
        <v>8</v>
      </c>
      <c r="I115" s="1250">
        <v>9</v>
      </c>
      <c r="J115" s="1250">
        <v>10</v>
      </c>
      <c r="K115" s="1250">
        <v>11</v>
      </c>
      <c r="L115" s="1250">
        <v>12</v>
      </c>
      <c r="M115" s="1250">
        <v>13</v>
      </c>
      <c r="N115" s="1250">
        <v>14</v>
      </c>
      <c r="O115" s="1250">
        <v>15</v>
      </c>
      <c r="P115" s="1250">
        <v>16</v>
      </c>
      <c r="Q115" s="1250">
        <v>17</v>
      </c>
      <c r="R115" s="1250">
        <v>18</v>
      </c>
      <c r="S115" s="1251">
        <v>19</v>
      </c>
      <c r="T115" s="1308" t="s">
        <v>50</v>
      </c>
      <c r="U115" s="38"/>
      <c r="V115" s="55">
        <v>20</v>
      </c>
      <c r="W115" s="1250">
        <v>21</v>
      </c>
      <c r="X115" s="1250">
        <v>22</v>
      </c>
      <c r="Y115" s="71"/>
      <c r="Z115" s="1250">
        <v>23</v>
      </c>
      <c r="AA115" s="1250">
        <v>24</v>
      </c>
      <c r="AB115" s="1251">
        <v>25</v>
      </c>
      <c r="AC115" s="40"/>
      <c r="AD115" s="37"/>
    </row>
    <row r="116" spans="1:54" ht="29.45" customHeight="1" thickBot="1">
      <c r="A116" s="67" t="s">
        <v>73</v>
      </c>
      <c r="B116" s="1322" t="s">
        <v>74</v>
      </c>
      <c r="C116" s="1323"/>
      <c r="D116" s="1324"/>
      <c r="E116" s="39"/>
      <c r="G116" s="1277"/>
      <c r="H116" s="1277"/>
      <c r="I116" s="1277"/>
      <c r="J116" s="1277" t="s">
        <v>75</v>
      </c>
      <c r="K116" s="1277"/>
      <c r="L116" s="1277"/>
      <c r="M116" s="1277"/>
      <c r="N116" s="1277"/>
      <c r="O116" s="1277"/>
      <c r="P116" s="1277"/>
      <c r="Q116" s="1302" t="s">
        <v>76</v>
      </c>
      <c r="R116" s="1303"/>
      <c r="S116" s="1304"/>
      <c r="T116" s="1309" t="s">
        <v>769</v>
      </c>
      <c r="U116" s="41"/>
      <c r="V116" s="42"/>
      <c r="W116" s="43"/>
      <c r="X116" s="44"/>
      <c r="Y116" s="72"/>
      <c r="Z116" s="1280"/>
      <c r="AA116" s="1281"/>
      <c r="AB116" s="1282"/>
      <c r="AC116" s="22"/>
      <c r="AD116" s="729" t="s">
        <v>770</v>
      </c>
      <c r="AF116" s="36"/>
      <c r="AG116" s="37"/>
    </row>
    <row r="117" spans="1:54" ht="66" customHeight="1" thickBot="1">
      <c r="A117" s="45"/>
      <c r="B117" s="1259" t="s">
        <v>77</v>
      </c>
      <c r="C117" s="1260"/>
      <c r="D117" s="1261"/>
      <c r="E117" s="1259" t="s">
        <v>78</v>
      </c>
      <c r="F117" s="1260"/>
      <c r="G117" s="1261"/>
      <c r="H117" s="1259" t="s">
        <v>79</v>
      </c>
      <c r="I117" s="1260"/>
      <c r="J117" s="1261"/>
      <c r="K117" s="1262" t="s">
        <v>80</v>
      </c>
      <c r="L117" s="1262"/>
      <c r="M117" s="1262"/>
      <c r="N117" s="1263" t="s">
        <v>81</v>
      </c>
      <c r="O117" s="1264"/>
      <c r="P117" s="1265"/>
      <c r="Q117" s="1305" t="s">
        <v>82</v>
      </c>
      <c r="R117" s="1306"/>
      <c r="S117" s="1307"/>
      <c r="T117" s="1278" t="s">
        <v>83</v>
      </c>
      <c r="U117" s="26"/>
      <c r="V117" s="1256" t="s">
        <v>84</v>
      </c>
      <c r="W117" s="1257"/>
      <c r="X117" s="1266"/>
      <c r="Y117" s="1310"/>
      <c r="Z117" s="1256" t="s">
        <v>85</v>
      </c>
      <c r="AA117" s="1257"/>
      <c r="AB117" s="1258"/>
      <c r="AC117" s="27"/>
      <c r="AD117" s="54" t="s">
        <v>86</v>
      </c>
      <c r="AF117" s="22"/>
      <c r="AG117" s="24"/>
      <c r="AI117" s="1311" t="s">
        <v>771</v>
      </c>
      <c r="AJ117" s="1311"/>
      <c r="AK117" s="1311"/>
      <c r="AL117" s="1311"/>
      <c r="AM117" s="1311"/>
      <c r="AN117" s="1311"/>
      <c r="AO117" s="1311"/>
      <c r="AP117" s="27"/>
      <c r="AS117" s="27"/>
      <c r="AT117" s="27"/>
    </row>
    <row r="118" spans="1:54" ht="87" customHeight="1" thickBot="1">
      <c r="A118" s="50" t="s">
        <v>17</v>
      </c>
      <c r="B118" s="1171" t="s">
        <v>87</v>
      </c>
      <c r="C118" s="495"/>
      <c r="D118" s="704" t="s">
        <v>55</v>
      </c>
      <c r="E118" s="1170" t="s">
        <v>87</v>
      </c>
      <c r="F118" s="1169" t="s">
        <v>88</v>
      </c>
      <c r="G118" s="68" t="s">
        <v>55</v>
      </c>
      <c r="H118" s="1172" t="s">
        <v>87</v>
      </c>
      <c r="I118" s="1173" t="s">
        <v>88</v>
      </c>
      <c r="J118" s="70" t="s">
        <v>55</v>
      </c>
      <c r="K118" s="1174" t="s">
        <v>87</v>
      </c>
      <c r="L118" s="1175" t="s">
        <v>88</v>
      </c>
      <c r="M118" s="740" t="s">
        <v>55</v>
      </c>
      <c r="N118" s="1176" t="s">
        <v>87</v>
      </c>
      <c r="O118" s="1175" t="s">
        <v>88</v>
      </c>
      <c r="P118" s="673" t="s">
        <v>55</v>
      </c>
      <c r="Q118" s="1176" t="s">
        <v>87</v>
      </c>
      <c r="R118" s="1169" t="s">
        <v>88</v>
      </c>
      <c r="S118" s="70" t="s">
        <v>55</v>
      </c>
      <c r="T118" s="1279"/>
      <c r="V118" s="1177" t="s">
        <v>87</v>
      </c>
      <c r="W118" s="1178" t="s">
        <v>88</v>
      </c>
      <c r="X118" s="788" t="s">
        <v>55</v>
      </c>
      <c r="Y118" s="69"/>
      <c r="Z118" s="46" t="s">
        <v>87</v>
      </c>
      <c r="AA118" s="1179" t="s">
        <v>88</v>
      </c>
      <c r="AB118" s="95" t="s">
        <v>55</v>
      </c>
      <c r="AD118" s="50" t="s">
        <v>17</v>
      </c>
      <c r="AE118" s="1180" t="s">
        <v>89</v>
      </c>
      <c r="AF118" s="1181"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25"/>
      <c r="D119" s="1165">
        <f t="shared" ref="D119:D146" si="8">B119+C119</f>
        <v>1010</v>
      </c>
      <c r="E119" s="128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76" t="s">
        <v>92</v>
      </c>
      <c r="AJ119" s="1276"/>
      <c r="AK119" s="1276"/>
      <c r="AL119" s="1276"/>
      <c r="AM119" s="1276"/>
      <c r="AN119" s="127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66">
        <f t="shared" si="8"/>
        <v>1229</v>
      </c>
      <c r="E120" s="128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76" t="s">
        <v>93</v>
      </c>
      <c r="AJ120" s="1276"/>
      <c r="AK120" s="1276"/>
      <c r="AL120" s="1276"/>
      <c r="AM120" s="1276"/>
      <c r="AN120" s="127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66">
        <f t="shared" si="8"/>
        <v>294</v>
      </c>
      <c r="E121" s="128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76" t="s">
        <v>94</v>
      </c>
      <c r="AJ121" s="1276"/>
      <c r="AK121" s="1276"/>
      <c r="AL121" s="1276"/>
      <c r="AM121" s="1276"/>
      <c r="AN121" s="127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66">
        <f t="shared" si="8"/>
        <v>153</v>
      </c>
      <c r="E122" s="128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66">
        <f t="shared" si="8"/>
        <v>912</v>
      </c>
      <c r="E123" s="128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66">
        <f t="shared" si="8"/>
        <v>594</v>
      </c>
      <c r="E124" s="128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66">
        <f t="shared" si="8"/>
        <v>1626</v>
      </c>
      <c r="E125" s="128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66">
        <f t="shared" si="8"/>
        <v>53</v>
      </c>
      <c r="E126" s="128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75" t="s">
        <v>95</v>
      </c>
      <c r="AJ126" s="1275"/>
      <c r="AK126" s="1275"/>
      <c r="AL126" s="1275"/>
      <c r="AM126" s="1275"/>
      <c r="AN126" s="1275"/>
      <c r="AO126" s="498">
        <f>AO124-AO125</f>
        <v>240205.21226363475</v>
      </c>
      <c r="AP126" s="27"/>
      <c r="AQ126" s="27"/>
      <c r="AR126" s="27"/>
      <c r="AS126" s="27"/>
      <c r="AT126" s="27"/>
      <c r="AU126" s="27"/>
    </row>
    <row r="127" spans="1:54" ht="25.35" customHeight="1">
      <c r="A127" s="797" t="str">
        <f t="shared" si="7"/>
        <v>Gulf Coast State College</v>
      </c>
      <c r="B127" s="761">
        <v>133</v>
      </c>
      <c r="C127" s="768"/>
      <c r="D127" s="1166">
        <f t="shared" si="8"/>
        <v>133</v>
      </c>
      <c r="E127" s="128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66">
        <f t="shared" si="8"/>
        <v>0</v>
      </c>
      <c r="E128" s="128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75" t="s">
        <v>773</v>
      </c>
      <c r="AJ128" s="1275"/>
      <c r="AK128" s="1275"/>
      <c r="AL128" s="1275"/>
      <c r="AM128" s="1275"/>
      <c r="AN128" s="1275"/>
      <c r="AO128" s="499">
        <f>AO122+AO126</f>
        <v>275644</v>
      </c>
      <c r="AP128" s="27"/>
      <c r="AQ128" s="27"/>
      <c r="AR128" s="27"/>
      <c r="AS128" s="27"/>
      <c r="AT128" s="27"/>
      <c r="AU128" s="27"/>
    </row>
    <row r="129" spans="1:47" ht="25.35" customHeight="1">
      <c r="A129" s="797" t="str">
        <f t="shared" si="7"/>
        <v>Indian River State College</v>
      </c>
      <c r="B129" s="761">
        <v>1362</v>
      </c>
      <c r="C129" s="768"/>
      <c r="D129" s="1166">
        <f t="shared" si="8"/>
        <v>1362</v>
      </c>
      <c r="E129" s="128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66">
        <f t="shared" si="8"/>
        <v>95</v>
      </c>
      <c r="E130" s="128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66">
        <f t="shared" si="8"/>
        <v>132</v>
      </c>
      <c r="E131" s="128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66">
        <f t="shared" si="8"/>
        <v>433</v>
      </c>
      <c r="E132" s="128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66">
        <f t="shared" si="8"/>
        <v>2569</v>
      </c>
      <c r="E133" s="128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66">
        <f t="shared" si="8"/>
        <v>31</v>
      </c>
      <c r="E134" s="128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66">
        <f t="shared" si="8"/>
        <v>295</v>
      </c>
      <c r="E135" s="128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66">
        <f t="shared" si="8"/>
        <v>939</v>
      </c>
      <c r="E136" s="128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66">
        <f t="shared" si="8"/>
        <v>349</v>
      </c>
      <c r="E137" s="128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66">
        <f t="shared" si="8"/>
        <v>434</v>
      </c>
      <c r="E138" s="128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66">
        <f t="shared" si="8"/>
        <v>722</v>
      </c>
      <c r="E139" s="128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66">
        <f t="shared" si="8"/>
        <v>237</v>
      </c>
      <c r="E140" s="128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66">
        <f t="shared" si="8"/>
        <v>2389</v>
      </c>
      <c r="E141" s="128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66">
        <f t="shared" si="8"/>
        <v>461</v>
      </c>
      <c r="E142" s="128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66">
        <f t="shared" si="8"/>
        <v>850</v>
      </c>
      <c r="E143" s="128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66">
        <f t="shared" si="8"/>
        <v>116</v>
      </c>
      <c r="E144" s="128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66">
        <f t="shared" si="8"/>
        <v>37</v>
      </c>
      <c r="E145" s="128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67">
        <f t="shared" si="8"/>
        <v>1160</v>
      </c>
      <c r="E146" s="128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68">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0" t="s">
        <v>96</v>
      </c>
      <c r="B151" s="1270"/>
      <c r="C151" s="1270"/>
      <c r="D151" s="1270"/>
      <c r="E151" s="94"/>
    </row>
    <row r="152" spans="1:48">
      <c r="A152" s="1269" t="s">
        <v>97</v>
      </c>
      <c r="B152" s="1269"/>
      <c r="C152" s="1269"/>
      <c r="D152" s="1269"/>
    </row>
    <row r="153" spans="1:48">
      <c r="A153" s="1255" t="s">
        <v>98</v>
      </c>
      <c r="B153" s="1255"/>
      <c r="C153" s="1255"/>
      <c r="D153" s="1255"/>
      <c r="E153" s="125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70" zoomScaleNormal="70" zoomScaleSheetLayoutView="51" zoomScalePageLayoutView="60" workbookViewId="0">
      <selection activeCell="C132" sqref="C132"/>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07" t="s">
        <v>11</v>
      </c>
      <c r="B1" s="1107"/>
      <c r="C1" s="1107"/>
      <c r="D1" s="1107"/>
      <c r="E1" s="1107"/>
      <c r="F1" s="1107"/>
      <c r="G1" s="1107"/>
      <c r="H1" s="994"/>
      <c r="I1" s="994"/>
    </row>
    <row r="2" spans="1:53" ht="20.100000000000001" customHeight="1">
      <c r="A2" s="1107" t="s">
        <v>737</v>
      </c>
      <c r="B2" s="1107"/>
      <c r="C2" s="1107"/>
      <c r="D2" s="1107"/>
      <c r="E2" s="1107"/>
      <c r="F2" s="1107"/>
      <c r="G2" s="1107"/>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07"/>
      <c r="B3" s="1107"/>
      <c r="C3" s="1107"/>
      <c r="D3" s="1107"/>
      <c r="E3" s="1107"/>
      <c r="F3" s="1107"/>
      <c r="G3" s="1107"/>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08" t="s">
        <v>99</v>
      </c>
      <c r="B4" s="1108"/>
      <c r="C4" s="1108"/>
      <c r="D4" s="1108"/>
      <c r="E4" s="1108"/>
      <c r="F4" s="1108"/>
      <c r="G4" s="1108"/>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28</v>
      </c>
      <c r="E7" s="1156"/>
      <c r="F7" s="1156"/>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09" t="s">
        <v>807</v>
      </c>
      <c r="D10" s="1109"/>
      <c r="E10" s="1109"/>
      <c r="F10" s="1109"/>
      <c r="G10" s="1109"/>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5.0049617980854978E-2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0" t="s">
        <v>106</v>
      </c>
      <c r="D18" s="1110"/>
      <c r="E18" s="1110"/>
      <c r="F18" s="1110"/>
      <c r="G18" s="1110"/>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1590</v>
      </c>
      <c r="E44" s="138">
        <f>+'EXHIBIT C'!F10</f>
        <v>1500</v>
      </c>
      <c r="F44" s="139">
        <f t="shared" ref="F44:F50" si="0">IF(D44=0,"0",(E44/D44-1))</f>
        <v>-5.6603773584905648E-2</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8752.5608656447257</v>
      </c>
      <c r="E45" s="142">
        <f>+'EXHIBIT C'!F11</f>
        <v>10080</v>
      </c>
      <c r="F45" s="810">
        <f t="shared" si="0"/>
        <v>0.15166294239274536</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7949.1732283464571</v>
      </c>
      <c r="E46" s="814">
        <f>+'EXHIBIT C'!F12</f>
        <v>6540</v>
      </c>
      <c r="F46" s="810">
        <f t="shared" si="0"/>
        <v>-0.1772729298842548</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1296.6075949367089</v>
      </c>
      <c r="E47" s="814">
        <f>+'EXHIBIT C'!F13</f>
        <v>1260</v>
      </c>
      <c r="F47" s="810">
        <f t="shared" si="0"/>
        <v>-2.8233364573570729E-2</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432.28571428571428</v>
      </c>
      <c r="E48" s="814">
        <f>+'EXHIBIT C'!F14</f>
        <v>480</v>
      </c>
      <c r="F48" s="810">
        <f t="shared" si="0"/>
        <v>0.11037673496364842</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20020.627403213603</v>
      </c>
      <c r="E50" s="145">
        <f>+'EXHIBIT C'!F17</f>
        <v>19860</v>
      </c>
      <c r="F50" s="146">
        <f t="shared" si="0"/>
        <v>-8.023095379509404E-3</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1" t="s">
        <v>137</v>
      </c>
      <c r="D51" s="1112"/>
      <c r="E51" s="1112"/>
      <c r="F51" s="1112"/>
      <c r="G51" s="1113"/>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134.25" customHeight="1">
      <c r="C53" s="1342" t="s">
        <v>808</v>
      </c>
      <c r="D53" s="1343"/>
      <c r="E53" s="1343"/>
      <c r="F53" s="1343"/>
      <c r="G53" s="1344"/>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08"/>
      <c r="D54" s="1009"/>
      <c r="E54" s="1009"/>
      <c r="F54" s="1009"/>
      <c r="G54" s="1010"/>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08"/>
      <c r="D55" s="1009"/>
      <c r="E55" s="1009"/>
      <c r="F55" s="1009"/>
      <c r="G55" s="1010"/>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08"/>
      <c r="D56" s="1009"/>
      <c r="E56" s="1009"/>
      <c r="F56" s="1009"/>
      <c r="G56" s="1010"/>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08"/>
      <c r="D57" s="1009"/>
      <c r="E57" s="1009"/>
      <c r="F57" s="1009"/>
      <c r="G57" s="1010"/>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08"/>
      <c r="D58" s="1009"/>
      <c r="E58" s="1009"/>
      <c r="F58" s="1009"/>
      <c r="G58" s="1010"/>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08"/>
      <c r="D59" s="1009"/>
      <c r="E59" s="1009"/>
      <c r="F59" s="1009"/>
      <c r="G59" s="1010"/>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08"/>
      <c r="D60" s="1009"/>
      <c r="E60" s="1009"/>
      <c r="F60" s="1009"/>
      <c r="G60" s="1010"/>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08"/>
      <c r="D61" s="1009"/>
      <c r="E61" s="1009"/>
      <c r="F61" s="1009"/>
      <c r="G61" s="1010"/>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1"/>
      <c r="D62" s="1012"/>
      <c r="E62" s="1012"/>
      <c r="F62" s="1012"/>
      <c r="G62" s="1013"/>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150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849.60324616771868</v>
      </c>
      <c r="E69" s="159">
        <f>+'EXHIBIT C'!D20</f>
        <v>1500</v>
      </c>
      <c r="F69" s="821">
        <f t="shared" si="2"/>
        <v>0.76552997739357465</v>
      </c>
      <c r="G69" s="822"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856.53543307086625</v>
      </c>
      <c r="E70" s="824">
        <f>+'EXHIBIT C'!D21</f>
        <v>1080</v>
      </c>
      <c r="F70" s="821">
        <f t="shared" si="2"/>
        <v>0.26089354660783215</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23.392405063291136</v>
      </c>
      <c r="E71" s="824">
        <f>+'EXHIBIT C'!D22</f>
        <v>0</v>
      </c>
      <c r="F71" s="821">
        <f t="shared" si="2"/>
        <v>-1</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77.714285714285722</v>
      </c>
      <c r="E72" s="824">
        <f>+'EXHIBIT C'!D23</f>
        <v>150</v>
      </c>
      <c r="F72" s="821">
        <f t="shared" si="2"/>
        <v>0.93014705882352922</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1807.2453700161618</v>
      </c>
      <c r="E74" s="161">
        <f>SUM(E68:E73)</f>
        <v>2880</v>
      </c>
      <c r="F74" s="162">
        <f t="shared" si="2"/>
        <v>0.59358549081481105</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1" t="s">
        <v>143</v>
      </c>
      <c r="D75" s="1112"/>
      <c r="E75" s="1112"/>
      <c r="F75" s="1112"/>
      <c r="G75" s="1113"/>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109.5" customHeight="1">
      <c r="A77" s="121"/>
      <c r="B77" s="121"/>
      <c r="C77" s="1345" t="s">
        <v>809</v>
      </c>
      <c r="D77" s="1346"/>
      <c r="E77" s="1346"/>
      <c r="F77" s="1346"/>
      <c r="G77" s="1347"/>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4"/>
      <c r="D78" s="1015"/>
      <c r="E78" s="1015"/>
      <c r="F78" s="1015"/>
      <c r="G78" s="1016"/>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4"/>
      <c r="D79" s="1015"/>
      <c r="E79" s="1015"/>
      <c r="F79" s="1015"/>
      <c r="G79" s="1016"/>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4"/>
      <c r="D80" s="1015"/>
      <c r="E80" s="1015"/>
      <c r="F80" s="1015"/>
      <c r="G80" s="1016"/>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4"/>
      <c r="D81" s="1015"/>
      <c r="E81" s="1015"/>
      <c r="F81" s="1015"/>
      <c r="G81" s="1016"/>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4"/>
      <c r="D82" s="1015"/>
      <c r="E82" s="1015"/>
      <c r="F82" s="1015"/>
      <c r="G82" s="1016"/>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4"/>
      <c r="D83" s="1015"/>
      <c r="E83" s="1015"/>
      <c r="F83" s="1015"/>
      <c r="G83" s="1016"/>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4"/>
      <c r="D84" s="1015"/>
      <c r="E84" s="1015"/>
      <c r="F84" s="1015"/>
      <c r="G84" s="1016"/>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4"/>
      <c r="D85" s="1015"/>
      <c r="E85" s="1015"/>
      <c r="F85" s="1015"/>
      <c r="G85" s="1016"/>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17"/>
      <c r="D86" s="1018"/>
      <c r="E86" s="1018"/>
      <c r="F86" s="1018"/>
      <c r="G86" s="1019"/>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14" t="s">
        <v>153</v>
      </c>
      <c r="D99" s="1114"/>
      <c r="E99" s="1114"/>
      <c r="F99" s="1114"/>
      <c r="G99" s="1114"/>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7222490.6436999999</v>
      </c>
      <c r="E102" s="833">
        <f>+'EXHIBIT D'!G75</f>
        <v>7222490.6436999999</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62605</v>
      </c>
      <c r="E103" s="833">
        <f>'EXHIBIT D'!G77</f>
        <v>62605</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1462858</v>
      </c>
      <c r="E104" s="833">
        <f>'EXHIBIT D'!G81</f>
        <v>1462858</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798</v>
      </c>
      <c r="D105" s="173">
        <f>E105</f>
        <v>381155</v>
      </c>
      <c r="E105" s="174">
        <f>'EXHIBIT D'!G76</f>
        <v>381155</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9129108.6436999999</v>
      </c>
      <c r="E106" s="176">
        <f>SUM(E102:E105)</f>
        <v>9129108.6436999999</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15" t="s">
        <v>739</v>
      </c>
      <c r="D117" s="1115"/>
      <c r="E117" s="1115"/>
      <c r="F117" s="1115"/>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785603</v>
      </c>
      <c r="D119" s="988" t="s">
        <v>740</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785603</v>
      </c>
      <c r="D120" s="991" t="s">
        <v>741</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16" t="s">
        <v>802</v>
      </c>
      <c r="E121" s="1116"/>
      <c r="F121" s="1116"/>
      <c r="G121" s="1116"/>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09" t="s">
        <v>168</v>
      </c>
      <c r="D124" s="1109"/>
      <c r="E124" s="1109"/>
      <c r="F124" s="1109"/>
      <c r="G124" s="1109"/>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7082567.8000000007</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7107568</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-25000.199999999255</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25000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-0.19999999925494194</v>
      </c>
      <c r="D132" s="1117" t="s">
        <v>171</v>
      </c>
      <c r="E132" s="1117"/>
      <c r="F132" s="1117"/>
      <c r="G132" s="1117"/>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18" t="s">
        <v>173</v>
      </c>
      <c r="D135" s="1118"/>
      <c r="E135" s="1118"/>
      <c r="F135" s="1118"/>
      <c r="G135" s="1118"/>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357</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27"/>
      <c r="D141" s="1028"/>
      <c r="E141" s="1028"/>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19" t="s">
        <v>803</v>
      </c>
      <c r="E144" s="1119"/>
      <c r="F144" s="1119"/>
      <c r="G144" s="1119"/>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19" t="s">
        <v>804</v>
      </c>
      <c r="E147" s="1119"/>
      <c r="F147" s="1119"/>
      <c r="G147" s="1119"/>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26"/>
      <c r="E149" s="1026"/>
      <c r="F149" s="1026"/>
      <c r="G149" s="1026"/>
      <c r="U149" s="111"/>
      <c r="V149" s="111"/>
      <c r="W149" s="111"/>
      <c r="X149" s="111"/>
      <c r="Y149" s="111"/>
      <c r="Z149" s="111"/>
      <c r="AA149" s="111"/>
      <c r="AB149" s="111"/>
      <c r="AC149" s="111"/>
      <c r="AD149" s="111"/>
      <c r="AE149" s="111"/>
      <c r="AF149" s="111"/>
      <c r="AG149" s="111"/>
    </row>
    <row r="150" spans="1:33" ht="20.100000000000001" customHeight="1">
      <c r="A150" s="20"/>
      <c r="C150" s="197"/>
      <c r="D150" s="1026"/>
      <c r="E150" s="1026"/>
      <c r="F150" s="1026"/>
      <c r="G150" s="1026"/>
      <c r="U150" s="111"/>
      <c r="V150" s="111"/>
      <c r="W150" s="111"/>
      <c r="X150" s="111"/>
      <c r="Y150" s="111"/>
      <c r="Z150" s="111"/>
      <c r="AA150" s="111"/>
      <c r="AB150" s="111"/>
      <c r="AC150" s="111"/>
      <c r="AD150" s="111"/>
      <c r="AE150" s="111"/>
      <c r="AF150" s="111"/>
      <c r="AG150" s="111"/>
    </row>
    <row r="151" spans="1:33" ht="62.1" customHeight="1">
      <c r="A151" s="190" t="s">
        <v>177</v>
      </c>
      <c r="B151" s="671"/>
      <c r="C151" s="1118" t="s">
        <v>806</v>
      </c>
      <c r="D151" s="1118"/>
      <c r="E151" s="1118"/>
      <c r="F151" s="1118"/>
      <c r="G151" s="1118"/>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Not 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99.75" customHeight="1">
      <c r="A156" s="20"/>
      <c r="C156" s="1336" t="s">
        <v>812</v>
      </c>
      <c r="D156" s="1337"/>
      <c r="E156" s="1337"/>
      <c r="F156" s="1337"/>
      <c r="G156" s="1338"/>
      <c r="H156" s="198"/>
      <c r="U156" s="111"/>
      <c r="V156" s="111"/>
      <c r="W156" s="111"/>
      <c r="X156" s="111"/>
      <c r="Y156" s="111"/>
      <c r="Z156" s="111"/>
      <c r="AA156" s="111"/>
      <c r="AB156" s="111"/>
      <c r="AC156" s="111"/>
      <c r="AD156" s="111"/>
      <c r="AE156" s="111"/>
      <c r="AF156" s="111"/>
      <c r="AG156" s="111"/>
    </row>
    <row r="157" spans="1:33" ht="20.100000000000001" customHeight="1">
      <c r="A157" s="20"/>
      <c r="C157" s="1020"/>
      <c r="D157" s="1021"/>
      <c r="E157" s="1021"/>
      <c r="F157" s="1021"/>
      <c r="G157" s="1022"/>
      <c r="H157" s="198"/>
      <c r="U157" s="111"/>
      <c r="V157" s="111"/>
      <c r="W157" s="111"/>
      <c r="X157" s="111"/>
      <c r="Y157" s="111"/>
      <c r="Z157" s="111"/>
      <c r="AA157" s="111"/>
      <c r="AB157" s="111"/>
      <c r="AC157" s="111"/>
      <c r="AD157" s="111"/>
      <c r="AE157" s="111"/>
      <c r="AF157" s="111"/>
      <c r="AG157" s="111"/>
    </row>
    <row r="158" spans="1:33" ht="20.100000000000001" customHeight="1">
      <c r="A158" s="20"/>
      <c r="C158" s="1020"/>
      <c r="D158" s="1021"/>
      <c r="E158" s="1021"/>
      <c r="F158" s="1021"/>
      <c r="G158" s="1022"/>
      <c r="H158" s="198"/>
      <c r="U158" s="111"/>
      <c r="V158" s="111"/>
      <c r="W158" s="111"/>
      <c r="X158" s="111"/>
      <c r="Y158" s="111"/>
      <c r="Z158" s="111"/>
      <c r="AA158" s="111"/>
      <c r="AB158" s="111"/>
      <c r="AC158" s="111"/>
      <c r="AD158" s="111"/>
      <c r="AE158" s="111"/>
      <c r="AF158" s="111"/>
      <c r="AG158" s="111"/>
    </row>
    <row r="159" spans="1:33" ht="20.100000000000001" customHeight="1">
      <c r="A159" s="20"/>
      <c r="C159" s="1020"/>
      <c r="D159" s="1021"/>
      <c r="E159" s="1021"/>
      <c r="F159" s="1021"/>
      <c r="G159" s="1022"/>
      <c r="H159" s="198"/>
      <c r="U159" s="111"/>
      <c r="V159" s="111"/>
      <c r="W159" s="111"/>
      <c r="X159" s="111"/>
      <c r="Y159" s="111"/>
      <c r="Z159" s="111"/>
      <c r="AA159" s="111"/>
      <c r="AB159" s="111"/>
      <c r="AC159" s="111"/>
      <c r="AD159" s="111"/>
      <c r="AE159" s="111"/>
      <c r="AF159" s="111"/>
      <c r="AG159" s="111"/>
    </row>
    <row r="160" spans="1:33" ht="20.100000000000001" customHeight="1">
      <c r="A160" s="20"/>
      <c r="C160" s="1020"/>
      <c r="D160" s="1021"/>
      <c r="E160" s="1021"/>
      <c r="F160" s="1021"/>
      <c r="G160" s="1022"/>
      <c r="H160" s="198"/>
      <c r="U160" s="111"/>
      <c r="V160" s="111"/>
      <c r="W160" s="111"/>
      <c r="X160" s="111"/>
      <c r="Y160" s="111"/>
      <c r="Z160" s="111"/>
      <c r="AA160" s="111"/>
      <c r="AB160" s="111"/>
      <c r="AC160" s="111"/>
      <c r="AD160" s="111"/>
      <c r="AE160" s="111"/>
      <c r="AF160" s="111"/>
      <c r="AG160" s="111"/>
    </row>
    <row r="161" spans="1:33" ht="20.100000000000001" customHeight="1">
      <c r="A161" s="20"/>
      <c r="C161" s="1020"/>
      <c r="D161" s="1021"/>
      <c r="E161" s="1021"/>
      <c r="F161" s="1021"/>
      <c r="G161" s="1022"/>
      <c r="H161" s="198"/>
      <c r="U161" s="111"/>
      <c r="V161" s="111"/>
      <c r="W161" s="111"/>
      <c r="X161" s="111"/>
      <c r="Y161" s="111"/>
      <c r="Z161" s="111"/>
      <c r="AA161" s="111"/>
      <c r="AB161" s="111"/>
      <c r="AC161" s="111"/>
      <c r="AD161" s="111"/>
      <c r="AE161" s="111"/>
      <c r="AF161" s="111"/>
      <c r="AG161" s="111"/>
    </row>
    <row r="162" spans="1:33" ht="20.100000000000001" customHeight="1">
      <c r="A162" s="20"/>
      <c r="C162" s="1020"/>
      <c r="D162" s="1021"/>
      <c r="E162" s="1021"/>
      <c r="F162" s="1021"/>
      <c r="G162" s="1022"/>
      <c r="H162" s="198"/>
      <c r="U162" s="111"/>
      <c r="V162" s="111"/>
      <c r="W162" s="111"/>
      <c r="X162" s="111"/>
      <c r="Y162" s="111"/>
      <c r="Z162" s="111"/>
      <c r="AA162" s="111"/>
      <c r="AB162" s="111"/>
      <c r="AC162" s="111"/>
      <c r="AD162" s="111"/>
      <c r="AE162" s="111"/>
      <c r="AF162" s="111"/>
      <c r="AG162" s="111"/>
    </row>
    <row r="163" spans="1:33" ht="20.100000000000001" customHeight="1">
      <c r="A163" s="20"/>
      <c r="C163" s="1020"/>
      <c r="D163" s="1021"/>
      <c r="E163" s="1021"/>
      <c r="F163" s="1021"/>
      <c r="G163" s="1022"/>
      <c r="H163" s="198"/>
      <c r="U163" s="111"/>
      <c r="V163" s="111"/>
      <c r="W163" s="111"/>
      <c r="X163" s="111"/>
      <c r="Y163" s="111"/>
      <c r="Z163" s="111"/>
      <c r="AA163" s="111"/>
      <c r="AB163" s="111"/>
      <c r="AC163" s="111"/>
      <c r="AD163" s="111"/>
      <c r="AE163" s="111"/>
      <c r="AF163" s="111"/>
      <c r="AG163" s="111"/>
    </row>
    <row r="164" spans="1:33" ht="20.100000000000001" customHeight="1">
      <c r="A164" s="20"/>
      <c r="C164" s="1020"/>
      <c r="D164" s="1021"/>
      <c r="E164" s="1021"/>
      <c r="F164" s="1021"/>
      <c r="G164" s="1022"/>
      <c r="H164" s="198"/>
      <c r="U164" s="111"/>
      <c r="V164" s="111"/>
      <c r="W164" s="111"/>
      <c r="X164" s="111"/>
      <c r="Y164" s="111"/>
      <c r="Z164" s="111"/>
      <c r="AA164" s="111"/>
      <c r="AB164" s="111"/>
      <c r="AC164" s="111"/>
      <c r="AD164" s="111"/>
      <c r="AE164" s="111"/>
      <c r="AF164" s="111"/>
      <c r="AG164" s="111"/>
    </row>
    <row r="165" spans="1:33" ht="20.100000000000001" customHeight="1" thickBot="1">
      <c r="A165" s="20"/>
      <c r="C165" s="1023"/>
      <c r="D165" s="1024"/>
      <c r="E165" s="1024"/>
      <c r="F165" s="1024"/>
      <c r="G165" s="1025"/>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opLeftCell="A13" zoomScale="70" zoomScaleNormal="70" zoomScaleSheetLayoutView="90" zoomScalePageLayoutView="70" workbookViewId="0">
      <selection activeCell="E14" sqref="E1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0" t="s">
        <v>180</v>
      </c>
      <c r="C1" s="1120"/>
      <c r="D1" s="1120"/>
      <c r="E1" s="1120"/>
      <c r="F1" s="368"/>
      <c r="G1" s="368"/>
    </row>
    <row r="2" spans="2:7" ht="26.25">
      <c r="B2" s="1121" t="s">
        <v>11</v>
      </c>
      <c r="C2" s="1121"/>
      <c r="D2" s="1121"/>
      <c r="E2" s="1121"/>
      <c r="F2" s="1031"/>
      <c r="G2" s="1031"/>
    </row>
    <row r="3" spans="2:7" ht="26.25">
      <c r="B3" s="1121" t="s">
        <v>181</v>
      </c>
      <c r="C3" s="1121"/>
      <c r="D3" s="1121"/>
      <c r="E3" s="1121"/>
      <c r="F3" s="1031"/>
      <c r="G3" s="1031"/>
    </row>
    <row r="4" spans="2:7" ht="26.25">
      <c r="B4" s="1121" t="s">
        <v>182</v>
      </c>
      <c r="C4" s="1121"/>
      <c r="D4" s="1121"/>
      <c r="E4" s="1121"/>
      <c r="F4" s="1031"/>
      <c r="G4" s="1031"/>
    </row>
    <row r="5" spans="2:7" ht="26.25">
      <c r="B5" s="1120" t="s">
        <v>736</v>
      </c>
      <c r="C5" s="1121"/>
      <c r="D5" s="1120"/>
      <c r="E5" s="1120"/>
      <c r="F5" s="1032"/>
      <c r="G5" s="1032"/>
    </row>
    <row r="6" spans="2:7" ht="25.35" customHeight="1">
      <c r="B6" s="1032"/>
      <c r="C6" s="1032"/>
      <c r="D6" s="1032"/>
      <c r="E6" s="1032"/>
      <c r="F6" s="1032"/>
      <c r="G6" s="1032"/>
    </row>
    <row r="7" spans="2:7" ht="25.35" customHeight="1">
      <c r="B7" s="368"/>
      <c r="C7" s="1032"/>
      <c r="D7" s="432"/>
      <c r="E7" s="432"/>
      <c r="F7" s="432"/>
      <c r="G7" s="432"/>
    </row>
    <row r="8" spans="2:7" ht="25.35" customHeight="1">
      <c r="B8" s="434" t="s">
        <v>183</v>
      </c>
      <c r="C8" s="1030" t="str">
        <f>'CHECK SHEET'!D7</f>
        <v>College of the Florida Keys</v>
      </c>
      <c r="D8" s="1030"/>
      <c r="E8" s="1030"/>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f>2221625-7082568</f>
        <v>-4860943</v>
      </c>
    </row>
    <row r="14" spans="2:7" ht="25.35" customHeight="1">
      <c r="B14" s="37" t="s">
        <v>185</v>
      </c>
      <c r="D14" s="112"/>
      <c r="E14" s="719">
        <f>6438698*1.1</f>
        <v>7082567.8000000007</v>
      </c>
    </row>
    <row r="15" spans="2:7" ht="25.35" customHeight="1">
      <c r="B15" s="112"/>
      <c r="C15" s="24"/>
      <c r="D15" s="112"/>
      <c r="E15" s="200"/>
    </row>
    <row r="16" spans="2:7" ht="25.35" customHeight="1">
      <c r="B16" s="24" t="s">
        <v>744</v>
      </c>
      <c r="C16" s="112"/>
      <c r="D16" s="35"/>
      <c r="E16" s="720">
        <f>+E14+E13</f>
        <v>2221624.8000000007</v>
      </c>
    </row>
    <row r="17" spans="2:7" ht="25.35" customHeight="1">
      <c r="B17" s="112"/>
      <c r="C17" s="35"/>
      <c r="D17" s="112"/>
      <c r="E17" s="201"/>
    </row>
    <row r="18" spans="2:7" ht="25.35" customHeight="1">
      <c r="B18" s="37" t="s">
        <v>186</v>
      </c>
      <c r="C18" s="112"/>
      <c r="D18" s="112"/>
      <c r="E18" s="213">
        <f>+'EXHIBIT D'!G144-SUM(+'EXHIBIT D'!G132+'EXHIBIT D'!G133+'EXHIBIT D'!G134+'EXHIBIT D'!G135)</f>
        <v>13455443.6437</v>
      </c>
      <c r="G18" s="202"/>
    </row>
    <row r="19" spans="2:7" ht="25.35" customHeight="1">
      <c r="B19" s="37" t="s">
        <v>187</v>
      </c>
      <c r="D19" s="112"/>
      <c r="E19" s="720">
        <f>+'EXHIBIT D'!G132+'EXHIBIT D'!G133+'EXHIBIT D'!G134+'EXHIBIT D'!G135</f>
        <v>19415</v>
      </c>
    </row>
    <row r="20" spans="2:7" ht="25.35" customHeight="1">
      <c r="B20" s="112"/>
      <c r="D20" s="112"/>
      <c r="E20" s="208"/>
    </row>
    <row r="21" spans="2:7" ht="25.35" customHeight="1">
      <c r="B21" s="37" t="s">
        <v>188</v>
      </c>
      <c r="C21" s="112"/>
      <c r="D21" s="112"/>
      <c r="E21" s="721">
        <f>+E19+E18</f>
        <v>13474858.6437</v>
      </c>
    </row>
    <row r="22" spans="2:7" ht="25.35" customHeight="1">
      <c r="B22" s="112"/>
      <c r="C22" s="112"/>
      <c r="D22" s="112"/>
      <c r="E22" s="208"/>
    </row>
    <row r="23" spans="2:7" ht="25.35" customHeight="1">
      <c r="B23" s="112" t="s">
        <v>189</v>
      </c>
      <c r="C23" s="112"/>
      <c r="D23" s="112"/>
      <c r="E23" s="721">
        <f>+E21+E16</f>
        <v>15696483.443700001</v>
      </c>
    </row>
    <row r="24" spans="2:7" ht="25.35" customHeight="1">
      <c r="B24" s="112"/>
      <c r="C24" s="112"/>
      <c r="D24" s="112"/>
      <c r="E24" s="208"/>
    </row>
    <row r="25" spans="2:7" ht="25.35" customHeight="1">
      <c r="B25" s="37" t="s">
        <v>190</v>
      </c>
      <c r="C25" s="112"/>
      <c r="D25" s="112"/>
      <c r="E25" s="214">
        <f>'EXHIBIT D'!G260-SUM(+'EXHIBIT D'!G231+'EXHIBIT D'!G232+'EXHIBIT D'!G233+'EXHIBIT D'!G234+'EXHIBIT D'!G235)</f>
        <v>14825768</v>
      </c>
    </row>
    <row r="26" spans="2:7" ht="25.35" customHeight="1">
      <c r="B26" s="37" t="s">
        <v>191</v>
      </c>
      <c r="D26" s="112"/>
      <c r="E26" s="720">
        <f>'EXHIBIT D'!G231+'EXHIBIT D'!G232+'EXHIBIT D'!G233+'EXHIBIT D'!G234+'EXHIBIT D'!G235</f>
        <v>85115</v>
      </c>
    </row>
    <row r="27" spans="2:7" ht="25.35" customHeight="1">
      <c r="B27" s="112"/>
      <c r="D27" s="112"/>
      <c r="E27" s="208"/>
    </row>
    <row r="28" spans="2:7" ht="25.35" customHeight="1">
      <c r="B28" s="112" t="s">
        <v>192</v>
      </c>
      <c r="C28" s="112"/>
      <c r="D28" s="112"/>
      <c r="E28" s="722">
        <f>+E26+E25</f>
        <v>14910883</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785600.44370000064</v>
      </c>
      <c r="E32" s="203"/>
    </row>
    <row r="33" spans="2:10" ht="25.35" customHeight="1">
      <c r="B33" s="24" t="s">
        <v>194</v>
      </c>
      <c r="C33" s="112"/>
      <c r="D33" s="723">
        <f>+'EXHIBIT D'!G188</f>
        <v>25000</v>
      </c>
      <c r="E33" s="203"/>
      <c r="J33" s="149"/>
    </row>
    <row r="34" spans="2:10" ht="25.35" customHeight="1">
      <c r="B34" s="112"/>
      <c r="D34" s="112"/>
      <c r="E34" s="203"/>
      <c r="J34" s="205"/>
    </row>
    <row r="35" spans="2:10" ht="25.35" customHeight="1">
      <c r="B35" s="37" t="s">
        <v>746</v>
      </c>
      <c r="C35" s="112"/>
      <c r="D35" s="112"/>
      <c r="E35" s="206">
        <f>+D32+D33</f>
        <v>810600.44370000064</v>
      </c>
      <c r="J35" s="149"/>
    </row>
    <row r="36" spans="2:10" ht="25.35" customHeight="1">
      <c r="B36" s="37" t="s">
        <v>747</v>
      </c>
      <c r="C36" s="112"/>
      <c r="D36" s="112"/>
      <c r="E36" s="721">
        <f>-'EXHIBIT D'!G276</f>
        <v>7107568</v>
      </c>
      <c r="J36" s="207"/>
    </row>
    <row r="37" spans="2:10" ht="25.35" customHeight="1">
      <c r="D37" s="112"/>
      <c r="E37" s="206"/>
      <c r="J37" s="149"/>
    </row>
    <row r="38" spans="2:10" ht="25.35" customHeight="1">
      <c r="B38" s="112" t="s">
        <v>748</v>
      </c>
      <c r="D38" s="112"/>
      <c r="E38" s="720">
        <f>+E35-E36</f>
        <v>-6296967.5562999994</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785603</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5.0049617980854978E-2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7" zoomScale="50" zoomScaleNormal="50" zoomScalePageLayoutView="50" workbookViewId="0">
      <selection activeCell="A8" sqref="A8"/>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29" t="s">
        <v>200</v>
      </c>
      <c r="L1" s="1029"/>
      <c r="M1" s="1029"/>
      <c r="N1" s="1029"/>
      <c r="O1" s="1029"/>
      <c r="P1" s="1029"/>
      <c r="Q1" s="1029"/>
      <c r="R1" s="1029"/>
    </row>
    <row r="2" spans="1:18" s="368" customFormat="1" ht="20.100000000000001" customHeight="1"/>
    <row r="3" spans="1:18" s="368" customFormat="1" ht="20.100000000000001" customHeight="1">
      <c r="A3" s="1121" t="s">
        <v>11</v>
      </c>
      <c r="B3" s="1121"/>
      <c r="C3" s="1121"/>
      <c r="D3" s="1121"/>
      <c r="E3" s="1121"/>
      <c r="F3" s="1121"/>
      <c r="G3" s="1121"/>
      <c r="H3" s="1121"/>
      <c r="I3" s="1031"/>
      <c r="J3" s="367"/>
      <c r="K3" s="367"/>
    </row>
    <row r="4" spans="1:18" s="368" customFormat="1" ht="20.100000000000001" customHeight="1">
      <c r="A4" s="1121" t="s">
        <v>181</v>
      </c>
      <c r="B4" s="1121"/>
      <c r="C4" s="1121"/>
      <c r="D4" s="1121"/>
      <c r="E4" s="1121"/>
      <c r="F4" s="1121"/>
      <c r="G4" s="1121"/>
      <c r="H4" s="1121"/>
      <c r="I4" s="1031"/>
    </row>
    <row r="5" spans="1:18" s="368" customFormat="1" ht="24" customHeight="1">
      <c r="A5" s="1121" t="s">
        <v>752</v>
      </c>
      <c r="B5" s="1121"/>
      <c r="C5" s="1121"/>
      <c r="D5" s="1121"/>
      <c r="E5" s="1121"/>
      <c r="F5" s="1121"/>
      <c r="G5" s="1121"/>
      <c r="H5" s="1121"/>
      <c r="I5" s="1031"/>
    </row>
    <row r="6" spans="1:18" s="368" customFormat="1" ht="24" customHeight="1">
      <c r="A6" s="1121" t="s">
        <v>201</v>
      </c>
      <c r="B6" s="1121"/>
      <c r="C6" s="1121"/>
      <c r="D6" s="1121"/>
      <c r="E6" s="1121"/>
      <c r="F6" s="1121"/>
      <c r="G6" s="1121"/>
      <c r="H6" s="1121"/>
      <c r="I6" s="1031"/>
    </row>
    <row r="7" spans="1:18" s="368" customFormat="1" ht="20.100000000000001" customHeight="1">
      <c r="A7" s="1120"/>
      <c r="B7" s="1120"/>
      <c r="C7" s="1120"/>
      <c r="D7" s="1120"/>
      <c r="E7" s="1120"/>
      <c r="F7" s="1120"/>
      <c r="G7" s="1120"/>
      <c r="H7" s="1120"/>
      <c r="I7" s="1032"/>
    </row>
    <row r="8" spans="1:18" s="368" customFormat="1" ht="25.35" customHeight="1" thickBot="1">
      <c r="A8" s="1120"/>
      <c r="B8" s="1124"/>
      <c r="C8" s="1120" t="s">
        <v>183</v>
      </c>
      <c r="D8" s="1125" t="str">
        <f>'CHECK SHEET'!D7</f>
        <v>College of the Florida Keys</v>
      </c>
      <c r="E8" s="1125"/>
      <c r="F8" s="1125"/>
      <c r="G8" s="1125"/>
      <c r="H8" s="1125"/>
    </row>
    <row r="9" spans="1:18" s="37" customFormat="1" ht="20.100000000000001" customHeight="1"/>
    <row r="10" spans="1:18" s="37" customFormat="1" ht="20.100000000000001" customHeight="1">
      <c r="B10" s="112"/>
      <c r="C10" s="112"/>
      <c r="D10" s="112"/>
      <c r="E10" s="1122"/>
      <c r="F10" s="1123"/>
      <c r="G10" s="1123"/>
    </row>
    <row r="11" spans="1:18" s="37" customFormat="1" ht="20.100000000000001" customHeight="1">
      <c r="B11" s="1033" t="s">
        <v>202</v>
      </c>
      <c r="C11" s="1033"/>
      <c r="D11" s="994"/>
      <c r="E11" s="994"/>
    </row>
    <row r="12" spans="1:18" s="37" customFormat="1" ht="20.100000000000001" customHeight="1" thickBot="1">
      <c r="B12" s="1034" t="s">
        <v>203</v>
      </c>
      <c r="C12" s="1034"/>
      <c r="D12" s="1034"/>
      <c r="E12" s="1034"/>
      <c r="J12" s="112"/>
    </row>
    <row r="13" spans="1:18" s="37" customFormat="1" ht="105.75" customHeight="1" thickBot="1">
      <c r="A13" s="435" t="s">
        <v>204</v>
      </c>
      <c r="B13" s="389" t="s">
        <v>205</v>
      </c>
      <c r="C13" s="1038" t="s">
        <v>206</v>
      </c>
      <c r="D13" s="389" t="s">
        <v>207</v>
      </c>
      <c r="E13" s="389" t="s">
        <v>208</v>
      </c>
      <c r="F13" s="1037" t="s">
        <v>209</v>
      </c>
      <c r="G13" s="389" t="s">
        <v>50</v>
      </c>
      <c r="H13" s="1038" t="s">
        <v>210</v>
      </c>
      <c r="I13" s="24"/>
      <c r="J13" s="35"/>
      <c r="K13" s="24"/>
    </row>
    <row r="14" spans="1:18" s="37" customFormat="1" ht="20.100000000000001" customHeight="1">
      <c r="A14" s="436" t="s">
        <v>211</v>
      </c>
      <c r="B14" s="1182">
        <v>91.79</v>
      </c>
      <c r="C14" s="1182">
        <v>4.59</v>
      </c>
      <c r="D14" s="1182">
        <v>9.18</v>
      </c>
      <c r="E14" s="1182">
        <v>18.350000000000001</v>
      </c>
      <c r="F14" s="1182">
        <v>4.59</v>
      </c>
      <c r="G14" s="844">
        <f>SUM(B14:F14)</f>
        <v>128.5</v>
      </c>
      <c r="H14" s="474">
        <f>G14*30</f>
        <v>3855</v>
      </c>
      <c r="I14" s="24"/>
    </row>
    <row r="15" spans="1:18" s="37" customFormat="1" ht="20.100000000000001" customHeight="1">
      <c r="A15" s="112" t="s">
        <v>212</v>
      </c>
      <c r="B15" s="1183">
        <v>82.78</v>
      </c>
      <c r="C15" s="1183">
        <v>4.1399999999999997</v>
      </c>
      <c r="D15" s="1183">
        <v>8.2799999999999994</v>
      </c>
      <c r="E15" s="1183">
        <v>9.8800000000000008</v>
      </c>
      <c r="F15" s="1183">
        <v>4.1399999999999997</v>
      </c>
      <c r="G15" s="844">
        <f>SUM(B15:F15)</f>
        <v>109.22</v>
      </c>
      <c r="H15" s="437">
        <f>G15*30</f>
        <v>3276.6</v>
      </c>
      <c r="I15" s="24"/>
    </row>
    <row r="16" spans="1:18" s="37" customFormat="1" ht="20.100000000000001" customHeight="1" thickBot="1">
      <c r="A16" s="35" t="s">
        <v>82</v>
      </c>
      <c r="B16" s="1184">
        <v>73.400000000000006</v>
      </c>
      <c r="C16" s="1184">
        <v>7.34</v>
      </c>
      <c r="D16" s="1185"/>
      <c r="E16" s="1184">
        <v>3.67</v>
      </c>
      <c r="F16" s="1184">
        <v>3.67</v>
      </c>
      <c r="G16" s="438">
        <f>SUM(B16:F16)</f>
        <v>88.080000000000013</v>
      </c>
      <c r="H16" s="845">
        <f>G16*30</f>
        <v>2642.4000000000005</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38"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37" t="s">
        <v>209</v>
      </c>
      <c r="H28" s="389" t="s">
        <v>50</v>
      </c>
      <c r="I28" s="1038" t="s">
        <v>210</v>
      </c>
      <c r="J28" s="112"/>
      <c r="K28" s="112"/>
    </row>
    <row r="29" spans="1:11" s="37" customFormat="1" ht="20.100000000000001" customHeight="1">
      <c r="A29" s="436" t="str">
        <f t="shared" ref="A29:B31" si="0">A14</f>
        <v>UPPER LEVEL - BACCALAUREATE</v>
      </c>
      <c r="B29" s="447">
        <f t="shared" si="0"/>
        <v>91.79</v>
      </c>
      <c r="C29" s="1182">
        <v>357</v>
      </c>
      <c r="D29" s="1182">
        <v>22.44</v>
      </c>
      <c r="E29" s="676">
        <f>D14</f>
        <v>9.18</v>
      </c>
      <c r="F29" s="1182">
        <v>89.75</v>
      </c>
      <c r="G29" s="1182">
        <v>22.44</v>
      </c>
      <c r="H29" s="448">
        <f>SUM(B29:G29)</f>
        <v>592.60000000000014</v>
      </c>
      <c r="I29" s="468">
        <f>H29*30</f>
        <v>17778.000000000004</v>
      </c>
      <c r="J29" s="24"/>
    </row>
    <row r="30" spans="1:11" s="37" customFormat="1" ht="20.100000000000001" customHeight="1">
      <c r="A30" s="112" t="str">
        <f t="shared" si="0"/>
        <v>LOWER LEVEL - CREDIT (A &amp; P, PSV, DEVELOPMENTAL EDUCATION AND EPI)</v>
      </c>
      <c r="B30" s="848">
        <f t="shared" si="0"/>
        <v>82.78</v>
      </c>
      <c r="C30" s="1186">
        <v>248.33</v>
      </c>
      <c r="D30" s="1186">
        <v>16.559999999999999</v>
      </c>
      <c r="E30" s="849">
        <f>D15</f>
        <v>8.2799999999999994</v>
      </c>
      <c r="F30" s="1186">
        <v>66.22</v>
      </c>
      <c r="G30" s="1186">
        <v>16.559999999999999</v>
      </c>
      <c r="H30" s="844">
        <f>SUM(B30:G30)</f>
        <v>438.72999999999996</v>
      </c>
      <c r="I30" s="437">
        <f>H30*30</f>
        <v>13161.9</v>
      </c>
    </row>
    <row r="31" spans="1:11" s="37" customFormat="1" ht="20.100000000000001" customHeight="1" thickBot="1">
      <c r="A31" s="112" t="str">
        <f t="shared" si="0"/>
        <v>CAREER CERTIFICATE AND APPLIED TECHNOLOGY DIPLOMA</v>
      </c>
      <c r="B31" s="527">
        <f t="shared" si="0"/>
        <v>73.400000000000006</v>
      </c>
      <c r="C31" s="1183">
        <v>220.19</v>
      </c>
      <c r="D31" s="1183">
        <v>29.36</v>
      </c>
      <c r="E31" s="405"/>
      <c r="F31" s="1183">
        <v>14.68</v>
      </c>
      <c r="G31" s="1183">
        <v>14.68</v>
      </c>
      <c r="H31" s="438">
        <f>SUM(B31:G31)</f>
        <v>352.31000000000006</v>
      </c>
      <c r="I31" s="845">
        <f>H31*30</f>
        <v>10569.300000000001</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38"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26" t="s">
        <v>753</v>
      </c>
      <c r="C40" s="1126"/>
      <c r="D40" s="1126"/>
      <c r="E40" s="1126"/>
      <c r="F40" s="1126"/>
      <c r="G40" s="1126"/>
      <c r="H40" s="1126"/>
      <c r="I40" s="1126"/>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50" zoomScaleNormal="50" zoomScaleSheetLayoutView="50" zoomScalePage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28" t="s">
        <v>11</v>
      </c>
      <c r="B2" s="1128"/>
      <c r="C2" s="1128"/>
      <c r="D2" s="1128"/>
      <c r="E2" s="1128"/>
      <c r="F2" s="1128"/>
      <c r="G2" s="1128"/>
      <c r="H2" s="1036"/>
      <c r="I2" s="220"/>
    </row>
    <row r="3" spans="1:10" ht="20.100000000000001" customHeight="1">
      <c r="A3" s="1128" t="s">
        <v>754</v>
      </c>
      <c r="B3" s="1128"/>
      <c r="C3" s="1128"/>
      <c r="D3" s="1128"/>
      <c r="E3" s="1128"/>
      <c r="F3" s="1128"/>
      <c r="G3" s="1128"/>
      <c r="H3" s="1036"/>
    </row>
    <row r="4" spans="1:10" ht="20.100000000000001" customHeight="1">
      <c r="A4" s="422"/>
      <c r="B4" s="422"/>
      <c r="C4" s="422"/>
      <c r="D4" s="422"/>
      <c r="E4" s="422"/>
      <c r="F4" s="422"/>
      <c r="G4" s="422"/>
      <c r="H4" s="369"/>
    </row>
    <row r="5" spans="1:10" ht="27.6" customHeight="1" thickBot="1">
      <c r="A5" s="1128" t="s">
        <v>223</v>
      </c>
      <c r="B5" s="1129" t="str">
        <f>'CHECK SHEET'!D7</f>
        <v>College of the Florida Keys</v>
      </c>
      <c r="C5" s="1129"/>
      <c r="D5" s="1129"/>
      <c r="E5" s="1129"/>
      <c r="F5" s="1129"/>
      <c r="G5" s="422"/>
      <c r="H5" s="1127"/>
    </row>
    <row r="6" spans="1:10" ht="20.100000000000001" customHeight="1">
      <c r="A6" s="422"/>
      <c r="B6" s="422"/>
      <c r="C6" s="422"/>
      <c r="D6" s="422"/>
      <c r="E6" s="422"/>
      <c r="F6" s="422"/>
      <c r="G6" s="422"/>
      <c r="H6" s="1127"/>
    </row>
    <row r="7" spans="1:10" ht="20.100000000000001" customHeight="1">
      <c r="A7" s="1033" t="s">
        <v>224</v>
      </c>
      <c r="B7" s="1033"/>
      <c r="C7" s="1033"/>
      <c r="D7" s="1033"/>
      <c r="E7" s="1033"/>
      <c r="F7" s="1033"/>
      <c r="G7" s="1033"/>
      <c r="H7" s="1033"/>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1800</v>
      </c>
      <c r="E10" s="680">
        <v>300</v>
      </c>
      <c r="F10" s="681">
        <f t="shared" ref="F10:F15" si="0">+D10-E10</f>
        <v>1500</v>
      </c>
      <c r="G10" s="681">
        <f>'EXHIBIT B'!B14</f>
        <v>91.79</v>
      </c>
      <c r="H10" s="682">
        <f>ROUND(+F10*G10,0)</f>
        <v>137685</v>
      </c>
      <c r="I10" s="149"/>
      <c r="J10" s="149"/>
    </row>
    <row r="11" spans="1:10" ht="20.100000000000001" customHeight="1">
      <c r="A11" s="855" t="s">
        <v>205</v>
      </c>
      <c r="B11" s="855" t="s">
        <v>133</v>
      </c>
      <c r="C11" s="856" t="s">
        <v>233</v>
      </c>
      <c r="D11" s="854">
        <v>12000</v>
      </c>
      <c r="E11" s="854">
        <v>1920</v>
      </c>
      <c r="F11" s="857">
        <f t="shared" si="0"/>
        <v>10080</v>
      </c>
      <c r="G11" s="857">
        <f>+'EXHIBIT B'!B15</f>
        <v>82.78</v>
      </c>
      <c r="H11" s="858">
        <f t="shared" ref="H11:H15" si="1">ROUND(+F11*G11,0)</f>
        <v>834422</v>
      </c>
      <c r="I11" s="149"/>
      <c r="J11" s="149"/>
    </row>
    <row r="12" spans="1:10" ht="20.100000000000001" customHeight="1">
      <c r="A12" s="855" t="s">
        <v>205</v>
      </c>
      <c r="B12" s="855" t="s">
        <v>134</v>
      </c>
      <c r="C12" s="856" t="s">
        <v>234</v>
      </c>
      <c r="D12" s="854">
        <f>7800+2100</f>
        <v>9900</v>
      </c>
      <c r="E12" s="854">
        <f>1260+2100</f>
        <v>3360</v>
      </c>
      <c r="F12" s="857">
        <f t="shared" si="0"/>
        <v>6540</v>
      </c>
      <c r="G12" s="857">
        <f>+'EXHIBIT B'!B15</f>
        <v>82.78</v>
      </c>
      <c r="H12" s="858">
        <f t="shared" si="1"/>
        <v>541381</v>
      </c>
      <c r="I12" s="149"/>
      <c r="J12" s="149"/>
    </row>
    <row r="13" spans="1:10" ht="20.100000000000001" customHeight="1">
      <c r="A13" s="855" t="s">
        <v>205</v>
      </c>
      <c r="B13" s="855" t="s">
        <v>82</v>
      </c>
      <c r="C13" s="856" t="s">
        <v>235</v>
      </c>
      <c r="D13" s="859">
        <v>1500</v>
      </c>
      <c r="E13" s="859">
        <v>240</v>
      </c>
      <c r="F13" s="857">
        <f t="shared" si="0"/>
        <v>1260</v>
      </c>
      <c r="G13" s="857">
        <f>+'EXHIBIT B'!B16</f>
        <v>73.400000000000006</v>
      </c>
      <c r="H13" s="858">
        <f t="shared" si="1"/>
        <v>92484</v>
      </c>
      <c r="I13" s="149"/>
      <c r="J13" s="149"/>
    </row>
    <row r="14" spans="1:10" ht="20.100000000000001" customHeight="1">
      <c r="A14" s="855" t="s">
        <v>205</v>
      </c>
      <c r="B14" s="855" t="s">
        <v>135</v>
      </c>
      <c r="C14" s="856" t="s">
        <v>236</v>
      </c>
      <c r="D14" s="854">
        <v>480</v>
      </c>
      <c r="E14" s="854">
        <v>0</v>
      </c>
      <c r="F14" s="857">
        <f t="shared" si="0"/>
        <v>480</v>
      </c>
      <c r="G14" s="857">
        <f>+'EXHIBIT B'!B15</f>
        <v>82.78</v>
      </c>
      <c r="H14" s="858">
        <f t="shared" si="1"/>
        <v>39734</v>
      </c>
      <c r="I14" s="149"/>
      <c r="J14" s="149"/>
    </row>
    <row r="15" spans="1:10" ht="20.100000000000001" customHeight="1" thickBot="1">
      <c r="A15" s="860" t="s">
        <v>205</v>
      </c>
      <c r="B15" s="860" t="s">
        <v>136</v>
      </c>
      <c r="C15" s="861">
        <v>40160</v>
      </c>
      <c r="D15" s="862">
        <v>0</v>
      </c>
      <c r="E15" s="862">
        <v>0</v>
      </c>
      <c r="F15" s="863">
        <f t="shared" si="0"/>
        <v>0</v>
      </c>
      <c r="G15" s="863">
        <f>+'EXHIBIT B'!B15</f>
        <v>82.78</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25680</v>
      </c>
      <c r="E17" s="386">
        <f>SUM(E10:E15)</f>
        <v>5820</v>
      </c>
      <c r="F17" s="387">
        <f>SUM(F10:F15)</f>
        <v>19860</v>
      </c>
      <c r="G17" s="387"/>
      <c r="H17" s="388">
        <f>SUM(H10:H15)</f>
        <v>1645706</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87">
        <v>150</v>
      </c>
      <c r="E19" s="867">
        <f>'EXHIBIT B'!C29</f>
        <v>357</v>
      </c>
      <c r="F19" s="868">
        <f t="shared" ref="F19:F24" si="2">ROUND(+D19*E19,0)</f>
        <v>53550</v>
      </c>
      <c r="G19" s="390"/>
      <c r="H19" s="390"/>
    </row>
    <row r="20" spans="1:10" ht="20.100000000000001" customHeight="1">
      <c r="A20" s="869" t="s">
        <v>220</v>
      </c>
      <c r="B20" s="869" t="s">
        <v>133</v>
      </c>
      <c r="C20" s="870" t="s">
        <v>240</v>
      </c>
      <c r="D20" s="877">
        <v>1500</v>
      </c>
      <c r="E20" s="871">
        <f>+'EXHIBIT B'!C30</f>
        <v>248.33</v>
      </c>
      <c r="F20" s="872">
        <f t="shared" si="2"/>
        <v>372495</v>
      </c>
      <c r="G20" s="391"/>
      <c r="H20" s="391"/>
    </row>
    <row r="21" spans="1:10" ht="20.100000000000001" customHeight="1">
      <c r="A21" s="869" t="s">
        <v>220</v>
      </c>
      <c r="B21" s="869" t="s">
        <v>134</v>
      </c>
      <c r="C21" s="870" t="s">
        <v>241</v>
      </c>
      <c r="D21" s="877">
        <v>1080</v>
      </c>
      <c r="E21" s="871">
        <f>+'EXHIBIT B'!C30</f>
        <v>248.33</v>
      </c>
      <c r="F21" s="872">
        <f t="shared" si="2"/>
        <v>268196</v>
      </c>
      <c r="G21" s="391"/>
      <c r="H21" s="391"/>
    </row>
    <row r="22" spans="1:10" ht="20.100000000000001" customHeight="1">
      <c r="A22" s="869" t="s">
        <v>220</v>
      </c>
      <c r="B22" s="869" t="s">
        <v>82</v>
      </c>
      <c r="C22" s="870" t="s">
        <v>242</v>
      </c>
      <c r="D22" s="877">
        <v>0</v>
      </c>
      <c r="E22" s="871">
        <f>+'EXHIBIT B'!C31</f>
        <v>220.19</v>
      </c>
      <c r="F22" s="872">
        <f t="shared" si="2"/>
        <v>0</v>
      </c>
      <c r="G22" s="391"/>
      <c r="H22" s="391"/>
    </row>
    <row r="23" spans="1:10" ht="20.100000000000001" customHeight="1">
      <c r="A23" s="869" t="s">
        <v>220</v>
      </c>
      <c r="B23" s="869" t="s">
        <v>135</v>
      </c>
      <c r="C23" s="870" t="s">
        <v>243</v>
      </c>
      <c r="D23" s="877">
        <v>150</v>
      </c>
      <c r="E23" s="871">
        <f>+'EXHIBIT B'!C30</f>
        <v>248.33</v>
      </c>
      <c r="F23" s="872">
        <f t="shared" si="2"/>
        <v>37250</v>
      </c>
      <c r="G23" s="391"/>
      <c r="H23" s="391"/>
    </row>
    <row r="24" spans="1:10" ht="20.100000000000001" customHeight="1" thickBot="1">
      <c r="A24" s="745" t="s">
        <v>220</v>
      </c>
      <c r="B24" s="745" t="s">
        <v>136</v>
      </c>
      <c r="C24" s="746">
        <v>40360</v>
      </c>
      <c r="D24" s="1188">
        <v>0</v>
      </c>
      <c r="E24" s="747">
        <f>+'EXHIBIT B'!C30</f>
        <v>248.33</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2880</v>
      </c>
      <c r="E26" s="875"/>
      <c r="F26" s="876">
        <f>SUM(F19:F24)</f>
        <v>731491</v>
      </c>
      <c r="G26" s="395"/>
      <c r="H26" s="395"/>
    </row>
    <row r="27" spans="1:10" ht="20.100000000000001" customHeight="1" thickBot="1">
      <c r="A27" s="396" t="s">
        <v>244</v>
      </c>
      <c r="B27" s="396"/>
      <c r="C27" s="396"/>
      <c r="D27" s="396"/>
      <c r="E27" s="396"/>
      <c r="F27" s="397"/>
      <c r="G27" s="683"/>
      <c r="H27" s="398">
        <f>H17+F26</f>
        <v>2377197</v>
      </c>
    </row>
    <row r="28" spans="1:10" ht="24.95" customHeight="1">
      <c r="I28" s="210"/>
    </row>
    <row r="29" spans="1:10" ht="24.95" customHeight="1">
      <c r="A29" s="1033" t="s">
        <v>245</v>
      </c>
      <c r="B29" s="1033"/>
      <c r="C29" s="1033"/>
      <c r="D29" s="1033"/>
      <c r="E29" s="1033"/>
      <c r="F29" s="1033"/>
      <c r="G29" s="1033"/>
      <c r="H29" s="1033"/>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38"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2377197</v>
      </c>
      <c r="K46" s="19"/>
      <c r="L46" s="19"/>
    </row>
    <row r="47" spans="1:12" ht="24.75" customHeight="1">
      <c r="A47" s="1039"/>
      <c r="B47" s="1039"/>
      <c r="C47" s="1039"/>
      <c r="D47" s="1039"/>
      <c r="E47" s="1039"/>
      <c r="F47" s="1039"/>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0" t="s">
        <v>263</v>
      </c>
      <c r="B50" s="1130"/>
      <c r="C50" s="20"/>
      <c r="D50" s="20"/>
      <c r="E50" s="20"/>
      <c r="F50" s="20"/>
      <c r="G50" s="20"/>
      <c r="H50" s="20"/>
    </row>
    <row r="51" spans="1:10" ht="44.45" customHeight="1" thickBot="1">
      <c r="A51" s="370" t="s">
        <v>264</v>
      </c>
      <c r="B51" s="370" t="s">
        <v>265</v>
      </c>
      <c r="C51" s="1131" t="s">
        <v>266</v>
      </c>
      <c r="D51" s="1132"/>
      <c r="E51" s="1131" t="s">
        <v>267</v>
      </c>
      <c r="F51" s="1132"/>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89">
        <v>80000</v>
      </c>
      <c r="C54" s="1190" t="s">
        <v>810</v>
      </c>
      <c r="D54" s="1191"/>
      <c r="E54" s="1190" t="s">
        <v>811</v>
      </c>
      <c r="F54" s="1191"/>
    </row>
    <row r="55" spans="1:10" ht="24.95" customHeight="1">
      <c r="A55" s="884" t="s">
        <v>725</v>
      </c>
      <c r="B55" s="877">
        <v>5115</v>
      </c>
      <c r="C55" s="1192" t="s">
        <v>725</v>
      </c>
      <c r="D55" s="1193"/>
      <c r="E55" s="1192" t="s">
        <v>725</v>
      </c>
      <c r="F55" s="1193"/>
      <c r="J55" s="109"/>
    </row>
    <row r="56" spans="1:10" ht="24.95" customHeight="1">
      <c r="A56" s="884"/>
      <c r="B56" s="877">
        <v>0</v>
      </c>
      <c r="C56" s="1192"/>
      <c r="D56" s="1193"/>
      <c r="E56" s="1192"/>
      <c r="F56" s="1193"/>
      <c r="I56" s="149"/>
    </row>
    <row r="57" spans="1:10" ht="24.95" customHeight="1">
      <c r="A57" s="884"/>
      <c r="B57" s="877">
        <v>0</v>
      </c>
      <c r="C57" s="1192"/>
      <c r="D57" s="1193"/>
      <c r="E57" s="1192"/>
      <c r="F57" s="1193"/>
      <c r="I57" s="149"/>
    </row>
    <row r="58" spans="1:10" ht="24.95" customHeight="1">
      <c r="A58" s="884"/>
      <c r="B58" s="877">
        <v>0</v>
      </c>
      <c r="C58" s="1192"/>
      <c r="D58" s="1193"/>
      <c r="E58" s="1192"/>
      <c r="F58" s="1193"/>
      <c r="I58" s="149"/>
    </row>
    <row r="59" spans="1:10" ht="24.95" customHeight="1" thickBot="1">
      <c r="A59" s="749"/>
      <c r="B59" s="750">
        <v>0</v>
      </c>
      <c r="C59" s="1194"/>
      <c r="D59" s="1195"/>
      <c r="E59" s="1196"/>
      <c r="F59" s="1197"/>
      <c r="I59" s="149"/>
      <c r="J59" s="111"/>
    </row>
    <row r="60" spans="1:10" ht="24.95" customHeight="1" thickBot="1">
      <c r="A60" s="374" t="s">
        <v>268</v>
      </c>
      <c r="B60" s="375">
        <f>SUM(B54:B59)</f>
        <v>85115</v>
      </c>
      <c r="C60" s="1198"/>
      <c r="D60" s="1199"/>
      <c r="E60" s="1198"/>
      <c r="F60" s="119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thickBot="1">
      <c r="A63" s="1334" t="s">
        <v>726</v>
      </c>
      <c r="B63" s="1335">
        <v>14300</v>
      </c>
      <c r="C63" s="1190" t="s">
        <v>726</v>
      </c>
      <c r="D63" s="1191"/>
      <c r="E63" s="1190" t="s">
        <v>725</v>
      </c>
      <c r="F63" s="1191"/>
      <c r="I63" s="149"/>
    </row>
    <row r="64" spans="1:10" ht="24.95" customHeight="1">
      <c r="A64" s="884" t="s">
        <v>725</v>
      </c>
      <c r="B64" s="877">
        <v>5115</v>
      </c>
      <c r="C64" s="1190" t="s">
        <v>725</v>
      </c>
      <c r="D64" s="1193"/>
      <c r="E64" s="1190" t="s">
        <v>725</v>
      </c>
      <c r="F64" s="1193"/>
      <c r="I64" s="149"/>
    </row>
    <row r="65" spans="1:9" ht="24.95" customHeight="1">
      <c r="A65" s="884"/>
      <c r="B65" s="877">
        <v>0</v>
      </c>
      <c r="C65" s="1192"/>
      <c r="D65" s="1193"/>
      <c r="E65" s="1192"/>
      <c r="F65" s="1193"/>
      <c r="I65" s="149"/>
    </row>
    <row r="66" spans="1:9" ht="24.95" customHeight="1">
      <c r="A66" s="884"/>
      <c r="B66" s="877">
        <v>0</v>
      </c>
      <c r="C66" s="1192"/>
      <c r="D66" s="1193"/>
      <c r="E66" s="1192"/>
      <c r="F66" s="1193"/>
      <c r="I66" s="149"/>
    </row>
    <row r="67" spans="1:9" ht="24.95" customHeight="1">
      <c r="A67" s="884"/>
      <c r="B67" s="877">
        <v>0</v>
      </c>
      <c r="C67" s="1192"/>
      <c r="D67" s="1193"/>
      <c r="E67" s="1192"/>
      <c r="F67" s="1193"/>
    </row>
    <row r="68" spans="1:9" ht="24.95" customHeight="1" thickBot="1">
      <c r="A68" s="749"/>
      <c r="B68" s="750">
        <v>0</v>
      </c>
      <c r="C68" s="1196"/>
      <c r="D68" s="1197"/>
      <c r="E68" s="1196"/>
      <c r="F68" s="1197"/>
    </row>
    <row r="69" spans="1:9" ht="24.95" customHeight="1" thickBot="1">
      <c r="A69" s="374" t="s">
        <v>269</v>
      </c>
      <c r="B69" s="375">
        <f>SUM(B63:B68)</f>
        <v>19415</v>
      </c>
      <c r="C69" s="1200"/>
      <c r="D69" s="1201"/>
      <c r="E69" s="1200"/>
      <c r="F69" s="1201"/>
    </row>
    <row r="70" spans="1:9" ht="24.95" customHeight="1" thickBot="1">
      <c r="A70" s="374" t="s">
        <v>270</v>
      </c>
      <c r="B70" s="375">
        <f>+B69+B60</f>
        <v>104530</v>
      </c>
      <c r="C70" s="1200"/>
      <c r="D70" s="1201"/>
      <c r="E70" s="1202"/>
      <c r="F70" s="120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10" zoomScale="60" zoomScaleNormal="60" zoomScaleSheetLayoutView="70" zoomScalePageLayoutView="60" workbookViewId="0">
      <selection activeCell="A34" sqref="A34"/>
    </sheetView>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29" t="s">
        <v>271</v>
      </c>
      <c r="F1" s="368"/>
      <c r="AI1" s="24"/>
    </row>
    <row r="2" spans="1:47" s="37" customFormat="1" ht="24" customHeight="1">
      <c r="A2" s="368"/>
      <c r="B2" s="368"/>
      <c r="C2" s="368"/>
      <c r="D2" s="368"/>
      <c r="E2" s="368"/>
      <c r="F2" s="368"/>
      <c r="AI2" s="24"/>
    </row>
    <row r="3" spans="1:47" s="37" customFormat="1" ht="24" customHeight="1">
      <c r="A3" s="1121" t="s">
        <v>11</v>
      </c>
      <c r="B3" s="1121"/>
      <c r="C3" s="1121"/>
      <c r="D3" s="1121"/>
      <c r="E3" s="1121"/>
      <c r="F3" s="368"/>
    </row>
    <row r="4" spans="1:47" s="37" customFormat="1" ht="23.45" customHeight="1">
      <c r="A4" s="1121" t="s">
        <v>272</v>
      </c>
      <c r="B4" s="1121"/>
      <c r="C4" s="1121"/>
      <c r="D4" s="1121"/>
      <c r="E4" s="1121"/>
      <c r="F4" s="368"/>
    </row>
    <row r="5" spans="1:47" s="37" customFormat="1" ht="23.1" customHeight="1">
      <c r="A5" s="1120"/>
      <c r="B5" s="1120"/>
      <c r="C5" s="1120"/>
      <c r="D5" s="1120"/>
      <c r="E5" s="1120"/>
      <c r="F5" s="368"/>
    </row>
    <row r="6" spans="1:47" s="37" customFormat="1" ht="24.95" customHeight="1">
      <c r="A6" s="1124"/>
      <c r="B6" s="1124"/>
      <c r="C6" s="1124"/>
      <c r="D6" s="1124"/>
      <c r="E6" s="1124"/>
      <c r="F6" s="368"/>
    </row>
    <row r="7" spans="1:47" s="37" customFormat="1" ht="24.95" customHeight="1" thickBot="1">
      <c r="A7" s="1120" t="s">
        <v>223</v>
      </c>
      <c r="B7" s="1125" t="str">
        <f>'CHECK SHEET'!D7</f>
        <v>College of the Florida Keys</v>
      </c>
      <c r="C7" s="1125"/>
      <c r="D7" s="1125"/>
      <c r="E7" s="1125"/>
      <c r="F7" s="1035"/>
    </row>
    <row r="8" spans="1:47" s="37" customFormat="1" ht="24.95" customHeight="1">
      <c r="A8" s="1133"/>
      <c r="B8" s="1133"/>
      <c r="C8" s="1133"/>
      <c r="D8" s="1133"/>
      <c r="E8" s="1133"/>
    </row>
    <row r="9" spans="1:47" s="37" customFormat="1" ht="24.95" customHeight="1">
      <c r="A9" s="1134"/>
      <c r="B9" s="1135"/>
      <c r="C9" s="1135"/>
      <c r="D9" s="1135"/>
      <c r="E9" s="1135"/>
    </row>
    <row r="10" spans="1:47" s="37" customFormat="1" ht="42.6" customHeight="1">
      <c r="A10" s="1136" t="s">
        <v>273</v>
      </c>
      <c r="B10" s="1136"/>
      <c r="C10" s="1136"/>
      <c r="D10" s="1136"/>
      <c r="E10" s="1136"/>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04"/>
      <c r="E19" s="120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0"/>
      <c r="B33" s="1041"/>
      <c r="C33" s="1041"/>
      <c r="D33" s="1041"/>
      <c r="E33" s="1042"/>
      <c r="AI33" s="218"/>
    </row>
    <row r="34" spans="1:46" ht="24.95" customHeight="1">
      <c r="A34" s="1043"/>
      <c r="B34" s="1044"/>
      <c r="C34" s="1044"/>
      <c r="D34" s="1044"/>
      <c r="E34" s="1045"/>
      <c r="AI34" s="218"/>
    </row>
    <row r="35" spans="1:46" s="545" customFormat="1" ht="24.95" customHeight="1">
      <c r="A35" s="1043"/>
      <c r="B35" s="1044"/>
      <c r="C35" s="1044"/>
      <c r="D35" s="1044"/>
      <c r="E35" s="1045"/>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43"/>
      <c r="B36" s="1044"/>
      <c r="C36" s="1044"/>
      <c r="D36" s="1044"/>
      <c r="E36" s="1045"/>
      <c r="AI36" s="218"/>
    </row>
    <row r="37" spans="1:46" ht="24.95" customHeight="1" thickBot="1">
      <c r="A37" s="1046"/>
      <c r="B37" s="1047"/>
      <c r="C37" s="1047"/>
      <c r="D37" s="1047"/>
      <c r="E37" s="1048"/>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82"/>
  <sheetViews>
    <sheetView showGridLines="0" topLeftCell="A241" zoomScale="70" zoomScaleNormal="70" zoomScaleSheetLayoutView="70" zoomScalePageLayoutView="70" workbookViewId="0">
      <selection activeCell="G276" sqref="G276"/>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37"/>
      <c r="B1" s="1137"/>
      <c r="C1" s="1137"/>
      <c r="D1" s="1137"/>
      <c r="E1" s="1137"/>
      <c r="F1" s="1137"/>
      <c r="G1" s="1138"/>
    </row>
    <row r="2" spans="1:8" ht="30" customHeight="1" thickBot="1">
      <c r="A2" s="1138" t="s">
        <v>183</v>
      </c>
      <c r="B2" s="1125" t="str">
        <f>'CHECK SHEET'!D7</f>
        <v>College of the Florida Keys</v>
      </c>
      <c r="C2" s="1125"/>
      <c r="D2" s="1125"/>
      <c r="E2" s="1125"/>
      <c r="F2" s="1125"/>
      <c r="G2" s="1139"/>
    </row>
    <row r="3" spans="1:8" ht="23.1" customHeight="1">
      <c r="A3" s="1121" t="s">
        <v>281</v>
      </c>
      <c r="B3" s="1121"/>
      <c r="C3" s="1121"/>
      <c r="D3" s="1121"/>
      <c r="E3" s="1121"/>
      <c r="F3" s="1121"/>
      <c r="G3" s="1121"/>
    </row>
    <row r="4" spans="1:8" ht="23.45" customHeight="1">
      <c r="A4" s="1121" t="s">
        <v>282</v>
      </c>
      <c r="B4" s="1121"/>
      <c r="C4" s="1121"/>
      <c r="D4" s="1121"/>
      <c r="E4" s="1121"/>
      <c r="F4" s="1121"/>
      <c r="G4" s="1121"/>
    </row>
    <row r="5" spans="1:8" ht="23.45" customHeight="1">
      <c r="A5" s="1121" t="s">
        <v>755</v>
      </c>
      <c r="B5" s="1121"/>
      <c r="C5" s="1121"/>
      <c r="D5" s="1121"/>
      <c r="E5" s="1121"/>
      <c r="F5" s="1121"/>
      <c r="G5" s="1121"/>
    </row>
    <row r="6" spans="1:8" ht="20.100000000000001" customHeight="1">
      <c r="A6" s="1140"/>
      <c r="B6" s="1140"/>
      <c r="C6" s="1140"/>
      <c r="D6" s="1140"/>
      <c r="E6" s="1140"/>
      <c r="F6" s="1140"/>
      <c r="G6" s="1140"/>
    </row>
    <row r="7" spans="1:8" ht="38.450000000000003" customHeight="1">
      <c r="A7" s="1141" t="s">
        <v>283</v>
      </c>
      <c r="B7" s="1141"/>
      <c r="C7" s="1141"/>
      <c r="D7" s="1141"/>
      <c r="E7" s="1141"/>
      <c r="F7" s="1141"/>
      <c r="G7" s="1141"/>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137685</v>
      </c>
      <c r="H12" s="219"/>
    </row>
    <row r="13" spans="1:8" ht="20.100000000000001" customHeight="1">
      <c r="A13" s="625" t="s">
        <v>205</v>
      </c>
      <c r="B13" s="226"/>
      <c r="C13" s="219" t="s">
        <v>133</v>
      </c>
      <c r="D13" s="226"/>
      <c r="E13" s="226"/>
      <c r="F13" s="232" t="s">
        <v>233</v>
      </c>
      <c r="G13" s="231">
        <f>+'EXHIBIT C'!H11+'EXHIBIT C(2)'!E14</f>
        <v>834422</v>
      </c>
      <c r="H13" s="219"/>
    </row>
    <row r="14" spans="1:8" ht="20.100000000000001" customHeight="1">
      <c r="A14" s="625" t="s">
        <v>205</v>
      </c>
      <c r="B14" s="226"/>
      <c r="C14" s="226" t="s">
        <v>134</v>
      </c>
      <c r="D14" s="226"/>
      <c r="E14" s="226"/>
      <c r="F14" s="232" t="s">
        <v>234</v>
      </c>
      <c r="G14" s="649">
        <f>+'EXHIBIT C'!H12+'EXHIBIT C(2)'!E15</f>
        <v>541381</v>
      </c>
      <c r="H14" s="219"/>
    </row>
    <row r="15" spans="1:8" ht="20.100000000000001" customHeight="1">
      <c r="A15" s="625" t="s">
        <v>205</v>
      </c>
      <c r="B15" s="226"/>
      <c r="C15" s="233" t="s">
        <v>287</v>
      </c>
      <c r="D15" s="226"/>
      <c r="E15" s="226"/>
      <c r="F15" s="232" t="s">
        <v>235</v>
      </c>
      <c r="G15" s="649">
        <f>+'EXHIBIT C'!H13+'EXHIBIT C(2)'!E16</f>
        <v>92484</v>
      </c>
      <c r="H15" s="219"/>
    </row>
    <row r="16" spans="1:8" ht="20.100000000000001" customHeight="1">
      <c r="A16" s="625" t="s">
        <v>205</v>
      </c>
      <c r="B16" s="226"/>
      <c r="C16" s="233" t="s">
        <v>288</v>
      </c>
      <c r="D16" s="226"/>
      <c r="E16" s="226"/>
      <c r="F16" s="232" t="s">
        <v>236</v>
      </c>
      <c r="G16" s="650">
        <f>+'EXHIBIT C'!H14+'EXHIBIT C(2)'!E17</f>
        <v>39734</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1645706</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53550</v>
      </c>
      <c r="H21" s="662"/>
    </row>
    <row r="22" spans="1:8" ht="20.100000000000001" customHeight="1">
      <c r="A22" s="626" t="s">
        <v>220</v>
      </c>
      <c r="B22" s="226"/>
      <c r="C22" s="219" t="s">
        <v>133</v>
      </c>
      <c r="D22" s="226"/>
      <c r="E22" s="226"/>
      <c r="F22" s="232" t="s">
        <v>240</v>
      </c>
      <c r="G22" s="237">
        <f>+'EXHIBIT C'!F20+'EXHIBIT C(2)'!E23</f>
        <v>372495</v>
      </c>
      <c r="H22" s="219"/>
    </row>
    <row r="23" spans="1:8" ht="20.100000000000001" customHeight="1">
      <c r="A23" s="626" t="s">
        <v>220</v>
      </c>
      <c r="B23" s="226"/>
      <c r="C23" s="226" t="s">
        <v>134</v>
      </c>
      <c r="D23" s="226"/>
      <c r="E23" s="226"/>
      <c r="F23" s="232" t="s">
        <v>241</v>
      </c>
      <c r="G23" s="242">
        <f>+'EXHIBIT C'!F21+'EXHIBIT C(2)'!E24</f>
        <v>268196</v>
      </c>
      <c r="H23" s="219"/>
    </row>
    <row r="24" spans="1:8" ht="20.100000000000001" customHeight="1">
      <c r="A24" s="626" t="s">
        <v>220</v>
      </c>
      <c r="B24" s="226"/>
      <c r="C24" s="233" t="s">
        <v>287</v>
      </c>
      <c r="D24" s="226"/>
      <c r="E24" s="226"/>
      <c r="F24" s="232" t="s">
        <v>242</v>
      </c>
      <c r="G24" s="242">
        <f>+'EXHIBIT C'!F22+'EXHIBIT C(2)'!E25</f>
        <v>0</v>
      </c>
      <c r="H24" s="219"/>
    </row>
    <row r="25" spans="1:8" ht="20.100000000000001" customHeight="1">
      <c r="A25" s="626" t="s">
        <v>220</v>
      </c>
      <c r="B25" s="226"/>
      <c r="C25" s="233" t="s">
        <v>288</v>
      </c>
      <c r="D25" s="226"/>
      <c r="E25" s="226"/>
      <c r="F25" s="232" t="s">
        <v>243</v>
      </c>
      <c r="G25" s="242">
        <f>+'EXHIBIT C'!F23+'EXHIBIT C(2)'!E26</f>
        <v>37250</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731491</v>
      </c>
      <c r="H28" s="219"/>
    </row>
    <row r="29" spans="1:8" ht="20.100000000000001" customHeight="1">
      <c r="A29" s="625"/>
      <c r="B29" s="226"/>
      <c r="C29" s="226"/>
      <c r="D29" s="226"/>
      <c r="E29" s="226"/>
      <c r="F29" s="232"/>
      <c r="G29" s="239"/>
      <c r="H29" s="219"/>
    </row>
    <row r="30" spans="1:8" ht="20.100000000000001" customHeight="1">
      <c r="A30" s="625" t="s">
        <v>291</v>
      </c>
      <c r="B30" s="226"/>
      <c r="C30" s="1050" t="s">
        <v>251</v>
      </c>
      <c r="D30" s="1050"/>
      <c r="E30" s="1050"/>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1" t="s">
        <v>253</v>
      </c>
      <c r="D38" s="1051"/>
      <c r="E38" s="1051"/>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1" t="s">
        <v>253</v>
      </c>
      <c r="D40" s="1051"/>
      <c r="E40" s="1051"/>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2377197</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148000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52500</v>
      </c>
      <c r="H49" s="219"/>
    </row>
    <row r="50" spans="1:8" ht="20.100000000000001" customHeight="1">
      <c r="A50" s="625" t="s">
        <v>306</v>
      </c>
      <c r="B50" s="226"/>
      <c r="C50" s="226"/>
      <c r="D50" s="226"/>
      <c r="E50" s="226"/>
      <c r="F50" s="245" t="s">
        <v>307</v>
      </c>
      <c r="G50" s="569">
        <v>746737</v>
      </c>
      <c r="H50" s="219"/>
    </row>
    <row r="51" spans="1:8" ht="20.100000000000001" customHeight="1">
      <c r="A51" s="625" t="s">
        <v>308</v>
      </c>
      <c r="B51" s="226"/>
      <c r="C51" s="226"/>
      <c r="D51" s="226"/>
      <c r="E51" s="226"/>
      <c r="F51" s="230">
        <v>40450</v>
      </c>
      <c r="G51" s="569">
        <v>0</v>
      </c>
      <c r="H51" s="219"/>
    </row>
    <row r="52" spans="1:8" ht="20.100000000000001" customHeight="1">
      <c r="A52" s="625" t="s">
        <v>309</v>
      </c>
      <c r="B52" s="226"/>
      <c r="C52" s="226"/>
      <c r="D52" s="226"/>
      <c r="E52" s="226"/>
      <c r="F52" s="245" t="s">
        <v>310</v>
      </c>
      <c r="G52" s="569">
        <v>33000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5000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200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130878</v>
      </c>
      <c r="H58" s="219"/>
    </row>
    <row r="59" spans="1:8" ht="20.100000000000001" customHeight="1">
      <c r="A59" s="626" t="s">
        <v>323</v>
      </c>
      <c r="B59" s="229"/>
      <c r="C59" s="229"/>
      <c r="D59" s="229"/>
      <c r="E59" s="229"/>
      <c r="F59" s="245" t="s">
        <v>324</v>
      </c>
      <c r="G59" s="569">
        <v>20000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3513512</v>
      </c>
      <c r="H63" s="219"/>
    </row>
    <row r="64" spans="1:8" ht="20.100000000000001" customHeight="1">
      <c r="A64" s="625"/>
      <c r="B64" s="226"/>
      <c r="C64" s="226"/>
      <c r="D64" s="226"/>
      <c r="E64" s="226"/>
      <c r="F64" s="232"/>
      <c r="G64" s="238"/>
      <c r="H64" s="219"/>
    </row>
    <row r="65" spans="1:8" ht="20.100000000000001" customHeight="1">
      <c r="A65" s="1052" t="s">
        <v>330</v>
      </c>
      <c r="B65" s="1053"/>
      <c r="C65" s="1053"/>
      <c r="D65" s="1053"/>
      <c r="E65" s="1053"/>
      <c r="F65" s="1054"/>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110000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110000</v>
      </c>
      <c r="H71" s="219"/>
    </row>
    <row r="72" spans="1:8" ht="20.100000000000001" customHeight="1">
      <c r="A72" s="897"/>
      <c r="B72" s="708"/>
      <c r="C72" s="708"/>
      <c r="D72" s="708"/>
      <c r="E72" s="708"/>
      <c r="F72" s="709"/>
      <c r="G72" s="898"/>
      <c r="H72" s="219"/>
    </row>
    <row r="73" spans="1:8" ht="20.100000000000001" customHeight="1">
      <c r="A73" s="1052" t="s">
        <v>338</v>
      </c>
      <c r="B73" s="1053"/>
      <c r="C73" s="1053"/>
      <c r="D73" s="1053"/>
      <c r="E73" s="1053"/>
      <c r="F73" s="1054"/>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7222490.6436999999</v>
      </c>
      <c r="H75" s="219"/>
    </row>
    <row r="76" spans="1:8" ht="20.100000000000001" customHeight="1">
      <c r="A76" s="625" t="s">
        <v>799</v>
      </c>
      <c r="B76" s="226"/>
      <c r="C76" s="226"/>
      <c r="D76" s="226"/>
      <c r="E76" s="226"/>
      <c r="F76" s="235">
        <v>42130</v>
      </c>
      <c r="G76" s="652">
        <v>381155</v>
      </c>
      <c r="H76" s="219"/>
    </row>
    <row r="77" spans="1:8" ht="20.100000000000001" customHeight="1">
      <c r="A77" s="628" t="s">
        <v>341</v>
      </c>
      <c r="B77" s="629"/>
      <c r="C77" s="629"/>
      <c r="D77" s="629"/>
      <c r="E77" s="629"/>
      <c r="F77" s="248" t="s">
        <v>342</v>
      </c>
      <c r="G77" s="653">
        <v>62605</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500</v>
      </c>
      <c r="H79" s="219"/>
    </row>
    <row r="80" spans="1:8" ht="20.100000000000001" customHeight="1">
      <c r="A80" s="625" t="s">
        <v>347</v>
      </c>
      <c r="B80" s="226"/>
      <c r="C80" s="226"/>
      <c r="D80" s="226"/>
      <c r="E80" s="226"/>
      <c r="F80" s="232" t="s">
        <v>348</v>
      </c>
      <c r="G80" s="652">
        <v>50000</v>
      </c>
      <c r="H80" s="219"/>
    </row>
    <row r="81" spans="1:10" ht="20.100000000000001" customHeight="1">
      <c r="A81" s="625" t="s">
        <v>349</v>
      </c>
      <c r="B81" s="226"/>
      <c r="C81" s="226"/>
      <c r="D81" s="226"/>
      <c r="E81" s="226"/>
      <c r="F81" s="232" t="s">
        <v>350</v>
      </c>
      <c r="G81" s="651">
        <f>'CHECK SHEET'!D104</f>
        <v>1462858</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239974</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9419582.6436999999</v>
      </c>
      <c r="H85" s="219"/>
    </row>
    <row r="86" spans="1:10" ht="20.100000000000001" customHeight="1">
      <c r="A86" s="897"/>
      <c r="B86" s="708"/>
      <c r="C86" s="708"/>
      <c r="D86" s="708"/>
      <c r="E86" s="708"/>
      <c r="F86" s="709"/>
      <c r="G86" s="898"/>
      <c r="H86" s="219"/>
    </row>
    <row r="87" spans="1:10" ht="20.100000000000001" customHeight="1">
      <c r="A87" s="1055" t="s">
        <v>356</v>
      </c>
      <c r="B87" s="1056"/>
      <c r="C87" s="1056"/>
      <c r="D87" s="1056"/>
      <c r="E87" s="1056"/>
      <c r="F87" s="1057"/>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27">
        <v>43518</v>
      </c>
      <c r="G90" s="654">
        <v>0</v>
      </c>
      <c r="H90" s="219"/>
      <c r="J90" s="249"/>
    </row>
    <row r="91" spans="1:10" ht="20.100000000000001" customHeight="1">
      <c r="A91" s="626" t="s">
        <v>360</v>
      </c>
      <c r="B91" s="229"/>
      <c r="C91" s="229"/>
      <c r="D91" s="229"/>
      <c r="E91" s="229"/>
      <c r="F91" s="122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149649</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149649</v>
      </c>
      <c r="H96" s="219"/>
    </row>
    <row r="97" spans="1:8" ht="20.100000000000001" customHeight="1">
      <c r="A97" s="625"/>
      <c r="B97" s="226"/>
      <c r="C97" s="226"/>
      <c r="D97" s="226"/>
      <c r="E97" s="226"/>
      <c r="F97" s="232"/>
      <c r="G97" s="251"/>
      <c r="H97" s="219"/>
    </row>
    <row r="98" spans="1:8" ht="20.100000000000001" customHeight="1">
      <c r="A98" s="1058" t="s">
        <v>364</v>
      </c>
      <c r="B98" s="1059"/>
      <c r="C98" s="1059"/>
      <c r="D98" s="1059"/>
      <c r="E98" s="1059"/>
      <c r="F98" s="1060"/>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108000</v>
      </c>
      <c r="H102" s="219"/>
    </row>
    <row r="103" spans="1:8" ht="20.100000000000001" customHeight="1">
      <c r="A103" s="625" t="s">
        <v>370</v>
      </c>
      <c r="B103" s="226"/>
      <c r="C103" s="226"/>
      <c r="D103" s="226"/>
      <c r="E103" s="226"/>
      <c r="F103" s="232" t="s">
        <v>371</v>
      </c>
      <c r="G103" s="570">
        <v>2500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110500</v>
      </c>
      <c r="H105" s="219"/>
    </row>
    <row r="106" spans="1:8" ht="20.100000000000001" customHeight="1">
      <c r="A106" s="625"/>
      <c r="B106" s="226"/>
      <c r="C106" s="226"/>
      <c r="D106" s="226"/>
      <c r="E106" s="226"/>
      <c r="F106" s="232"/>
      <c r="G106" s="251"/>
      <c r="H106" s="219"/>
    </row>
    <row r="107" spans="1:8" ht="20.100000000000001" customHeight="1">
      <c r="A107" s="1052" t="s">
        <v>373</v>
      </c>
      <c r="B107" s="1053"/>
      <c r="C107" s="1053"/>
      <c r="D107" s="1053"/>
      <c r="E107" s="1053"/>
      <c r="F107" s="1054"/>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800</v>
      </c>
      <c r="H109" s="219"/>
    </row>
    <row r="110" spans="1:8" ht="20.100000000000001" customHeight="1">
      <c r="A110" s="625" t="s">
        <v>376</v>
      </c>
      <c r="B110" s="226"/>
      <c r="C110" s="226"/>
      <c r="D110" s="226"/>
      <c r="E110" s="226"/>
      <c r="F110" s="232" t="s">
        <v>377</v>
      </c>
      <c r="G110" s="570">
        <v>6000</v>
      </c>
      <c r="H110" s="219"/>
    </row>
    <row r="111" spans="1:8" ht="20.100000000000001" customHeight="1">
      <c r="A111" s="625" t="s">
        <v>378</v>
      </c>
      <c r="B111" s="226"/>
      <c r="C111" s="226"/>
      <c r="D111" s="226"/>
      <c r="E111" s="226"/>
      <c r="F111" s="232" t="s">
        <v>379</v>
      </c>
      <c r="G111" s="570">
        <v>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27">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6800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58" t="s">
        <v>388</v>
      </c>
      <c r="B121" s="1059"/>
      <c r="C121" s="1059"/>
      <c r="D121" s="1059"/>
      <c r="E121" s="1059"/>
      <c r="F121" s="1060"/>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18200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200</v>
      </c>
      <c r="H125" s="219"/>
    </row>
    <row r="126" spans="1:8" ht="20.100000000000001" customHeight="1">
      <c r="A126" s="625" t="s">
        <v>395</v>
      </c>
      <c r="B126" s="226"/>
      <c r="C126" s="226"/>
      <c r="D126" s="226"/>
      <c r="E126" s="226"/>
      <c r="F126" s="232" t="s">
        <v>396</v>
      </c>
      <c r="G126" s="570">
        <v>127000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145400</v>
      </c>
      <c r="H128" s="219"/>
    </row>
    <row r="129" spans="1:8" ht="20.100000000000001" customHeight="1">
      <c r="A129" s="625"/>
      <c r="B129" s="226"/>
      <c r="C129" s="226"/>
      <c r="D129" s="226"/>
      <c r="E129" s="226"/>
      <c r="F129" s="232"/>
      <c r="G129" s="251"/>
      <c r="H129" s="219"/>
    </row>
    <row r="130" spans="1:8" ht="20.100000000000001" customHeight="1">
      <c r="A130" s="1052" t="s">
        <v>398</v>
      </c>
      <c r="B130" s="1053"/>
      <c r="C130" s="1053"/>
      <c r="D130" s="1053"/>
      <c r="E130" s="1053"/>
      <c r="F130" s="1054"/>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5115</v>
      </c>
      <c r="H133" s="219"/>
    </row>
    <row r="134" spans="1:8" ht="20.100000000000001" customHeight="1">
      <c r="A134" s="626" t="s">
        <v>403</v>
      </c>
      <c r="B134" s="229"/>
      <c r="C134" s="229"/>
      <c r="D134" s="637"/>
      <c r="E134" s="243"/>
      <c r="F134" s="255">
        <v>49230</v>
      </c>
      <c r="G134" s="571">
        <v>14300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44" t="s">
        <v>735</v>
      </c>
      <c r="B138" s="226"/>
      <c r="C138" s="226"/>
      <c r="D138" s="226"/>
      <c r="E138" s="226"/>
      <c r="F138" s="1245" t="s">
        <v>734</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19415</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13474858.6437</v>
      </c>
      <c r="H144" s="219"/>
    </row>
    <row r="145" spans="1:8" ht="20.100000000000001" customHeight="1" thickTop="1">
      <c r="A145" s="897"/>
      <c r="B145" s="708"/>
      <c r="C145" s="708"/>
      <c r="D145" s="708"/>
      <c r="E145" s="708"/>
      <c r="F145" s="777"/>
      <c r="G145" s="778"/>
      <c r="H145" s="219"/>
    </row>
    <row r="146" spans="1:8" ht="20.100000000000001" customHeight="1">
      <c r="A146" s="1052" t="s">
        <v>414</v>
      </c>
      <c r="B146" s="1053"/>
      <c r="C146" s="1053"/>
      <c r="D146" s="1053"/>
      <c r="E146" s="1053"/>
      <c r="F146" s="1054"/>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424848</v>
      </c>
      <c r="H148" s="219"/>
    </row>
    <row r="149" spans="1:8" ht="20.100000000000001" customHeight="1">
      <c r="A149" s="625" t="s">
        <v>417</v>
      </c>
      <c r="B149" s="219"/>
      <c r="C149" s="219"/>
      <c r="D149" s="219"/>
      <c r="E149" s="219"/>
      <c r="F149" s="232" t="s">
        <v>418</v>
      </c>
      <c r="G149" s="574">
        <v>288419</v>
      </c>
      <c r="H149" s="219"/>
    </row>
    <row r="150" spans="1:8" ht="20.100000000000001" customHeight="1">
      <c r="A150" s="625" t="s">
        <v>419</v>
      </c>
      <c r="B150" s="219"/>
      <c r="C150" s="219"/>
      <c r="D150" s="219"/>
      <c r="E150" s="219"/>
      <c r="F150" s="232" t="s">
        <v>420</v>
      </c>
      <c r="G150" s="574">
        <v>363818</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2304030</v>
      </c>
      <c r="H153" s="219"/>
    </row>
    <row r="154" spans="1:8" ht="20.100000000000001" customHeight="1">
      <c r="A154" s="625" t="s">
        <v>427</v>
      </c>
      <c r="B154" s="226"/>
      <c r="C154" s="226"/>
      <c r="D154" s="226"/>
      <c r="E154" s="226"/>
      <c r="F154" s="232" t="s">
        <v>428</v>
      </c>
      <c r="G154" s="574">
        <v>74961</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2691944</v>
      </c>
      <c r="H163" s="219"/>
    </row>
    <row r="164" spans="1:8" ht="20.100000000000001" customHeight="1">
      <c r="A164" s="625" t="s">
        <v>446</v>
      </c>
      <c r="B164" s="226"/>
      <c r="C164" s="226"/>
      <c r="D164" s="226"/>
      <c r="E164" s="226"/>
      <c r="F164" s="232" t="s">
        <v>447</v>
      </c>
      <c r="G164" s="574">
        <v>29958</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300798</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30621</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718604</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42200</v>
      </c>
      <c r="H178" s="219"/>
    </row>
    <row r="179" spans="1:8" ht="20.100000000000001" customHeight="1">
      <c r="A179" s="625" t="s">
        <v>473</v>
      </c>
      <c r="B179" s="226"/>
      <c r="C179" s="226"/>
      <c r="D179" s="226"/>
      <c r="E179" s="226"/>
      <c r="F179" s="232" t="s">
        <v>474</v>
      </c>
      <c r="G179" s="574">
        <v>136440</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f>463644+108433</f>
        <v>572077</v>
      </c>
      <c r="H186" s="219"/>
    </row>
    <row r="187" spans="1:8" ht="20.100000000000001" customHeight="1">
      <c r="A187" s="625" t="s">
        <v>489</v>
      </c>
      <c r="B187" s="226"/>
      <c r="C187" s="226"/>
      <c r="D187" s="226"/>
      <c r="E187" s="226"/>
      <c r="F187" s="232" t="s">
        <v>490</v>
      </c>
      <c r="G187" s="574">
        <v>862281</v>
      </c>
      <c r="H187" s="219"/>
    </row>
    <row r="188" spans="1:8" ht="20.100000000000001" customHeight="1">
      <c r="A188" s="625" t="s">
        <v>491</v>
      </c>
      <c r="B188" s="226"/>
      <c r="C188" s="226"/>
      <c r="D188" s="226"/>
      <c r="E188" s="226"/>
      <c r="F188" s="232" t="s">
        <v>492</v>
      </c>
      <c r="G188" s="574">
        <v>25000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18000</v>
      </c>
      <c r="H190" s="219"/>
    </row>
    <row r="191" spans="1:8" ht="20.100000000000001" customHeight="1">
      <c r="A191" s="625" t="s">
        <v>497</v>
      </c>
      <c r="B191" s="226"/>
      <c r="C191" s="226"/>
      <c r="D191" s="226"/>
      <c r="E191" s="226"/>
      <c r="F191" s="258">
        <v>59600</v>
      </c>
      <c r="G191" s="574">
        <f>9835+1580+30000</f>
        <v>41415</v>
      </c>
      <c r="H191" s="219"/>
    </row>
    <row r="192" spans="1:8" ht="20.100000000000001" customHeight="1">
      <c r="A192" s="625" t="s">
        <v>498</v>
      </c>
      <c r="B192" s="226"/>
      <c r="C192" s="226"/>
      <c r="D192" s="226"/>
      <c r="E192" s="226"/>
      <c r="F192" s="232" t="s">
        <v>499</v>
      </c>
      <c r="G192" s="574">
        <f>981525+15804</f>
        <v>997329</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9922743</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184401</v>
      </c>
      <c r="H200" s="219"/>
    </row>
    <row r="201" spans="1:8" ht="20.100000000000001" customHeight="1">
      <c r="A201" s="625" t="s">
        <v>508</v>
      </c>
      <c r="B201" s="226"/>
      <c r="C201" s="226"/>
      <c r="D201" s="226"/>
      <c r="E201" s="226"/>
      <c r="F201" s="232" t="s">
        <v>509</v>
      </c>
      <c r="G201" s="574">
        <v>30441</v>
      </c>
      <c r="H201" s="219"/>
    </row>
    <row r="202" spans="1:8" ht="20.100000000000001" customHeight="1">
      <c r="A202" s="625" t="s">
        <v>510</v>
      </c>
      <c r="B202" s="226"/>
      <c r="C202" s="226"/>
      <c r="D202" s="226"/>
      <c r="E202" s="226"/>
      <c r="F202" s="232" t="s">
        <v>511</v>
      </c>
      <c r="G202" s="574">
        <v>121368</v>
      </c>
      <c r="H202" s="219"/>
    </row>
    <row r="203" spans="1:8" ht="20.100000000000001" customHeight="1">
      <c r="A203" s="625" t="s">
        <v>512</v>
      </c>
      <c r="B203" s="226"/>
      <c r="C203" s="226"/>
      <c r="D203" s="226"/>
      <c r="E203" s="226"/>
      <c r="F203" s="232" t="s">
        <v>513</v>
      </c>
      <c r="G203" s="574">
        <v>28080</v>
      </c>
      <c r="H203" s="219"/>
    </row>
    <row r="204" spans="1:8" ht="20.100000000000001" customHeight="1">
      <c r="A204" s="625" t="s">
        <v>514</v>
      </c>
      <c r="B204" s="226"/>
      <c r="C204" s="226"/>
      <c r="D204" s="226"/>
      <c r="E204" s="226"/>
      <c r="F204" s="232" t="s">
        <v>515</v>
      </c>
      <c r="G204" s="574">
        <v>436546</v>
      </c>
      <c r="H204" s="219"/>
    </row>
    <row r="205" spans="1:8" ht="20.100000000000001" customHeight="1">
      <c r="A205" s="625" t="s">
        <v>516</v>
      </c>
      <c r="B205" s="226"/>
      <c r="C205" s="226"/>
      <c r="D205" s="226"/>
      <c r="E205" s="226"/>
      <c r="F205" s="232" t="s">
        <v>517</v>
      </c>
      <c r="G205" s="574">
        <v>92820</v>
      </c>
      <c r="H205" s="219"/>
    </row>
    <row r="206" spans="1:8" ht="20.100000000000001" customHeight="1">
      <c r="A206" s="625" t="s">
        <v>733</v>
      </c>
      <c r="B206" s="226"/>
      <c r="C206" s="226"/>
      <c r="D206" s="226"/>
      <c r="E206" s="226"/>
      <c r="F206" s="1240">
        <v>63100</v>
      </c>
      <c r="G206" s="574">
        <v>0</v>
      </c>
      <c r="H206" s="219"/>
    </row>
    <row r="207" spans="1:8" ht="20.100000000000001" customHeight="1">
      <c r="A207" s="625" t="s">
        <v>518</v>
      </c>
      <c r="B207" s="226"/>
      <c r="C207" s="226"/>
      <c r="D207" s="226"/>
      <c r="E207" s="226"/>
      <c r="F207" s="232" t="s">
        <v>519</v>
      </c>
      <c r="G207" s="574">
        <v>345095</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16813</v>
      </c>
      <c r="H209" s="219"/>
    </row>
    <row r="210" spans="1:8" ht="20.100000000000001" customHeight="1">
      <c r="A210" s="625" t="s">
        <v>524</v>
      </c>
      <c r="B210" s="226"/>
      <c r="C210" s="226"/>
      <c r="D210" s="226"/>
      <c r="E210" s="226"/>
      <c r="F210" s="232" t="s">
        <v>525</v>
      </c>
      <c r="G210" s="574">
        <v>121600</v>
      </c>
      <c r="H210" s="219"/>
    </row>
    <row r="211" spans="1:8" ht="20.100000000000001" customHeight="1">
      <c r="A211" s="625" t="s">
        <v>526</v>
      </c>
      <c r="B211" s="226"/>
      <c r="C211" s="226"/>
      <c r="D211" s="226"/>
      <c r="E211" s="226"/>
      <c r="F211" s="232" t="s">
        <v>527</v>
      </c>
      <c r="G211" s="574">
        <v>556000</v>
      </c>
      <c r="H211" s="219"/>
    </row>
    <row r="212" spans="1:8" ht="20.100000000000001" customHeight="1">
      <c r="A212" s="625" t="s">
        <v>528</v>
      </c>
      <c r="B212" s="226"/>
      <c r="C212" s="226"/>
      <c r="D212" s="226"/>
      <c r="E212" s="226"/>
      <c r="F212" s="232" t="s">
        <v>529</v>
      </c>
      <c r="G212" s="574">
        <v>118000</v>
      </c>
      <c r="H212" s="219"/>
    </row>
    <row r="213" spans="1:8" ht="20.100000000000001" customHeight="1">
      <c r="A213" s="625" t="s">
        <v>530</v>
      </c>
      <c r="B213" s="226"/>
      <c r="C213" s="226"/>
      <c r="D213" s="226"/>
      <c r="E213" s="226"/>
      <c r="F213" s="232" t="s">
        <v>531</v>
      </c>
      <c r="G213" s="574">
        <v>7500</v>
      </c>
      <c r="H213" s="219"/>
    </row>
    <row r="214" spans="1:8" ht="20.100000000000001" customHeight="1">
      <c r="A214" s="625" t="s">
        <v>532</v>
      </c>
      <c r="B214" s="219"/>
      <c r="C214" s="219"/>
      <c r="D214" s="219"/>
      <c r="E214" s="219"/>
      <c r="F214" s="232" t="s">
        <v>533</v>
      </c>
      <c r="G214" s="574">
        <v>5000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1845101</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198005</v>
      </c>
      <c r="H219" s="219"/>
    </row>
    <row r="220" spans="1:8" ht="20.100000000000001" customHeight="1">
      <c r="A220" s="625" t="s">
        <v>542</v>
      </c>
      <c r="B220" s="226"/>
      <c r="C220" s="226"/>
      <c r="D220" s="226"/>
      <c r="E220" s="226"/>
      <c r="F220" s="232" t="s">
        <v>543</v>
      </c>
      <c r="G220" s="574">
        <v>245297</v>
      </c>
      <c r="H220" s="219"/>
    </row>
    <row r="221" spans="1:8" ht="20.100000000000001" customHeight="1">
      <c r="A221" s="625" t="s">
        <v>544</v>
      </c>
      <c r="B221" s="219"/>
      <c r="C221" s="219"/>
      <c r="D221" s="219"/>
      <c r="E221" s="219"/>
      <c r="F221" s="253" t="s">
        <v>545</v>
      </c>
      <c r="G221" s="574">
        <v>146439</v>
      </c>
      <c r="H221" s="219"/>
    </row>
    <row r="222" spans="1:8" ht="20.100000000000001" customHeight="1">
      <c r="A222" s="625" t="s">
        <v>546</v>
      </c>
      <c r="B222" s="226"/>
      <c r="C222" s="226"/>
      <c r="D222" s="226"/>
      <c r="E222" s="226"/>
      <c r="F222" s="232" t="s">
        <v>547</v>
      </c>
      <c r="G222" s="574">
        <v>64137</v>
      </c>
      <c r="H222" s="219"/>
    </row>
    <row r="223" spans="1:8" ht="20.100000000000001" customHeight="1">
      <c r="A223" s="625" t="s">
        <v>548</v>
      </c>
      <c r="B223" s="226"/>
      <c r="C223" s="226"/>
      <c r="D223" s="226"/>
      <c r="E223" s="226"/>
      <c r="F223" s="232" t="s">
        <v>549</v>
      </c>
      <c r="G223" s="574">
        <v>12984</v>
      </c>
      <c r="H223" s="219"/>
    </row>
    <row r="224" spans="1:8" ht="20.100000000000001" customHeight="1">
      <c r="A224" s="626" t="s">
        <v>550</v>
      </c>
      <c r="B224" s="229"/>
      <c r="C224" s="229"/>
      <c r="D224" s="229"/>
      <c r="E224" s="229"/>
      <c r="F224" s="245" t="s">
        <v>551</v>
      </c>
      <c r="G224" s="574">
        <v>54974</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5115</v>
      </c>
      <c r="H234" s="219"/>
    </row>
    <row r="235" spans="1:9" ht="20.100000000000001" customHeight="1">
      <c r="A235" s="639" t="s">
        <v>572</v>
      </c>
      <c r="B235" s="263"/>
      <c r="C235" s="263"/>
      <c r="D235" s="264"/>
      <c r="E235" s="263"/>
      <c r="F235" s="267">
        <v>69270</v>
      </c>
      <c r="G235" s="574">
        <v>80000</v>
      </c>
      <c r="H235" s="219"/>
    </row>
    <row r="236" spans="1:9" ht="20.100000000000001" customHeight="1">
      <c r="A236" s="625" t="s">
        <v>573</v>
      </c>
      <c r="B236" s="226"/>
      <c r="C236" s="226"/>
      <c r="D236" s="226"/>
      <c r="E236" s="226"/>
      <c r="F236" s="232" t="s">
        <v>574</v>
      </c>
      <c r="G236" s="574">
        <v>114522</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28">
        <v>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4830238</v>
      </c>
      <c r="H240" s="219"/>
    </row>
    <row r="241" spans="1:10" ht="20.100000000000001" customHeight="1">
      <c r="A241" s="638"/>
      <c r="B241" s="259"/>
      <c r="C241" s="259"/>
      <c r="D241" s="259"/>
      <c r="E241" s="259"/>
      <c r="F241" s="713"/>
      <c r="G241" s="714"/>
      <c r="H241" s="219"/>
    </row>
    <row r="242" spans="1:10" ht="20.100000000000001" customHeight="1">
      <c r="A242" s="1052" t="s">
        <v>165</v>
      </c>
      <c r="B242" s="1053"/>
      <c r="C242" s="1053"/>
      <c r="D242" s="1053"/>
      <c r="E242" s="1053"/>
      <c r="F242" s="1054"/>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157902</v>
      </c>
      <c r="H244" s="219"/>
    </row>
    <row r="245" spans="1:10" ht="20.100000000000001" customHeight="1">
      <c r="A245" s="626" t="s">
        <v>582</v>
      </c>
      <c r="B245" s="229"/>
      <c r="C245" s="229"/>
      <c r="D245" s="229"/>
      <c r="E245" s="229"/>
      <c r="F245" s="245" t="s">
        <v>583</v>
      </c>
      <c r="G245" s="574">
        <v>0</v>
      </c>
      <c r="H245" s="219"/>
    </row>
    <row r="246" spans="1:10" ht="20.100000000000001" customHeight="1">
      <c r="A246" s="625" t="s">
        <v>584</v>
      </c>
      <c r="B246" s="226"/>
      <c r="C246" s="226"/>
      <c r="D246" s="226"/>
      <c r="E246" s="226"/>
      <c r="F246" s="232" t="s">
        <v>585</v>
      </c>
      <c r="G246" s="574">
        <v>0</v>
      </c>
      <c r="H246" s="219"/>
    </row>
    <row r="247" spans="1:10" ht="20.100000000000001" customHeight="1">
      <c r="A247" s="626" t="s">
        <v>586</v>
      </c>
      <c r="B247" s="229"/>
      <c r="C247" s="229"/>
      <c r="D247" s="229"/>
      <c r="E247" s="229"/>
      <c r="F247" s="1286" t="s">
        <v>587</v>
      </c>
      <c r="G247" s="574">
        <v>0</v>
      </c>
      <c r="H247" s="662"/>
      <c r="I247" s="222"/>
    </row>
    <row r="248" spans="1:10" ht="20.100000000000001" customHeight="1">
      <c r="A248" s="1300" t="s">
        <v>764</v>
      </c>
      <c r="B248" s="1301"/>
      <c r="C248" s="1301"/>
      <c r="D248" s="1301"/>
      <c r="E248" s="1301"/>
      <c r="F248" s="1329">
        <v>73001</v>
      </c>
      <c r="G248" s="574">
        <v>0</v>
      </c>
      <c r="H248" s="662"/>
      <c r="I248" s="222"/>
    </row>
    <row r="249" spans="1:10" ht="20.100000000000001" customHeight="1">
      <c r="A249" s="1300" t="s">
        <v>765</v>
      </c>
      <c r="B249" s="1301"/>
      <c r="C249" s="1301"/>
      <c r="D249" s="1301"/>
      <c r="E249" s="1301"/>
      <c r="F249" s="132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157902</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14910883</v>
      </c>
      <c r="H260" s="219"/>
    </row>
    <row r="261" spans="1:9" ht="20.100000000000001" customHeight="1" thickTop="1">
      <c r="A261" s="915"/>
      <c r="B261" s="916"/>
      <c r="C261" s="916"/>
      <c r="D261" s="916"/>
      <c r="E261" s="916"/>
      <c r="F261" s="917"/>
      <c r="G261" s="918"/>
      <c r="H261" s="219"/>
    </row>
    <row r="262" spans="1:9" ht="20.100000000000001" customHeight="1">
      <c r="A262" s="1061"/>
      <c r="B262" s="1062"/>
      <c r="C262" s="1062"/>
      <c r="D262" s="1062"/>
      <c r="E262" s="1062"/>
      <c r="F262" s="1063"/>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785603</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785603</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f>-6438698-643870-25000</f>
        <v>-7107568</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-6321965</v>
      </c>
      <c r="H278" s="664"/>
    </row>
    <row r="279" spans="1:12">
      <c r="A279" s="271"/>
      <c r="B279" s="271"/>
      <c r="C279" s="271"/>
      <c r="D279" s="271"/>
      <c r="E279" s="271"/>
      <c r="F279" s="272"/>
      <c r="G279" s="273"/>
      <c r="H279" s="274"/>
      <c r="I279" s="274"/>
      <c r="J279" s="274"/>
      <c r="K279" s="274"/>
      <c r="L279" s="274"/>
    </row>
    <row r="280" spans="1:12" s="222" customFormat="1" ht="13.5" customHeight="1">
      <c r="A280" s="1049"/>
      <c r="B280" s="1049"/>
      <c r="C280" s="1049"/>
      <c r="D280" s="1049"/>
      <c r="E280" s="1049"/>
      <c r="F280" s="1049"/>
      <c r="G280" s="1049"/>
      <c r="H280" s="1049"/>
      <c r="I280" s="275"/>
      <c r="J280" s="275"/>
      <c r="K280" s="275"/>
      <c r="L280" s="275"/>
    </row>
    <row r="281" spans="1:12" s="222" customFormat="1">
      <c r="A281" s="1049"/>
      <c r="B281" s="1049"/>
      <c r="C281" s="1049"/>
      <c r="D281" s="1049"/>
      <c r="E281" s="1049"/>
      <c r="F281" s="1049"/>
      <c r="G281" s="1049"/>
      <c r="H281" s="1049"/>
      <c r="I281" s="275"/>
      <c r="J281" s="275"/>
      <c r="K281" s="275"/>
      <c r="L281" s="275"/>
    </row>
    <row r="282" spans="1:12" s="222" customFormat="1">
      <c r="A282" s="1049"/>
      <c r="B282" s="1049"/>
      <c r="C282" s="1049"/>
      <c r="D282" s="1049"/>
      <c r="E282" s="1049"/>
      <c r="F282" s="1049"/>
      <c r="G282" s="1049"/>
      <c r="H282" s="1049"/>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fitToHeight="5"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2022-06-30T20:23:20Z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