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phne.houston\Desktop\"/>
    </mc:Choice>
  </mc:AlternateContent>
  <bookViews>
    <workbookView xWindow="0" yWindow="0" windowWidth="21570" windowHeight="7560"/>
  </bookViews>
  <sheets>
    <sheet name="AGE 1819" sheetId="4" r:id="rId1"/>
    <sheet name="AGE Performance Full Form" sheetId="5" state="hidden" r:id="rId2"/>
    <sheet name="Lookups" sheetId="3" state="hidden" r:id="rId3"/>
    <sheet name="Grant Data" sheetId="2" state="hidden" r:id="rId4"/>
  </sheets>
  <definedNames>
    <definedName name="Form_Fields">'Grant Data'!$C:$L</definedName>
    <definedName name="Managers">Lookups!$A$10:$B$15</definedName>
    <definedName name="_xlnm.Print_Area" localSheetId="1">'AGE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E2" i="4" l="1"/>
  <c r="A21" i="4" l="1"/>
  <c r="A22" i="4" s="1"/>
  <c r="A18" i="5" l="1"/>
  <c r="E3" i="4"/>
  <c r="G16" i="5" l="1"/>
  <c r="E14" i="5"/>
  <c r="C14" i="4"/>
  <c r="C14" i="5" s="1"/>
  <c r="E5" i="4"/>
  <c r="A48" i="5" l="1"/>
  <c r="F4" i="5"/>
  <c r="F5" i="5"/>
  <c r="F3" i="5"/>
  <c r="F2" i="5"/>
  <c r="A14" i="4"/>
  <c r="A14" i="5" s="1"/>
  <c r="A24" i="5" s="1"/>
  <c r="D24" i="5" s="1"/>
  <c r="E4" i="4"/>
  <c r="C8" i="4"/>
  <c r="C7" i="4"/>
  <c r="C7" i="5" s="1"/>
  <c r="G14" i="5" l="1"/>
  <c r="D14" i="5"/>
  <c r="G24" i="5"/>
  <c r="E24" i="5"/>
  <c r="C8" i="5"/>
  <c r="F24" i="5" s="1"/>
  <c r="D14" i="4"/>
  <c r="F14" i="4"/>
  <c r="H24" i="5" l="1"/>
  <c r="I24" i="5" s="1"/>
  <c r="A27" i="5" s="1"/>
  <c r="D27" i="5" s="1"/>
</calcChain>
</file>

<file path=xl/sharedStrings.xml><?xml version="1.0" encoding="utf-8"?>
<sst xmlns="http://schemas.openxmlformats.org/spreadsheetml/2006/main" count="631" uniqueCount="383">
  <si>
    <t>Verification of Completed Evaluation</t>
  </si>
  <si>
    <t>Date of Verification</t>
  </si>
  <si>
    <t>Signature of FDOE Evaluator</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</si>
  <si>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</si>
  <si>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</si>
  <si>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</si>
  <si>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</si>
  <si>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</si>
  <si>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</si>
  <si>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</si>
  <si>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</si>
  <si>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</si>
  <si>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</si>
  <si>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</si>
  <si>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</si>
  <si>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</si>
  <si>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</si>
  <si>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</si>
  <si>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t xml:space="preserve">Agency must submit refund and revised DOE 499. </t>
  </si>
  <si>
    <t xml:space="preserve">Do you need technical assistance implementing your Adult Education Program?  </t>
  </si>
  <si>
    <t>Enrollment Target met (Yes or No)</t>
  </si>
  <si>
    <t>Financial Award Reconciliation Amount</t>
  </si>
  <si>
    <t>Final Amended Award Amount</t>
  </si>
  <si>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</si>
  <si>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</si>
  <si>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</si>
  <si>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</si>
  <si>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</si>
  <si>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</si>
  <si>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</si>
  <si>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</si>
  <si>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</si>
  <si>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</si>
  <si>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</si>
  <si>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</si>
  <si>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</si>
  <si>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Adult General Education</t>
  </si>
  <si>
    <t>Leon</t>
  </si>
  <si>
    <t>Santa Fe College</t>
  </si>
  <si>
    <t>Lee</t>
  </si>
  <si>
    <t>Indian River State College</t>
  </si>
  <si>
    <t>Citrus</t>
  </si>
  <si>
    <t>Marion</t>
  </si>
  <si>
    <t>St. Johns River State College</t>
  </si>
  <si>
    <t>Clay</t>
  </si>
  <si>
    <t>Columbia</t>
  </si>
  <si>
    <t>Florida State College at Jacksonville</t>
  </si>
  <si>
    <t>Pensacola State College</t>
  </si>
  <si>
    <t>Jackson</t>
  </si>
  <si>
    <t>Calhoun</t>
  </si>
  <si>
    <t>Escambia</t>
  </si>
  <si>
    <t>Bay</t>
  </si>
  <si>
    <t>Pinellas</t>
  </si>
  <si>
    <t>Charlotte</t>
  </si>
  <si>
    <t>South Florida State College</t>
  </si>
  <si>
    <t>Hernando</t>
  </si>
  <si>
    <t>De Soto</t>
  </si>
  <si>
    <t>Manatee</t>
  </si>
  <si>
    <t>Pasco</t>
  </si>
  <si>
    <t>Palm Beach</t>
  </si>
  <si>
    <t>Broward</t>
  </si>
  <si>
    <t>Miami Dade College</t>
  </si>
  <si>
    <t>Monroe</t>
  </si>
  <si>
    <t>Hardee</t>
  </si>
  <si>
    <t>Sarasota</t>
  </si>
  <si>
    <t>Polk</t>
  </si>
  <si>
    <t>Nassau</t>
  </si>
  <si>
    <t>St. Johns</t>
  </si>
  <si>
    <t>College of Central Florida</t>
  </si>
  <si>
    <t>Suwannee</t>
  </si>
  <si>
    <t>Flagler</t>
  </si>
  <si>
    <t>Lake</t>
  </si>
  <si>
    <t>Santa Rosa</t>
  </si>
  <si>
    <t>Northwest Florida State College</t>
  </si>
  <si>
    <t>Liberty</t>
  </si>
  <si>
    <t>Washington</t>
  </si>
  <si>
    <t>Indian River</t>
  </si>
  <si>
    <t>Martin</t>
  </si>
  <si>
    <t>Brevard</t>
  </si>
  <si>
    <t>Seminole State College of Florida</t>
  </si>
  <si>
    <t>Daytona State College</t>
  </si>
  <si>
    <t>Osceola</t>
  </si>
  <si>
    <t>Sumter</t>
  </si>
  <si>
    <t>Orange</t>
  </si>
  <si>
    <t>Hillsborough</t>
  </si>
  <si>
    <t>Collier</t>
  </si>
  <si>
    <t>Taylor</t>
  </si>
  <si>
    <t>Miami-Dade</t>
  </si>
  <si>
    <t>Contact_Grant</t>
  </si>
  <si>
    <t>Phone number_Grant</t>
  </si>
  <si>
    <t>Email Address_Grant</t>
  </si>
  <si>
    <t>Regina Browning</t>
  </si>
  <si>
    <t>browningr@leonschools.net</t>
  </si>
  <si>
    <t>Julie Falt</t>
  </si>
  <si>
    <t>julie.falt@sfcollege.edu</t>
  </si>
  <si>
    <t>Rita Davis</t>
  </si>
  <si>
    <t>ritaed@leeschools.net</t>
  </si>
  <si>
    <t>Kelly Amatucci</t>
  </si>
  <si>
    <t>Gloria Bishop</t>
  </si>
  <si>
    <t>bishopg@citrus.k12.fl.us</t>
  </si>
  <si>
    <t>Shannah Kosek</t>
  </si>
  <si>
    <t>shannah.kosek@myoneclay.net</t>
  </si>
  <si>
    <t>Janora Crow</t>
  </si>
  <si>
    <t>crowj@columbiak12.com</t>
  </si>
  <si>
    <t>Jennifer Peterson</t>
  </si>
  <si>
    <t>jennifer.peterson@fscj.edu</t>
  </si>
  <si>
    <t>Phyllis Daniels</t>
  </si>
  <si>
    <t>phyllis.daniels@jcsb.org</t>
  </si>
  <si>
    <t>Vicki Davis</t>
  </si>
  <si>
    <t>vicki.davis@calhounflschools.org</t>
  </si>
  <si>
    <t>Ann Leonard</t>
  </si>
  <si>
    <t>leonaaa1@bay.k12.fl.us</t>
  </si>
  <si>
    <t>Deelynn Bennett</t>
  </si>
  <si>
    <t>Courtney Green</t>
  </si>
  <si>
    <t>courtney.green@southflorida.edu</t>
  </si>
  <si>
    <t>Sophia Watson</t>
  </si>
  <si>
    <t>Kathy Severson</t>
  </si>
  <si>
    <t>kathy.severson@desotoschools.com</t>
  </si>
  <si>
    <t>Fred Barch</t>
  </si>
  <si>
    <t>Enid Valdez</t>
  </si>
  <si>
    <t>(305) 293-1400   Ext: 53386</t>
  </si>
  <si>
    <t>Meredith Durastanti</t>
  </si>
  <si>
    <t>mdurastanti@hardee.k12.fl.us</t>
  </si>
  <si>
    <t>Eric McClendon</t>
  </si>
  <si>
    <t>angela.cole@nassau.k12.fl.us</t>
  </si>
  <si>
    <t>Mary Keen</t>
  </si>
  <si>
    <t>mary.keen@suwannee.k12.fl.us</t>
  </si>
  <si>
    <t>Sharon Kochenour</t>
  </si>
  <si>
    <t>kochenours@flaglerschools.com</t>
  </si>
  <si>
    <t>thomasd@lake.k12.fl.us</t>
  </si>
  <si>
    <t>Terrell Sykes</t>
  </si>
  <si>
    <t>terrell.sykes@lcsb.org</t>
  </si>
  <si>
    <t>Martha Compton</t>
  </si>
  <si>
    <t>Christi Shields</t>
  </si>
  <si>
    <t>Melissa Eversdyke</t>
  </si>
  <si>
    <t>eversdm@martin.k12.fl.us</t>
  </si>
  <si>
    <t>Jeffery Arnott</t>
  </si>
  <si>
    <t>Frank Bonjione</t>
  </si>
  <si>
    <t>Matthew Davids</t>
  </si>
  <si>
    <t>Melanie Stefanowicz</t>
  </si>
  <si>
    <t>stefanom@osceola.k12.fl.us</t>
  </si>
  <si>
    <t>Rosa Grant</t>
  </si>
  <si>
    <t>Jodi Tillman</t>
  </si>
  <si>
    <t>jodi.tillman@taylor.k12.fl.us</t>
  </si>
  <si>
    <t>Iraida R. Mendez-Cartaya</t>
  </si>
  <si>
    <t>imendez@dadeschools.net</t>
  </si>
  <si>
    <t>Click here to select from dropdown menu</t>
  </si>
  <si>
    <t>Grant Number</t>
  </si>
  <si>
    <t>Project Manager</t>
  </si>
  <si>
    <t>Chris Ciardo</t>
  </si>
  <si>
    <t>Ordania Jones</t>
  </si>
  <si>
    <t>John Occhiuzzo</t>
  </si>
  <si>
    <t>Darl Walker</t>
  </si>
  <si>
    <t>Daphne Kilpatrick</t>
  </si>
  <si>
    <t>Grant Managers</t>
  </si>
  <si>
    <t>Name</t>
  </si>
  <si>
    <t>Email</t>
  </si>
  <si>
    <t>Christopher.Ciardo@fldoe.org</t>
  </si>
  <si>
    <t>daphne.kilpatrick@fldoe.org</t>
  </si>
  <si>
    <t>darl.walker@fldoe.org</t>
  </si>
  <si>
    <t>john.occhiuzzo@fldoe.org</t>
  </si>
  <si>
    <t>ordania.jones@fldoe.org</t>
  </si>
  <si>
    <t>FINAL END OF YEAR STAFF INSTRUCTIONS</t>
  </si>
  <si>
    <t>FLDOE Program Managers complete all blue shaded cells.</t>
  </si>
  <si>
    <t>If yes, to facilitate service, please state your need(s) and your FLDOE program manager will contact you. Please respond here:</t>
  </si>
  <si>
    <t>1. Save a copy of the Excel form to your computer.</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</si>
  <si>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</si>
  <si>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</si>
  <si>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</si>
  <si>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</si>
  <si>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t>5. Respond to the technical assistance question by clicking on the dropdown menu and selecting either YES or NO. 
    If assistance is needed respond, in the green box provided.
provided.</t>
  </si>
  <si>
    <t xml:space="preserve">7. Email the completed End-of-Year Performance Reconciliation Reporting Form and a scanned copy of your final 
    DOE 499 form to your FLDOE Program Manager.
 </t>
  </si>
  <si>
    <t>Baker</t>
  </si>
  <si>
    <t>Bradford</t>
  </si>
  <si>
    <t>Brad Bishop</t>
  </si>
  <si>
    <t>bishop.brad@mybradford.us</t>
  </si>
  <si>
    <t>Sherry Joseph</t>
  </si>
  <si>
    <t>sjoseph1@mdc.edu</t>
  </si>
  <si>
    <t>Joseph Kyle</t>
  </si>
  <si>
    <t>jkyle@pensacolastate.edu</t>
  </si>
  <si>
    <t>Hendry</t>
  </si>
  <si>
    <t>Mike Swindle</t>
  </si>
  <si>
    <t>swindlem@hendry-schools.net</t>
  </si>
  <si>
    <t>Josalyn Loango</t>
  </si>
  <si>
    <t>Lafayette</t>
  </si>
  <si>
    <t>Ebonee Dennis</t>
  </si>
  <si>
    <t>Tallahassee Community College</t>
  </si>
  <si>
    <t>Madison</t>
  </si>
  <si>
    <t>Stephanie Bailey</t>
  </si>
  <si>
    <t>bailey1@nwfsc.edu</t>
  </si>
  <si>
    <t>Patrick Flahive</t>
  </si>
  <si>
    <t>patrick.flahive@stjohns.k12.fl.us</t>
  </si>
  <si>
    <t>(941) 924-1365   Ext: 62494</t>
  </si>
  <si>
    <t>Union</t>
  </si>
  <si>
    <t>Barry Sams</t>
  </si>
  <si>
    <t>samsb@union.k12.fl.us</t>
  </si>
  <si>
    <t>Wakulla</t>
  </si>
  <si>
    <t>William "Dod" Walker</t>
  </si>
  <si>
    <t>william.walker@wcsb.us</t>
  </si>
  <si>
    <t>martha.compton@fptc.edu</t>
  </si>
  <si>
    <t>Grant Manager Contact</t>
  </si>
  <si>
    <t>http://www.fldoe.org/finance/contracts-grants-procurement/grants-management/project-application-amendment-procedur.stml</t>
  </si>
  <si>
    <t>2018-19</t>
  </si>
  <si>
    <t>012-1919B-9CG01</t>
  </si>
  <si>
    <t>030-1919B-9CG01</t>
  </si>
  <si>
    <t>050-1919B-9CG01</t>
  </si>
  <si>
    <t>060-1919B-9CG01</t>
  </si>
  <si>
    <t>070-1919B-9CG01</t>
  </si>
  <si>
    <t>080-1919B-9CG01</t>
  </si>
  <si>
    <t>090-1919B-9CG01</t>
  </si>
  <si>
    <t>100-1919B-9CG01</t>
  </si>
  <si>
    <t>110-1919B-9CG01</t>
  </si>
  <si>
    <t>120-1919B-9CG01</t>
  </si>
  <si>
    <t>130-1919B-9CG01</t>
  </si>
  <si>
    <t>132-1919B-9CG01</t>
  </si>
  <si>
    <t>140-1919B-9CG01</t>
  </si>
  <si>
    <t>162-1919B-9CG01</t>
  </si>
  <si>
    <t>170-1919B-9CG01</t>
  </si>
  <si>
    <t>172-1919B-9CG01</t>
  </si>
  <si>
    <t>180-1919B-9CG01</t>
  </si>
  <si>
    <t>250-1919B-9CG01</t>
  </si>
  <si>
    <t>270-1919B-9CG01</t>
  </si>
  <si>
    <t>282-1919B-9CG01</t>
  </si>
  <si>
    <t>290-1919B-9CG01</t>
  </si>
  <si>
    <t>310-1919B-9CG01</t>
  </si>
  <si>
    <t>320-1919B-9CG01</t>
  </si>
  <si>
    <t>350-1919B-9CG01</t>
  </si>
  <si>
    <t>360-1919B-9CG01</t>
  </si>
  <si>
    <t>370-1919B-9CG01</t>
  </si>
  <si>
    <t>390-1919B-9CG01</t>
  </si>
  <si>
    <t>410-1919B-9CG01</t>
  </si>
  <si>
    <t>420-1919B-9CG01</t>
  </si>
  <si>
    <t>422-1919B-9CG01</t>
  </si>
  <si>
    <t>430-1919B-9CG01</t>
  </si>
  <si>
    <t>440-1919B-9CG01</t>
  </si>
  <si>
    <t>450-1919B-9CG01</t>
  </si>
  <si>
    <t>462-1919B-9CG01</t>
  </si>
  <si>
    <t>480-1919B-9CG01</t>
  </si>
  <si>
    <t>490-1919B-9CG01</t>
  </si>
  <si>
    <t>500-1919B-9CG01</t>
  </si>
  <si>
    <t>510-1919B-9CG01</t>
  </si>
  <si>
    <t>520-1919B-9CG01</t>
  </si>
  <si>
    <t>530-1919B-9CG01</t>
  </si>
  <si>
    <t>542-1919B-9CG01</t>
  </si>
  <si>
    <t>550-1919B-9CG01</t>
  </si>
  <si>
    <t>562-1919B-9CG01</t>
  </si>
  <si>
    <t>570-1919B-9CG01</t>
  </si>
  <si>
    <t>580-1919B-9CG01</t>
  </si>
  <si>
    <t>592-1919B-9CG01</t>
  </si>
  <si>
    <t>600-1919B-9CG01</t>
  </si>
  <si>
    <t>610-1919B-9CG01</t>
  </si>
  <si>
    <t>620-1919B-9CG01</t>
  </si>
  <si>
    <t>642-1919B-9CG01</t>
  </si>
  <si>
    <t>670-1919B-9CG01</t>
  </si>
  <si>
    <t>020-1919B-9CG01</t>
  </si>
  <si>
    <t>040-1919B-9CG01</t>
  </si>
  <si>
    <t>260-1919B-9CG01</t>
  </si>
  <si>
    <t>340-1919B-9CG01</t>
  </si>
  <si>
    <t>372-1919B-9CG01</t>
  </si>
  <si>
    <t>372-1919B-9CG02</t>
  </si>
  <si>
    <t>400-1919B-9CG01</t>
  </si>
  <si>
    <t>422-1919B-9CG02</t>
  </si>
  <si>
    <t>462-1919B-9CG02</t>
  </si>
  <si>
    <t>562-1919B-9CG02</t>
  </si>
  <si>
    <t>562-1919B-9CG03</t>
  </si>
  <si>
    <t>562-1919B-9CG04</t>
  </si>
  <si>
    <t>630-1919B-9CG02</t>
  </si>
  <si>
    <t>670-1919B-9CG02</t>
  </si>
  <si>
    <t>(352) 395-5967   Ext:</t>
  </si>
  <si>
    <t>Carrie Dopson</t>
  </si>
  <si>
    <t>(904) 259-0408   Ext:</t>
  </si>
  <si>
    <t>carrie.dopson@bakerk12.org</t>
  </si>
  <si>
    <t>(850) 767-5520   Ext:</t>
  </si>
  <si>
    <t>(904) 966-6762   Ext:</t>
  </si>
  <si>
    <t>(321) 633-1000   Ext: 198</t>
  </si>
  <si>
    <t>Arnott.Jeffery@brevardschools.org</t>
  </si>
  <si>
    <t>(754) 321-8401   Ext:</t>
  </si>
  <si>
    <t>Enid.Valdez@browardschools.com</t>
  </si>
  <si>
    <t>(850) 674-8733   Ext: 22</t>
  </si>
  <si>
    <t>(941) 255-7500   Ext: 101</t>
  </si>
  <si>
    <t>deelynnbennett@yourcharlotteschools.net</t>
  </si>
  <si>
    <t>(352) 726-2430   Ext: 4313</t>
  </si>
  <si>
    <t>(904) 336-4450   Ext:</t>
  </si>
  <si>
    <t>Ariel Pechokas</t>
  </si>
  <si>
    <t>(239) 377-0950   Ext:</t>
  </si>
  <si>
    <t>pechokar@collierschools.com</t>
  </si>
  <si>
    <t>(386) 758-4888   Ext:</t>
  </si>
  <si>
    <t>(305) 995-2532   Ext:</t>
  </si>
  <si>
    <t>(305) 237-2187   Ext:</t>
  </si>
  <si>
    <t>(863) 993-1333   Ext:</t>
  </si>
  <si>
    <t>(904) 632-3291   Ext:</t>
  </si>
  <si>
    <t>Thomas J. Rollins</t>
  </si>
  <si>
    <t>(850) 941-6200   Ext:</t>
  </si>
  <si>
    <t>trollins@escambia.k12.fl.us</t>
  </si>
  <si>
    <t>(850) 484-1729   Ext:</t>
  </si>
  <si>
    <t>(386) 447-4345   Ext:</t>
  </si>
  <si>
    <t>(863) 773-3173   Ext:</t>
  </si>
  <si>
    <t>(863) 983-1511   Ext:</t>
  </si>
  <si>
    <t>(352) 797-7018   Ext:</t>
  </si>
  <si>
    <t>Watson_s@hcsb.k12.fl.us</t>
  </si>
  <si>
    <t>(863) 784-7431   Ext:</t>
  </si>
  <si>
    <t>(813) 231-1929   Ext:</t>
  </si>
  <si>
    <t>Josalyn.loango@sdhc.k12.fl.us</t>
  </si>
  <si>
    <t>(772) 564-5001   Ext:</t>
  </si>
  <si>
    <t>Christi.shields@indianriverschools.org</t>
  </si>
  <si>
    <t>(850) 482-9617   Ext: 223</t>
  </si>
  <si>
    <t>Paula Ginn</t>
  </si>
  <si>
    <t>(386) 294-1649   Ext:</t>
  </si>
  <si>
    <t>pginn@lcsbmail.net</t>
  </si>
  <si>
    <t>DeAnna D. Thomas</t>
  </si>
  <si>
    <t>(352) 589-2250   Ext: 1813</t>
  </si>
  <si>
    <t>(239) 939-6304   Ext:</t>
  </si>
  <si>
    <t>(850) 717-2022   Ext:</t>
  </si>
  <si>
    <t>Elizabeth Daniels</t>
  </si>
  <si>
    <t>(850) 201-6605   Ext:</t>
  </si>
  <si>
    <t>danielse@tcc.fl.edu</t>
  </si>
  <si>
    <t>(850) 201-6655   Ext:</t>
  </si>
  <si>
    <t>(850) 643-1016   Ext: 203</t>
  </si>
  <si>
    <t>Lisa Roderick</t>
  </si>
  <si>
    <t>(850) 973-1565   Ext:</t>
  </si>
  <si>
    <t>lisa.roderick@madison.k12.fl.us</t>
  </si>
  <si>
    <t>Dr. Valerie Viands, Director, Manatee Tech College</t>
  </si>
  <si>
    <t>(941) 751-7900   Ext:</t>
  </si>
  <si>
    <t>viandsv@manateeschools.net</t>
  </si>
  <si>
    <t>Mike Kelly</t>
  </si>
  <si>
    <t>(352) 671-7200   Ext:</t>
  </si>
  <si>
    <t>Mike.Kelly@marion.k12.fl.us</t>
  </si>
  <si>
    <t>Leah Gamble</t>
  </si>
  <si>
    <t>(352) 658-4077   Ext:</t>
  </si>
  <si>
    <t>gamblel@cf.edu</t>
  </si>
  <si>
    <t>(772) 219-1296   Ext: 161</t>
  </si>
  <si>
    <t>Trevor Tyler</t>
  </si>
  <si>
    <t>trevor.tyler@keysschools.com</t>
  </si>
  <si>
    <t>(904) 548-4475   Ext:</t>
  </si>
  <si>
    <t>(850) 200-4112   Ext:</t>
  </si>
  <si>
    <t>Stephaine Bailey</t>
  </si>
  <si>
    <t>(407) 317-3200   Ext: 2708</t>
  </si>
  <si>
    <t>Rosa.Grant@ocps.net</t>
  </si>
  <si>
    <t>(407) 518-4579   Ext:</t>
  </si>
  <si>
    <t>(561) 649-6015   Ext:</t>
  </si>
  <si>
    <t>Fred.Barch@palmbeachschools.org</t>
  </si>
  <si>
    <t>Wendy Beard</t>
  </si>
  <si>
    <t>(813) 794-2462   Ext:</t>
  </si>
  <si>
    <t>wbeard@pasco.k12.fl.us</t>
  </si>
  <si>
    <t>Steven Cochran</t>
  </si>
  <si>
    <t>(863) 519-8438   Ext:</t>
  </si>
  <si>
    <t>steven.cochran@polk-fl.net</t>
  </si>
  <si>
    <t>(904) 547-3430   Ext:</t>
  </si>
  <si>
    <t>(772) 462-7674   Ext:</t>
  </si>
  <si>
    <t>Kamatucc@irsc.edu</t>
  </si>
  <si>
    <t>Larry Heringer</t>
  </si>
  <si>
    <t>(850) 983-5710   Ext:</t>
  </si>
  <si>
    <t>heringerl@santarosa.k12.fl.us</t>
  </si>
  <si>
    <t>eric.mcclendon@sarasotacountyschools.net</t>
  </si>
  <si>
    <t>(407) 708-2579   Ext:</t>
  </si>
  <si>
    <t>bonjionf@seminolestate.edu</t>
  </si>
  <si>
    <t>Allen Shirley, Director</t>
  </si>
  <si>
    <t>(352) 793-2315   Ext: 50213</t>
  </si>
  <si>
    <t>allen.shirley@sumter.k12.fl.us</t>
  </si>
  <si>
    <t>(386) 647-4200   Ext:</t>
  </si>
  <si>
    <t>(850) 838-2545   Ext:</t>
  </si>
  <si>
    <t>(386) 506-3410   Ext:</t>
  </si>
  <si>
    <t>matthew.davids@daytonastate.edu</t>
  </si>
  <si>
    <t>(850) 926-1841   Ext:</t>
  </si>
  <si>
    <t>(850) 638-1180   Ext: 301</t>
  </si>
  <si>
    <t>ebonee.dennis@fldoe.org</t>
  </si>
  <si>
    <t>End-of-Year Performance Reconciliation Reporting Form
Adult General Education
Program Year 2018-2019</t>
  </si>
  <si>
    <t>Year Two 
Min. 90%</t>
  </si>
  <si>
    <t xml:space="preserve">4. Final enrollment percentage will be calculated and autopopulated based on approved projected enrollment compared
     to actual year two final enrollment meeting at least 90%. 
   - Grant recipients that fail to meet at least 90% of projected enrollment figures will earn monies based on funds per
     enrollment. You will be notified by FLDOE with instructions on resubmitting a revised DOE 499 form and possible refund to the  
     FLDOE Comptroller's Office. 
   </t>
  </si>
  <si>
    <t xml:space="preserve">Final NRS Unduplicated Student Enrollments
</t>
  </si>
  <si>
    <t>End-of-Year Fiscal and Performance Reconciliation Reporting Form
Adult General Education
Program Year 2018-2019</t>
  </si>
  <si>
    <t>650-1919B-9CG01</t>
  </si>
  <si>
    <t>Melissa Perry</t>
  </si>
  <si>
    <t>(386) 312-4088</t>
  </si>
  <si>
    <t>melissaperry@sjrstate.edu</t>
  </si>
  <si>
    <t>(352) 448-5145   Ext:</t>
  </si>
  <si>
    <t>Angela Cole</t>
  </si>
  <si>
    <t>Ann Morgan</t>
  </si>
  <si>
    <t>(727) 588-6326   Ext:</t>
  </si>
  <si>
    <t>morganan@pcsb.org</t>
  </si>
  <si>
    <r>
      <t xml:space="preserve">NRS Participant Projections
</t>
    </r>
    <r>
      <rPr>
        <b/>
        <sz val="8"/>
        <color theme="1"/>
        <rFont val="Arial"/>
        <family val="2"/>
      </rPr>
      <t>(Enrollment #APPROVED in 2017 - 18 Grant Award 
Form 1-D)</t>
    </r>
  </si>
  <si>
    <r>
      <t xml:space="preserve">Required Enrollment Target to Meet 90% </t>
    </r>
    <r>
      <rPr>
        <b/>
        <sz val="8"/>
        <color theme="1"/>
        <rFont val="Arial"/>
        <family val="2"/>
      </rPr>
      <t xml:space="preserve"> </t>
    </r>
  </si>
  <si>
    <t>282-1919B-9CG02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</si>
</sst>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7"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1"/>
      <color indexed="8"/>
      <name val="Calibri"/>
      <family val="2"/>
    </font>
    <font>
      <sz val="10"/>
      <color indexed="8"/>
      <name val="Arial"/>
      <family val="2"/>
    </font>
    <font>
      <sz val="11"/>
      <name val="Arial"/>
      <family val="2"/>
    </font>
    <font>
      <sz val="16"/>
      <name val="Arial"/>
      <family val="2"/>
    </font>
    <font>
      <sz val="16"/>
      <color rgb="FFFF0000"/>
      <name val="Arial"/>
      <family val="2"/>
    </font>
    <font>
      <u/>
      <sz val="11"/>
      <color rgb="FF0000FF"/>
      <name val="Arial"/>
      <family val="2"/>
    </font>
    <font>
      <sz val="11"/>
      <color rgb="FF0000FF"/>
      <name val="Arial"/>
      <family val="2"/>
    </font>
    <font>
      <sz val="11"/>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4" fillId="0" borderId="0"/>
    <xf numFmtId="0" fontId="15" fillId="0" borderId="0"/>
    <xf numFmtId="0" fontId="18" fillId="0" borderId="0" applyNumberFormat="0" applyFill="0" applyBorder="0" applyAlignment="0" applyProtection="0"/>
    <xf numFmtId="0" fontId="20" fillId="0" borderId="0"/>
  </cellStyleXfs>
  <cellXfs count="161">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0" fillId="0" borderId="0" xfId="0" applyFont="1"/>
    <xf numFmtId="0" fontId="11"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2"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3" fillId="7" borderId="13" xfId="4" applyFont="1" applyFill="1" applyBorder="1" applyAlignment="1">
      <alignment horizontal="center"/>
    </xf>
    <xf numFmtId="0" fontId="13" fillId="7" borderId="0" xfId="4" applyFont="1" applyFill="1" applyBorder="1" applyAlignment="1">
      <alignment horizontal="center"/>
    </xf>
    <xf numFmtId="0" fontId="13" fillId="7" borderId="13" xfId="4" applyFont="1" applyFill="1" applyBorder="1" applyAlignment="1">
      <alignment horizontal="center" wrapText="1"/>
    </xf>
    <xf numFmtId="0" fontId="0" fillId="0" borderId="0" xfId="0" applyAlignment="1">
      <alignment wrapText="1"/>
    </xf>
    <xf numFmtId="0" fontId="13" fillId="7" borderId="13" xfId="4" applyFont="1" applyFill="1" applyBorder="1" applyAlignment="1">
      <alignment horizontal="left"/>
    </xf>
    <xf numFmtId="0" fontId="16"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8"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19" fillId="0" borderId="14" xfId="7" applyFont="1" applyFill="1" applyBorder="1" applyAlignment="1">
      <alignment wrapText="1"/>
    </xf>
    <xf numFmtId="166" fontId="19" fillId="0" borderId="14" xfId="7" applyNumberFormat="1" applyFont="1" applyFill="1" applyBorder="1" applyAlignment="1">
      <alignment horizontal="right" wrapText="1"/>
    </xf>
    <xf numFmtId="0" fontId="19" fillId="0" borderId="14" xfId="7" applyFont="1" applyFill="1" applyBorder="1" applyAlignment="1">
      <alignment horizontal="right" wrapText="1"/>
    </xf>
    <xf numFmtId="0" fontId="22" fillId="0" borderId="0" xfId="0" applyFont="1"/>
    <xf numFmtId="0" fontId="23" fillId="0" borderId="0" xfId="0" applyFont="1"/>
    <xf numFmtId="0" fontId="21" fillId="0" borderId="0" xfId="0" applyFont="1" applyFill="1" applyAlignment="1">
      <alignment vertical="center"/>
    </xf>
    <xf numFmtId="0" fontId="21" fillId="0" borderId="0" xfId="0" applyFont="1" applyAlignment="1">
      <alignment vertical="center"/>
    </xf>
    <xf numFmtId="0" fontId="1" fillId="5" borderId="1" xfId="0" applyFont="1" applyFill="1" applyBorder="1" applyAlignment="1" applyProtection="1">
      <alignment horizontal="center" vertical="center"/>
      <protection locked="0"/>
    </xf>
    <xf numFmtId="0" fontId="26" fillId="0" borderId="27" xfId="0" applyFont="1" applyFill="1" applyBorder="1" applyAlignment="1" applyProtection="1">
      <alignment horizontal="right" vertical="center" wrapText="1"/>
    </xf>
    <xf numFmtId="0" fontId="26" fillId="0" borderId="27" xfId="0" applyFont="1" applyFill="1" applyBorder="1" applyAlignment="1" applyProtection="1">
      <alignment vertical="center" wrapText="1"/>
    </xf>
    <xf numFmtId="0" fontId="13" fillId="0" borderId="14" xfId="5" applyFont="1" applyFill="1" applyBorder="1" applyAlignment="1">
      <alignment wrapText="1"/>
    </xf>
    <xf numFmtId="0" fontId="18" fillId="0" borderId="14" xfId="6" applyFill="1" applyBorder="1" applyAlignment="1">
      <alignment wrapText="1"/>
    </xf>
    <xf numFmtId="0" fontId="13" fillId="0" borderId="14" xfId="7" applyFont="1" applyFill="1" applyBorder="1" applyAlignment="1">
      <alignment wrapText="1"/>
    </xf>
    <xf numFmtId="0" fontId="18" fillId="0" borderId="27" xfId="6" applyFill="1" applyBorder="1" applyAlignment="1" applyProtection="1">
      <alignmen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22"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4" xfId="0" applyFont="1" applyFill="1" applyBorder="1" applyAlignment="1" applyProtection="1">
      <alignment horizontal="left" vertical="center"/>
      <protection locked="0"/>
    </xf>
    <xf numFmtId="0" fontId="1" fillId="5" borderId="25" xfId="0" applyFont="1" applyFill="1" applyBorder="1" applyAlignment="1" applyProtection="1">
      <alignment horizontal="left" vertical="center"/>
      <protection locked="0"/>
    </xf>
    <xf numFmtId="0" fontId="1" fillId="5" borderId="26" xfId="0" applyFont="1" applyFill="1" applyBorder="1" applyAlignment="1" applyProtection="1">
      <alignment horizontal="left" vertical="center"/>
      <protection locked="0"/>
    </xf>
    <xf numFmtId="0" fontId="3" fillId="0" borderId="0" xfId="0" applyFont="1" applyAlignment="1">
      <alignment vertical="top" wrapText="1"/>
    </xf>
    <xf numFmtId="0" fontId="3" fillId="0" borderId="0" xfId="0" applyFont="1" applyFill="1" applyAlignment="1">
      <alignment wrapText="1"/>
    </xf>
    <xf numFmtId="0" fontId="3" fillId="0" borderId="0" xfId="0" applyFont="1" applyFill="1"/>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8" borderId="20"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24" fillId="0" borderId="0" xfId="6" applyFont="1" applyAlignment="1">
      <alignment vertical="center" wrapText="1"/>
    </xf>
    <xf numFmtId="0" fontId="25" fillId="0" borderId="0" xfId="0" applyFont="1" applyAlignment="1">
      <alignmen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0" borderId="1" xfId="0" applyFont="1" applyFill="1" applyBorder="1" applyAlignment="1">
      <alignment horizontal="center"/>
    </xf>
    <xf numFmtId="0" fontId="9" fillId="0" borderId="3" xfId="0" applyFont="1" applyFill="1" applyBorder="1" applyAlignment="1">
      <alignment horizontal="center"/>
    </xf>
  </cellXfs>
  <cellStyles count="8">
    <cellStyle name="Comma" xfId="3" builtinId="3"/>
    <cellStyle name="Currency" xfId="1" builtinId="4"/>
    <cellStyle name="Hyperlink" xfId="6" builtinId="8"/>
    <cellStyle name="Normal" xfId="0" builtinId="0"/>
    <cellStyle name="Normal_HIDDEN DATA SHEET" xfId="4"/>
    <cellStyle name="Normal_Lookups" xfId="5"/>
    <cellStyle name="Normal_Sheet1" xfId="7"/>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19</xdr:row>
          <xdr:rowOff>0</xdr:rowOff>
        </xdr:from>
        <xdr:to>
          <xdr:col>2</xdr:col>
          <xdr:colOff>638175</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104775</xdr:rowOff>
        </xdr:from>
        <xdr:to>
          <xdr:col>2</xdr:col>
          <xdr:colOff>638175</xdr:colOff>
          <xdr:row>29</xdr:row>
          <xdr:rowOff>390525</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29</xdr:row>
          <xdr:rowOff>104775</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1" Type="http://schemas.openxmlformats.org/officeDocument/2006/relationships/hyperlink" Target="mailto:ebonee.dennis@fldoe.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gamblel@cf.edu" TargetMode="External"/><Relationship Id="rId2" Type="http://schemas.openxmlformats.org/officeDocument/2006/relationships/hyperlink" Target="mailto:morganan@pcsb.org" TargetMode="External"/><Relationship Id="rId1" Type="http://schemas.openxmlformats.org/officeDocument/2006/relationships/hyperlink" Target="mailto:melissaperry@sjrstate.edu"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37"/>
  <sheetViews>
    <sheetView showGridLines="0" tabSelected="1" zoomScale="90" zoomScaleNormal="90" workbookViewId="0">
      <selection activeCell="I11" sqref="I11"/>
    </sheetView>
  </sheetViews>
  <sheetFormatPr defaultColWidth="9.140625" defaultRowHeight="14.25" x14ac:dyDescent="0.2"/>
  <cols>
    <col min="1" max="1" width="9.140625" style="35" customWidth="1"/>
    <col min="2" max="2" width="16.28515625" style="35" customWidth="1"/>
    <col min="3" max="3" width="20.42578125" style="35" customWidth="1"/>
    <col min="4" max="4" width="20.7109375" style="35" bestFit="1" customWidth="1"/>
    <col min="5" max="5" width="15.42578125" style="35" customWidth="1"/>
    <col min="6" max="6" width="13.7109375" style="35" customWidth="1"/>
    <col min="7" max="7" width="15.7109375" style="35" customWidth="1"/>
    <col min="8" max="8" width="13.7109375" style="35" customWidth="1"/>
    <col min="9" max="9" width="32.28515625" style="35" customWidth="1"/>
    <col min="10" max="10" width="13.7109375" style="35" customWidth="1"/>
    <col min="11" max="11" width="14" style="35" customWidth="1"/>
    <col min="12" max="16384" width="9.140625" style="35"/>
  </cols>
  <sheetData>
    <row r="1" spans="1:11" ht="56.25" customHeight="1" thickBot="1" x14ac:dyDescent="0.25">
      <c r="A1" s="86" t="s">
        <v>366</v>
      </c>
      <c r="B1" s="86"/>
      <c r="C1" s="86"/>
      <c r="D1" s="86"/>
      <c r="E1" s="86"/>
      <c r="F1" s="86"/>
      <c r="G1" s="86"/>
      <c r="H1" s="15"/>
      <c r="I1" s="15"/>
      <c r="J1" s="15"/>
      <c r="K1" s="15"/>
    </row>
    <row r="2" spans="1:11" ht="15.75" thickBot="1" x14ac:dyDescent="0.25">
      <c r="A2" s="77" t="s">
        <v>8</v>
      </c>
      <c r="B2" s="78"/>
      <c r="C2" s="78"/>
      <c r="D2" s="78"/>
      <c r="E2" s="79">
        <f>VLOOKUP(C6,Form_Fields,6,FALSE)</f>
        <v>0</v>
      </c>
      <c r="F2" s="80"/>
      <c r="G2" s="81"/>
    </row>
    <row r="3" spans="1:11" ht="15.75" thickBot="1" x14ac:dyDescent="0.3">
      <c r="A3" s="87" t="s">
        <v>5</v>
      </c>
      <c r="B3" s="88"/>
      <c r="C3" s="88"/>
      <c r="D3" s="88"/>
      <c r="E3" s="79">
        <f>VLOOKUP(C6,Form_Fields,7,FALSE)</f>
        <v>0</v>
      </c>
      <c r="F3" s="80"/>
      <c r="G3" s="81"/>
      <c r="H3" s="9"/>
      <c r="I3" s="9"/>
      <c r="J3" s="10"/>
      <c r="K3" s="10"/>
    </row>
    <row r="4" spans="1:11" ht="15.75" thickBot="1" x14ac:dyDescent="0.3">
      <c r="A4" s="77" t="s">
        <v>4</v>
      </c>
      <c r="B4" s="78"/>
      <c r="C4" s="78"/>
      <c r="D4" s="78"/>
      <c r="E4" s="79">
        <f>VLOOKUP(C6,Form_Fields,8,FALSE)</f>
        <v>0</v>
      </c>
      <c r="F4" s="80"/>
      <c r="G4" s="81"/>
      <c r="H4" s="1"/>
      <c r="I4" s="1"/>
      <c r="J4" s="11"/>
      <c r="K4" s="11"/>
    </row>
    <row r="5" spans="1:11" ht="15.75" thickBot="1" x14ac:dyDescent="0.25">
      <c r="A5" s="77" t="s">
        <v>28</v>
      </c>
      <c r="B5" s="78"/>
      <c r="C5" s="78"/>
      <c r="D5" s="82"/>
      <c r="E5" s="83">
        <f>VLOOKUP(C6,Form_Fields,9,FALSE)</f>
        <v>0</v>
      </c>
      <c r="F5" s="84"/>
      <c r="G5" s="85"/>
    </row>
    <row r="6" spans="1:11" ht="15.75" thickBot="1" x14ac:dyDescent="0.3">
      <c r="A6" s="89" t="s">
        <v>13</v>
      </c>
      <c r="B6" s="90"/>
      <c r="C6" s="91" t="s">
        <v>146</v>
      </c>
      <c r="D6" s="92"/>
    </row>
    <row r="7" spans="1:11" ht="15.75" thickBot="1" x14ac:dyDescent="0.3">
      <c r="A7" s="89" t="s">
        <v>7</v>
      </c>
      <c r="B7" s="90"/>
      <c r="C7" s="93">
        <f>VLOOKUP(C6,Form_Fields,2,FALSE)</f>
        <v>0</v>
      </c>
      <c r="D7" s="94"/>
    </row>
    <row r="8" spans="1:11" ht="15.75" thickBot="1" x14ac:dyDescent="0.3">
      <c r="A8" s="77" t="s">
        <v>6</v>
      </c>
      <c r="B8" s="78"/>
      <c r="C8" s="95">
        <f>VLOOKUP(C6,Form_Fields,3,FALSE)</f>
        <v>0</v>
      </c>
      <c r="D8" s="96"/>
    </row>
    <row r="10" spans="1:11" ht="14.25" customHeight="1" thickBot="1" x14ac:dyDescent="0.25">
      <c r="A10" s="1"/>
      <c r="B10" s="1"/>
      <c r="C10" s="1"/>
      <c r="D10" s="1"/>
      <c r="E10" s="2"/>
      <c r="F10" s="1"/>
      <c r="G10" s="2"/>
    </row>
    <row r="11" spans="1:11" ht="33" customHeight="1" thickBot="1" x14ac:dyDescent="0.25">
      <c r="A11" s="97" t="s">
        <v>10</v>
      </c>
      <c r="B11" s="98"/>
      <c r="C11" s="98"/>
      <c r="D11" s="98"/>
      <c r="E11" s="98"/>
      <c r="F11" s="98"/>
      <c r="G11" s="99"/>
      <c r="H11" s="16"/>
      <c r="I11" s="16"/>
      <c r="J11" s="16"/>
      <c r="K11" s="16"/>
    </row>
    <row r="12" spans="1:11" ht="30" customHeight="1" x14ac:dyDescent="0.2">
      <c r="A12" s="100" t="s">
        <v>380</v>
      </c>
      <c r="B12" s="101"/>
      <c r="C12" s="104" t="s">
        <v>15</v>
      </c>
      <c r="D12" s="104" t="s">
        <v>16</v>
      </c>
      <c r="E12" s="104" t="s">
        <v>17</v>
      </c>
      <c r="F12" s="100" t="s">
        <v>367</v>
      </c>
      <c r="G12" s="101"/>
    </row>
    <row r="13" spans="1:11" ht="51.75" customHeight="1" thickBot="1" x14ac:dyDescent="0.25">
      <c r="A13" s="102"/>
      <c r="B13" s="103"/>
      <c r="C13" s="105"/>
      <c r="D13" s="105"/>
      <c r="E13" s="105"/>
      <c r="F13" s="102"/>
      <c r="G13" s="103"/>
    </row>
    <row r="14" spans="1:11" ht="49.9" customHeight="1" thickBot="1" x14ac:dyDescent="0.25">
      <c r="A14" s="106">
        <f>VLOOKUP(C6,Form_Fields,4,FALSE)</f>
        <v>0</v>
      </c>
      <c r="B14" s="107"/>
      <c r="C14" s="32">
        <f>VLOOKUP(C6,Form_Fields,5,FALSE)</f>
        <v>0</v>
      </c>
      <c r="D14" s="31" t="str">
        <f>IF(C14&gt;0,ROUNDDOWN(C14/A14,2),"")</f>
        <v/>
      </c>
      <c r="E14" s="70"/>
      <c r="F14" s="108" t="str">
        <f>IF(E14&gt;0,ROUNDDOWN(E14/A14,2),"")</f>
        <v/>
      </c>
      <c r="G14" s="109"/>
    </row>
    <row r="15" spans="1:11" ht="15" customHeight="1" thickBot="1" x14ac:dyDescent="0.25">
      <c r="A15" s="5"/>
      <c r="B15" s="5"/>
      <c r="C15" s="5"/>
      <c r="D15" s="5"/>
      <c r="E15" s="5"/>
      <c r="F15" s="5"/>
    </row>
    <row r="16" spans="1:11" ht="46.5" customHeight="1" x14ac:dyDescent="0.2">
      <c r="A16" s="119" t="s">
        <v>19</v>
      </c>
      <c r="B16" s="120"/>
      <c r="C16" s="120"/>
      <c r="D16" s="120"/>
      <c r="E16" s="120"/>
      <c r="F16" s="121" t="s">
        <v>146</v>
      </c>
      <c r="G16" s="122"/>
      <c r="I16" s="14"/>
      <c r="J16" s="14"/>
    </row>
    <row r="17" spans="1:11" ht="34.5" customHeight="1" x14ac:dyDescent="0.2">
      <c r="A17" s="110" t="s">
        <v>164</v>
      </c>
      <c r="B17" s="111"/>
      <c r="C17" s="111"/>
      <c r="D17" s="111"/>
      <c r="E17" s="111"/>
      <c r="F17" s="111"/>
      <c r="G17" s="112"/>
      <c r="H17" s="14"/>
      <c r="I17" s="14"/>
      <c r="J17" s="14"/>
      <c r="K17" s="14"/>
    </row>
    <row r="18" spans="1:11" ht="71.25" customHeight="1" thickBot="1" x14ac:dyDescent="0.25">
      <c r="A18" s="113"/>
      <c r="B18" s="114"/>
      <c r="C18" s="114"/>
      <c r="D18" s="114"/>
      <c r="E18" s="114"/>
      <c r="F18" s="114"/>
      <c r="G18" s="115"/>
      <c r="H18" s="14"/>
      <c r="I18" s="14"/>
      <c r="J18" s="14"/>
      <c r="K18" s="14"/>
    </row>
    <row r="19" spans="1:11" ht="14.45" customHeight="1" x14ac:dyDescent="0.2"/>
    <row r="20" spans="1:11" s="62" customFormat="1" ht="25.5" customHeight="1" x14ac:dyDescent="0.3">
      <c r="A20" s="66" t="s">
        <v>200</v>
      </c>
    </row>
    <row r="21" spans="1:11" s="62" customFormat="1" ht="20.25" customHeight="1" x14ac:dyDescent="0.3">
      <c r="A21" s="67">
        <f>VLOOKUP(C6,Form_Fields,10,FALSE)</f>
        <v>0</v>
      </c>
    </row>
    <row r="22" spans="1:11" s="62" customFormat="1" ht="20.25" customHeight="1" x14ac:dyDescent="0.3">
      <c r="A22" s="67" t="str">
        <f>IFERROR(VLOOKUP(A21,Managers,2,FALSE),"")</f>
        <v/>
      </c>
    </row>
    <row r="23" spans="1:11" s="62" customFormat="1" ht="14.45" customHeight="1" x14ac:dyDescent="0.2"/>
    <row r="24" spans="1:11" ht="15" x14ac:dyDescent="0.25">
      <c r="A24" s="7" t="s">
        <v>12</v>
      </c>
      <c r="B24" s="7"/>
      <c r="C24" s="8"/>
      <c r="D24" s="8"/>
      <c r="E24" s="8"/>
    </row>
    <row r="25" spans="1:11" x14ac:dyDescent="0.2">
      <c r="A25" s="123" t="s">
        <v>165</v>
      </c>
      <c r="B25" s="123"/>
      <c r="C25" s="123"/>
      <c r="D25" s="123"/>
      <c r="E25" s="123"/>
      <c r="F25" s="123"/>
      <c r="G25" s="123"/>
      <c r="H25" s="123"/>
    </row>
    <row r="26" spans="1:11" ht="13.9" customHeight="1" x14ac:dyDescent="0.2">
      <c r="A26" s="124" t="s">
        <v>169</v>
      </c>
      <c r="B26" s="124"/>
      <c r="C26" s="124"/>
      <c r="D26" s="124"/>
      <c r="E26" s="124"/>
      <c r="F26" s="124"/>
      <c r="G26" s="124"/>
      <c r="H26" s="124"/>
      <c r="I26" s="33"/>
      <c r="J26" s="33"/>
      <c r="K26" s="33"/>
    </row>
    <row r="27" spans="1:11" ht="43.15" customHeight="1" x14ac:dyDescent="0.2">
      <c r="A27" s="124"/>
      <c r="B27" s="124"/>
      <c r="C27" s="124"/>
      <c r="D27" s="124"/>
      <c r="E27" s="124"/>
      <c r="F27" s="124"/>
      <c r="G27" s="124"/>
      <c r="H27" s="124"/>
      <c r="I27" s="33"/>
      <c r="J27" s="33"/>
      <c r="K27" s="33"/>
    </row>
    <row r="28" spans="1:11" ht="13.9" customHeight="1" x14ac:dyDescent="0.2">
      <c r="A28" s="116" t="s">
        <v>168</v>
      </c>
      <c r="B28" s="116"/>
      <c r="C28" s="116"/>
      <c r="D28" s="116"/>
      <c r="E28" s="116"/>
      <c r="F28" s="116"/>
      <c r="G28" s="116"/>
      <c r="H28" s="116"/>
      <c r="I28" s="34"/>
      <c r="J28" s="34"/>
      <c r="K28" s="34"/>
    </row>
    <row r="29" spans="1:11" ht="44.45" customHeight="1" x14ac:dyDescent="0.2">
      <c r="A29" s="116"/>
      <c r="B29" s="116"/>
      <c r="C29" s="116"/>
      <c r="D29" s="116"/>
      <c r="E29" s="116"/>
      <c r="F29" s="116"/>
      <c r="G29" s="116"/>
      <c r="H29" s="116"/>
      <c r="I29" s="34"/>
      <c r="J29" s="34"/>
      <c r="K29" s="34"/>
    </row>
    <row r="30" spans="1:11" ht="14.45" customHeight="1" x14ac:dyDescent="0.2">
      <c r="A30" s="116" t="s">
        <v>368</v>
      </c>
      <c r="B30" s="116"/>
      <c r="C30" s="116"/>
      <c r="D30" s="116"/>
      <c r="E30" s="116"/>
      <c r="F30" s="116"/>
      <c r="G30" s="116"/>
      <c r="H30" s="116"/>
      <c r="I30" s="34"/>
      <c r="J30" s="34"/>
      <c r="K30" s="34"/>
    </row>
    <row r="31" spans="1:11" x14ac:dyDescent="0.2">
      <c r="A31" s="116"/>
      <c r="B31" s="116"/>
      <c r="C31" s="116"/>
      <c r="D31" s="116"/>
      <c r="E31" s="116"/>
      <c r="F31" s="116"/>
      <c r="G31" s="116"/>
      <c r="H31" s="116"/>
      <c r="I31" s="34"/>
      <c r="J31" s="34"/>
      <c r="K31" s="34"/>
    </row>
    <row r="32" spans="1:11" x14ac:dyDescent="0.2">
      <c r="A32" s="116"/>
      <c r="B32" s="116"/>
      <c r="C32" s="116"/>
      <c r="D32" s="116"/>
      <c r="E32" s="116"/>
      <c r="F32" s="116"/>
      <c r="G32" s="116"/>
      <c r="H32" s="116"/>
      <c r="I32" s="34"/>
      <c r="J32" s="34"/>
      <c r="K32" s="34"/>
    </row>
    <row r="33" spans="1:11" x14ac:dyDescent="0.2">
      <c r="A33" s="116"/>
      <c r="B33" s="116"/>
      <c r="C33" s="116"/>
      <c r="D33" s="116"/>
      <c r="E33" s="116"/>
      <c r="F33" s="116"/>
      <c r="G33" s="116"/>
      <c r="H33" s="116"/>
      <c r="I33" s="34"/>
      <c r="J33" s="34"/>
      <c r="K33" s="34"/>
    </row>
    <row r="34" spans="1:11" ht="29.45" customHeight="1" x14ac:dyDescent="0.25">
      <c r="A34" s="116" t="s">
        <v>170</v>
      </c>
      <c r="B34" s="116"/>
      <c r="C34" s="116"/>
      <c r="D34" s="116"/>
      <c r="E34" s="116"/>
      <c r="F34" s="116"/>
      <c r="G34" s="116"/>
      <c r="H34" s="116"/>
      <c r="I34" s="57"/>
      <c r="J34" s="34"/>
      <c r="K34" s="34"/>
    </row>
    <row r="35" spans="1:11" ht="13.9" customHeight="1" x14ac:dyDescent="0.2">
      <c r="A35" s="116" t="s">
        <v>166</v>
      </c>
      <c r="B35" s="116"/>
      <c r="C35" s="116"/>
      <c r="D35" s="116"/>
      <c r="E35" s="116"/>
      <c r="F35" s="116"/>
      <c r="G35" s="116"/>
      <c r="H35" s="116"/>
      <c r="I35" s="34"/>
      <c r="J35" s="34"/>
      <c r="K35" s="34"/>
    </row>
    <row r="36" spans="1:11" s="69" customFormat="1" ht="18" customHeight="1" x14ac:dyDescent="0.25">
      <c r="A36" s="125" t="s">
        <v>201</v>
      </c>
      <c r="B36" s="126"/>
      <c r="C36" s="126"/>
      <c r="D36" s="126"/>
      <c r="E36" s="126"/>
      <c r="F36" s="126"/>
      <c r="G36" s="126"/>
      <c r="H36" s="126"/>
      <c r="I36" s="68"/>
      <c r="J36" s="68"/>
      <c r="K36" s="68"/>
    </row>
    <row r="37" spans="1:11" ht="45.6" customHeight="1" x14ac:dyDescent="0.2">
      <c r="A37" s="117" t="s">
        <v>171</v>
      </c>
      <c r="B37" s="118"/>
      <c r="C37" s="118"/>
      <c r="D37" s="118"/>
      <c r="E37" s="118"/>
      <c r="F37" s="118"/>
      <c r="G37" s="118"/>
      <c r="H37" s="118"/>
      <c r="J37" s="52"/>
    </row>
  </sheetData>
  <sheetProtection algorithmName="SHA-512" hashValue="DFqnOxbbqwyh5qOLrWvk8ys+LQAIA6jCOcG2Mjh2EWKqPVUjNFf4plrhtTj+1UrpcTX3JC4CQY4t280P3pl3ZA==" saltValue="CiUShsM2jNwdt/hrTK7C/g==" spinCount="100000" sheet="1" objects="1" scenarios="1"/>
  <mergeCells count="35">
    <mergeCell ref="A37:H37"/>
    <mergeCell ref="A16:E16"/>
    <mergeCell ref="F16:G16"/>
    <mergeCell ref="A25:H25"/>
    <mergeCell ref="A26:H27"/>
    <mergeCell ref="A28:H29"/>
    <mergeCell ref="A30:H33"/>
    <mergeCell ref="A35:H35"/>
    <mergeCell ref="A36:H36"/>
    <mergeCell ref="A14:B14"/>
    <mergeCell ref="F14:G14"/>
    <mergeCell ref="A17:G17"/>
    <mergeCell ref="A18:G18"/>
    <mergeCell ref="A34:H34"/>
    <mergeCell ref="A11:G11"/>
    <mergeCell ref="A12:B13"/>
    <mergeCell ref="C12:C13"/>
    <mergeCell ref="D12:D13"/>
    <mergeCell ref="E12:E13"/>
    <mergeCell ref="F12:G13"/>
    <mergeCell ref="A6:B6"/>
    <mergeCell ref="C6:D6"/>
    <mergeCell ref="A7:B7"/>
    <mergeCell ref="C7:D7"/>
    <mergeCell ref="A8:B8"/>
    <mergeCell ref="C8:D8"/>
    <mergeCell ref="A4:D4"/>
    <mergeCell ref="E4:G4"/>
    <mergeCell ref="A5:D5"/>
    <mergeCell ref="E5:G5"/>
    <mergeCell ref="A1:G1"/>
    <mergeCell ref="A2:D2"/>
    <mergeCell ref="E2:G2"/>
    <mergeCell ref="E3:G3"/>
    <mergeCell ref="A3:D3"/>
  </mergeCells>
  <conditionalFormatting sqref="F14:G14">
    <cfRule type="cellIs" dxfId="4" priority="3" operator="greaterThan">
      <formula>0.8449</formula>
    </cfRule>
    <cfRule type="cellIs" dxfId="3" priority="4" operator="lessThan">
      <formula>0.845</formula>
    </cfRule>
  </conditionalFormatting>
  <conditionalFormatting sqref="A18:G18">
    <cfRule type="expression" dxfId="2" priority="1">
      <formula>$F$16="No"</formula>
    </cfRule>
  </conditionalFormatting>
  <hyperlinks>
    <hyperlink ref="A36" r:id="rId1"/>
  </hyperlinks>
  <pageMargins left="0.5" right="0.5" top="0.5" bottom="0.5" header="0.3" footer="0.3"/>
  <pageSetup scale="92" orientation="landscape" r:id="rId2"/>
  <rowBreaks count="1" manualBreakCount="1">
    <brk id="21" max="16383" man="1"/>
  </rowBreaks>
  <drawing r:id="rId3"/>
  <legacyDrawing r:id="rId4"/>
  <controls>
    <mc:AlternateContent xmlns:mc="http://schemas.openxmlformats.org/markup-compatibility/2006">
      <mc:Choice Requires="x14">
        <control shapeId="3076" r:id="rId5" name="RefundNo">
          <controlPr autoLine="0" r:id="rId6">
            <anchor moveWithCells="1" sizeWithCells="1">
              <from>
                <xdr:col>2</xdr:col>
                <xdr:colOff>714375</xdr:colOff>
                <xdr:row>19</xdr:row>
                <xdr:rowOff>0</xdr:rowOff>
              </from>
              <to>
                <xdr:col>2</xdr:col>
                <xdr:colOff>1295400</xdr:colOff>
                <xdr:row>19</xdr:row>
                <xdr:rowOff>0</xdr:rowOff>
              </to>
            </anchor>
          </controlPr>
        </control>
      </mc:Choice>
      <mc:Fallback>
        <control shapeId="3076" r:id="rId5" name="RefundNo"/>
      </mc:Fallback>
    </mc:AlternateContent>
    <mc:AlternateContent xmlns:mc="http://schemas.openxmlformats.org/markup-compatibility/2006">
      <mc:Choice Requires="x14">
        <control shapeId="3075" r:id="rId7" name="RefundYes">
          <controlPr autoLine="0" r:id="rId8">
            <anchor moveWithCells="1" sizeWithCells="1">
              <from>
                <xdr:col>2</xdr:col>
                <xdr:colOff>19050</xdr:colOff>
                <xdr:row>19</xdr:row>
                <xdr:rowOff>0</xdr:rowOff>
              </from>
              <to>
                <xdr:col>2</xdr:col>
                <xdr:colOff>638175</xdr:colOff>
                <xdr:row>19</xdr:row>
                <xdr:rowOff>0</xdr:rowOff>
              </to>
            </anchor>
          </controlPr>
        </control>
      </mc:Choice>
      <mc:Fallback>
        <control shapeId="3075" r:id="rId7" name="RefundYes"/>
      </mc:Fallback>
    </mc:AlternateContent>
    <mc:AlternateContent xmlns:mc="http://schemas.openxmlformats.org/markup-compatibility/2006">
      <mc:Choice Requires="x14">
        <control shapeId="3074" r:id="rId9" name="TechAssistNo">
          <controlPr autoLine="0" autoPict="0" r:id="rId10">
            <anchor moveWithCells="1" sizeWithCells="1">
              <from>
                <xdr:col>4</xdr:col>
                <xdr:colOff>0</xdr:colOff>
                <xdr:row>15</xdr:row>
                <xdr:rowOff>57150</xdr:rowOff>
              </from>
              <to>
                <xdr:col>4</xdr:col>
                <xdr:colOff>0</xdr:colOff>
                <xdr:row>15</xdr:row>
                <xdr:rowOff>247650</xdr:rowOff>
              </to>
            </anchor>
          </controlPr>
        </control>
      </mc:Choice>
      <mc:Fallback>
        <control shapeId="3074" r:id="rId9" name="TechAssistNo"/>
      </mc:Fallback>
    </mc:AlternateContent>
    <mc:AlternateContent xmlns:mc="http://schemas.openxmlformats.org/markup-compatibility/2006">
      <mc:Choice Requires="x14">
        <control shapeId="3073" r:id="rId11" name="TechAssistYes">
          <controlPr autoLine="0" autoPict="0" r:id="rId12">
            <anchor moveWithCells="1" sizeWithCells="1">
              <from>
                <xdr:col>4</xdr:col>
                <xdr:colOff>0</xdr:colOff>
                <xdr:row>15</xdr:row>
                <xdr:rowOff>47625</xdr:rowOff>
              </from>
              <to>
                <xdr:col>4</xdr:col>
                <xdr:colOff>0</xdr:colOff>
                <xdr:row>15</xdr:row>
                <xdr:rowOff>238125</xdr:rowOff>
              </to>
            </anchor>
          </controlPr>
        </control>
      </mc:Choice>
      <mc:Fallback>
        <control shapeId="3073" r:id="rId11"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xm:sqref>
        </x14:dataValidation>
        <x14:dataValidation type="list" allowBlank="1" showInputMessage="1" showErrorMessage="1">
          <x14:formula1>
            <xm:f>'Grant Data'!$C$2:$C$70</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zoomScale="85" zoomScaleNormal="85" workbookViewId="0">
      <selection activeCell="D27" sqref="D27"/>
    </sheetView>
  </sheetViews>
  <sheetFormatPr defaultColWidth="9.140625" defaultRowHeight="14.25" x14ac:dyDescent="0.2"/>
  <cols>
    <col min="1" max="1" width="9.140625" style="37" customWidth="1"/>
    <col min="2" max="2" width="16.28515625" style="37" customWidth="1"/>
    <col min="3" max="3" width="20.42578125" style="37" customWidth="1"/>
    <col min="4" max="4" width="20.7109375" style="37" bestFit="1" customWidth="1"/>
    <col min="5" max="5" width="20.7109375" style="53" customWidth="1"/>
    <col min="6" max="6" width="15.42578125" style="37" customWidth="1"/>
    <col min="7" max="7" width="13.7109375" style="37" customWidth="1"/>
    <col min="8" max="8" width="15.7109375" style="37" customWidth="1"/>
    <col min="9" max="9" width="13.7109375" style="37" customWidth="1"/>
    <col min="10" max="10" width="32.28515625" style="37" customWidth="1"/>
    <col min="11" max="11" width="13.7109375" style="37" customWidth="1"/>
    <col min="12" max="12" width="14" style="37" customWidth="1"/>
    <col min="13" max="16384" width="9.140625" style="37"/>
  </cols>
  <sheetData>
    <row r="1" spans="1:12" ht="56.25" customHeight="1" thickBot="1" x14ac:dyDescent="0.25">
      <c r="A1" s="86" t="s">
        <v>370</v>
      </c>
      <c r="B1" s="86"/>
      <c r="C1" s="86"/>
      <c r="D1" s="86"/>
      <c r="E1" s="86"/>
      <c r="F1" s="86"/>
      <c r="G1" s="86"/>
      <c r="H1" s="86"/>
      <c r="I1" s="15"/>
      <c r="J1" s="15"/>
      <c r="K1" s="15"/>
      <c r="L1" s="15"/>
    </row>
    <row r="2" spans="1:12" ht="14.45" customHeight="1" thickBot="1" x14ac:dyDescent="0.25">
      <c r="A2" s="77" t="s">
        <v>8</v>
      </c>
      <c r="B2" s="78"/>
      <c r="C2" s="78"/>
      <c r="D2" s="78"/>
      <c r="E2" s="55"/>
      <c r="F2" s="83">
        <f>VLOOKUP(C6,Form_Fields,6,FALSE)</f>
        <v>0</v>
      </c>
      <c r="G2" s="84"/>
      <c r="H2" s="85"/>
    </row>
    <row r="3" spans="1:12" ht="15.75" thickBot="1" x14ac:dyDescent="0.3">
      <c r="A3" s="87" t="s">
        <v>5</v>
      </c>
      <c r="B3" s="88"/>
      <c r="C3" s="88"/>
      <c r="D3" s="88"/>
      <c r="E3" s="55"/>
      <c r="F3" s="79">
        <f>VLOOKUP(C6,Form_Fields,7,FALSE)</f>
        <v>0</v>
      </c>
      <c r="G3" s="80"/>
      <c r="H3" s="81"/>
      <c r="I3" s="9"/>
      <c r="J3" s="9"/>
      <c r="K3" s="10"/>
      <c r="L3" s="10"/>
    </row>
    <row r="4" spans="1:12" ht="15.75" thickBot="1" x14ac:dyDescent="0.3">
      <c r="A4" s="77" t="s">
        <v>4</v>
      </c>
      <c r="B4" s="78"/>
      <c r="C4" s="78"/>
      <c r="D4" s="78"/>
      <c r="E4" s="55"/>
      <c r="F4" s="79">
        <f>VLOOKUP(C6,Form_Fields,8,FALSE)</f>
        <v>0</v>
      </c>
      <c r="G4" s="80"/>
      <c r="H4" s="81"/>
      <c r="I4" s="1"/>
      <c r="J4" s="1"/>
      <c r="K4" s="11"/>
      <c r="L4" s="11"/>
    </row>
    <row r="5" spans="1:12" ht="15.75" thickBot="1" x14ac:dyDescent="0.25">
      <c r="A5" s="77" t="s">
        <v>28</v>
      </c>
      <c r="B5" s="78"/>
      <c r="C5" s="78"/>
      <c r="D5" s="82"/>
      <c r="E5" s="54"/>
      <c r="F5" s="83">
        <f>VLOOKUP(C6,Form_Fields,9,FALSE)</f>
        <v>0</v>
      </c>
      <c r="G5" s="84"/>
      <c r="H5" s="85"/>
    </row>
    <row r="6" spans="1:12" ht="15.75" thickBot="1" x14ac:dyDescent="0.3">
      <c r="A6" s="89" t="s">
        <v>13</v>
      </c>
      <c r="B6" s="90"/>
      <c r="C6" s="159" t="str">
        <f>'AGE 1819'!C6:D6</f>
        <v>Click here to select from dropdown menu</v>
      </c>
      <c r="D6" s="160"/>
      <c r="E6" s="58"/>
    </row>
    <row r="7" spans="1:12" ht="15.75" thickBot="1" x14ac:dyDescent="0.3">
      <c r="A7" s="89" t="s">
        <v>7</v>
      </c>
      <c r="B7" s="90"/>
      <c r="C7" s="93">
        <f>'AGE 1819'!C7:D7</f>
        <v>0</v>
      </c>
      <c r="D7" s="94"/>
      <c r="E7" s="10"/>
    </row>
    <row r="8" spans="1:12" ht="15.75" thickBot="1" x14ac:dyDescent="0.3">
      <c r="A8" s="130" t="s">
        <v>6</v>
      </c>
      <c r="B8" s="131"/>
      <c r="C8" s="95">
        <f>'AGE 1819'!C8:D8</f>
        <v>0</v>
      </c>
      <c r="D8" s="96"/>
      <c r="E8" s="11"/>
    </row>
    <row r="10" spans="1:12" ht="14.25" customHeight="1" thickBot="1" x14ac:dyDescent="0.25">
      <c r="A10" s="1"/>
      <c r="B10" s="1"/>
      <c r="C10" s="1"/>
      <c r="D10" s="1"/>
      <c r="E10" s="1"/>
      <c r="F10" s="2"/>
      <c r="G10" s="1"/>
      <c r="H10" s="2"/>
    </row>
    <row r="11" spans="1:12" ht="33" customHeight="1" thickBot="1" x14ac:dyDescent="0.25">
      <c r="A11" s="97" t="s">
        <v>10</v>
      </c>
      <c r="B11" s="98"/>
      <c r="C11" s="98"/>
      <c r="D11" s="98"/>
      <c r="E11" s="98"/>
      <c r="F11" s="98"/>
      <c r="G11" s="98"/>
      <c r="H11" s="99"/>
      <c r="I11" s="16"/>
      <c r="J11" s="16"/>
      <c r="K11" s="16"/>
      <c r="L11" s="16"/>
    </row>
    <row r="12" spans="1:12" ht="30" customHeight="1" x14ac:dyDescent="0.2">
      <c r="A12" s="100" t="s">
        <v>380</v>
      </c>
      <c r="B12" s="101"/>
      <c r="C12" s="104" t="s">
        <v>15</v>
      </c>
      <c r="D12" s="104" t="s">
        <v>16</v>
      </c>
      <c r="E12" s="155" t="s">
        <v>17</v>
      </c>
      <c r="F12" s="156"/>
      <c r="G12" s="100" t="s">
        <v>367</v>
      </c>
      <c r="H12" s="101"/>
    </row>
    <row r="13" spans="1:12" ht="51.75" customHeight="1" thickBot="1" x14ac:dyDescent="0.25">
      <c r="A13" s="102"/>
      <c r="B13" s="103"/>
      <c r="C13" s="105"/>
      <c r="D13" s="105"/>
      <c r="E13" s="157"/>
      <c r="F13" s="158"/>
      <c r="G13" s="102"/>
      <c r="H13" s="103"/>
    </row>
    <row r="14" spans="1:12" ht="49.9" customHeight="1" thickBot="1" x14ac:dyDescent="0.25">
      <c r="A14" s="106">
        <f>'AGE 1819'!A14:B14</f>
        <v>0</v>
      </c>
      <c r="B14" s="107"/>
      <c r="C14" s="40">
        <f>'AGE 1819'!C14</f>
        <v>0</v>
      </c>
      <c r="D14" s="31" t="str">
        <f>IF(C14&gt;0,ROUNDDOWN(C14/A14,2),"")</f>
        <v/>
      </c>
      <c r="E14" s="153">
        <f>'AGE 1819'!E14</f>
        <v>0</v>
      </c>
      <c r="F14" s="154"/>
      <c r="G14" s="108" t="str">
        <f>IF(E14&gt;0,ROUNDDOWN(E14/A14,2),"")</f>
        <v/>
      </c>
      <c r="H14" s="109"/>
    </row>
    <row r="15" spans="1:12" ht="15" customHeight="1" x14ac:dyDescent="0.2">
      <c r="A15" s="5"/>
      <c r="B15" s="5"/>
      <c r="C15" s="5"/>
      <c r="D15" s="5"/>
      <c r="E15" s="5"/>
      <c r="F15" s="5"/>
      <c r="G15" s="5"/>
    </row>
    <row r="16" spans="1:12" ht="46.5" customHeight="1" thickBot="1" x14ac:dyDescent="0.25">
      <c r="A16" s="147" t="s">
        <v>19</v>
      </c>
      <c r="B16" s="148"/>
      <c r="C16" s="148"/>
      <c r="D16" s="148"/>
      <c r="E16" s="148"/>
      <c r="F16" s="148"/>
      <c r="G16" s="149" t="str">
        <f>'AGE 1819'!F16</f>
        <v>Click here to select from dropdown menu</v>
      </c>
      <c r="H16" s="149"/>
      <c r="J16" s="14"/>
      <c r="K16" s="14"/>
    </row>
    <row r="17" spans="1:12" ht="34.5" customHeight="1" x14ac:dyDescent="0.2">
      <c r="A17" s="150" t="s">
        <v>11</v>
      </c>
      <c r="B17" s="151"/>
      <c r="C17" s="151"/>
      <c r="D17" s="151"/>
      <c r="E17" s="151"/>
      <c r="F17" s="151"/>
      <c r="G17" s="151"/>
      <c r="H17" s="152"/>
      <c r="I17" s="14"/>
      <c r="J17" s="14"/>
      <c r="K17" s="14"/>
      <c r="L17" s="14"/>
    </row>
    <row r="18" spans="1:12" ht="86.25" customHeight="1" thickBot="1" x14ac:dyDescent="0.25">
      <c r="A18" s="138">
        <f>'AGE 1819'!A18:G18</f>
        <v>0</v>
      </c>
      <c r="B18" s="139"/>
      <c r="C18" s="139"/>
      <c r="D18" s="139"/>
      <c r="E18" s="139"/>
      <c r="F18" s="139"/>
      <c r="G18" s="139"/>
      <c r="H18" s="140"/>
      <c r="I18" s="14"/>
      <c r="J18" s="14"/>
      <c r="K18" s="14"/>
      <c r="L18" s="14"/>
    </row>
    <row r="19" spans="1:12" ht="14.45" customHeight="1" thickBot="1" x14ac:dyDescent="0.25"/>
    <row r="20" spans="1:12" ht="26.65" customHeight="1" thickBot="1" x14ac:dyDescent="0.25">
      <c r="A20" s="141" t="s">
        <v>14</v>
      </c>
      <c r="B20" s="142"/>
      <c r="C20" s="142"/>
      <c r="D20" s="142"/>
      <c r="E20" s="142"/>
      <c r="F20" s="142"/>
      <c r="G20" s="142"/>
      <c r="H20" s="142"/>
      <c r="I20" s="143"/>
      <c r="J20" s="1"/>
      <c r="K20" s="1"/>
      <c r="L20" s="1"/>
    </row>
    <row r="21" spans="1:12" ht="26.65" customHeight="1" thickBot="1" x14ac:dyDescent="0.25">
      <c r="A21" s="144" t="s">
        <v>9</v>
      </c>
      <c r="B21" s="145"/>
      <c r="C21" s="145"/>
      <c r="D21" s="146"/>
      <c r="E21" s="56"/>
      <c r="F21" s="144" t="s">
        <v>3</v>
      </c>
      <c r="G21" s="145"/>
      <c r="H21" s="145"/>
      <c r="I21" s="146"/>
    </row>
    <row r="22" spans="1:12" ht="30" customHeight="1" x14ac:dyDescent="0.2">
      <c r="A22" s="100" t="s">
        <v>380</v>
      </c>
      <c r="B22" s="101"/>
      <c r="C22" s="100" t="s">
        <v>369</v>
      </c>
      <c r="D22" s="100" t="s">
        <v>381</v>
      </c>
      <c r="E22" s="127" t="s">
        <v>167</v>
      </c>
      <c r="F22" s="127" t="s">
        <v>6</v>
      </c>
      <c r="G22" s="127" t="s">
        <v>20</v>
      </c>
      <c r="H22" s="127" t="s">
        <v>21</v>
      </c>
      <c r="I22" s="127" t="s">
        <v>22</v>
      </c>
    </row>
    <row r="23" spans="1:12" ht="51.6" customHeight="1" thickBot="1" x14ac:dyDescent="0.25">
      <c r="A23" s="102"/>
      <c r="B23" s="103"/>
      <c r="C23" s="102"/>
      <c r="D23" s="102"/>
      <c r="E23" s="128"/>
      <c r="F23" s="128"/>
      <c r="G23" s="128"/>
      <c r="H23" s="128"/>
      <c r="I23" s="128"/>
      <c r="J23" s="26"/>
    </row>
    <row r="24" spans="1:12" ht="24.95" customHeight="1" thickBot="1" x14ac:dyDescent="0.25">
      <c r="A24" s="106">
        <f>A14</f>
        <v>0</v>
      </c>
      <c r="B24" s="107"/>
      <c r="C24" s="36"/>
      <c r="D24" s="25">
        <f>ROUNDDOWN(A24*0.9,0)</f>
        <v>0</v>
      </c>
      <c r="E24" s="25">
        <f>C24-D24</f>
        <v>0</v>
      </c>
      <c r="F24" s="12">
        <f>C8</f>
        <v>0</v>
      </c>
      <c r="G24" s="13" t="str">
        <f>IF(C24&gt;=D24,"Yes","No")</f>
        <v>Yes</v>
      </c>
      <c r="H24" s="13">
        <f>IF(G24="No",((C24-D24)*F24),0)</f>
        <v>0</v>
      </c>
      <c r="I24" s="30">
        <f>IF(H24&lt;0,(C7+H24), C7)</f>
        <v>0</v>
      </c>
    </row>
    <row r="25" spans="1:12" ht="15" customHeight="1" thickBot="1" x14ac:dyDescent="0.25">
      <c r="D25" s="4"/>
      <c r="E25" s="4"/>
      <c r="F25" s="4"/>
      <c r="G25" s="4"/>
      <c r="J25" s="4"/>
      <c r="K25" s="4"/>
      <c r="L25" s="4"/>
    </row>
    <row r="26" spans="1:12" ht="60.75" thickBot="1" x14ac:dyDescent="0.3">
      <c r="A26" s="97" t="s">
        <v>23</v>
      </c>
      <c r="B26" s="99"/>
      <c r="C26" s="27" t="s">
        <v>24</v>
      </c>
      <c r="D26" s="28" t="s">
        <v>25</v>
      </c>
      <c r="E26" s="61"/>
      <c r="F26" s="26"/>
      <c r="G26" s="26"/>
      <c r="H26" s="26"/>
      <c r="I26" s="26"/>
      <c r="J26" s="26"/>
    </row>
    <row r="27" spans="1:12" ht="15.75" thickBot="1" x14ac:dyDescent="0.25">
      <c r="A27" s="129">
        <f>I24</f>
        <v>0</v>
      </c>
      <c r="B27" s="107"/>
      <c r="C27" s="60"/>
      <c r="D27" s="29">
        <f>IF(C27&lt;A27,0, (A27-C27))</f>
        <v>0</v>
      </c>
      <c r="E27" s="59"/>
    </row>
    <row r="28" spans="1:12" ht="15" thickBot="1" x14ac:dyDescent="0.25"/>
    <row r="29" spans="1:12" s="3" customFormat="1" ht="21.95" customHeight="1" thickBot="1" x14ac:dyDescent="0.3">
      <c r="A29" s="130" t="s">
        <v>0</v>
      </c>
      <c r="B29" s="131"/>
      <c r="C29" s="131"/>
      <c r="D29" s="131"/>
      <c r="E29" s="132"/>
      <c r="F29" s="132"/>
      <c r="G29" s="132"/>
      <c r="H29" s="132"/>
      <c r="I29" s="133"/>
      <c r="J29" s="1"/>
      <c r="K29" s="1"/>
      <c r="L29" s="1"/>
    </row>
    <row r="30" spans="1:12" ht="40.5" customHeight="1" thickBot="1" x14ac:dyDescent="0.25">
      <c r="A30" s="134" t="s">
        <v>18</v>
      </c>
      <c r="B30" s="135"/>
      <c r="C30" s="23"/>
      <c r="D30" s="24" t="s">
        <v>2</v>
      </c>
      <c r="E30" s="24"/>
      <c r="F30" s="136"/>
      <c r="G30" s="137"/>
      <c r="H30" s="20" t="s">
        <v>1</v>
      </c>
      <c r="I30" s="22"/>
      <c r="J30" s="17"/>
      <c r="K30" s="18"/>
      <c r="L30" s="19"/>
    </row>
    <row r="32" spans="1:12" ht="15" x14ac:dyDescent="0.25">
      <c r="A32" s="7" t="s">
        <v>162</v>
      </c>
      <c r="B32" s="7"/>
      <c r="C32" s="8"/>
      <c r="D32" s="8"/>
      <c r="E32" s="8"/>
      <c r="F32" s="8"/>
    </row>
    <row r="33" spans="1:14" x14ac:dyDescent="0.2">
      <c r="A33" s="47" t="s">
        <v>163</v>
      </c>
      <c r="B33" s="47"/>
      <c r="C33" s="47"/>
      <c r="D33" s="47"/>
      <c r="E33" s="47"/>
      <c r="F33" s="47"/>
      <c r="G33" s="47"/>
      <c r="H33" s="47"/>
      <c r="I33" s="47"/>
    </row>
    <row r="34" spans="1:14" ht="13.9" customHeight="1" x14ac:dyDescent="0.2">
      <c r="A34" s="49"/>
      <c r="B34" s="49"/>
      <c r="C34" s="49"/>
      <c r="D34" s="49"/>
      <c r="E34" s="49"/>
      <c r="F34" s="49"/>
      <c r="G34" s="49"/>
      <c r="H34" s="49"/>
      <c r="I34" s="49"/>
      <c r="J34" s="38"/>
      <c r="K34" s="38"/>
      <c r="L34" s="38"/>
    </row>
    <row r="35" spans="1:14" ht="17.45" customHeight="1" x14ac:dyDescent="0.2">
      <c r="A35" s="49"/>
      <c r="B35" s="49"/>
      <c r="C35" s="49"/>
      <c r="D35" s="49"/>
      <c r="E35" s="49"/>
      <c r="F35" s="49"/>
      <c r="G35" s="49"/>
      <c r="H35" s="49"/>
      <c r="I35" s="49"/>
      <c r="J35" s="38"/>
      <c r="K35" s="38"/>
      <c r="L35" s="38"/>
    </row>
    <row r="36" spans="1:14" ht="13.9" customHeight="1" x14ac:dyDescent="0.2">
      <c r="A36" s="50"/>
      <c r="B36" s="50"/>
      <c r="C36" s="50"/>
      <c r="D36" s="50"/>
      <c r="E36" s="50"/>
      <c r="F36" s="50"/>
      <c r="G36" s="50"/>
      <c r="H36" s="50"/>
      <c r="I36" s="50"/>
      <c r="J36" s="39"/>
      <c r="K36" s="39"/>
      <c r="L36" s="39"/>
    </row>
    <row r="37" spans="1:14" ht="17.45" customHeight="1" x14ac:dyDescent="0.2">
      <c r="A37" s="50"/>
      <c r="B37" s="50"/>
      <c r="C37" s="50"/>
      <c r="D37" s="50"/>
      <c r="E37" s="50"/>
      <c r="F37" s="50"/>
      <c r="G37" s="50"/>
      <c r="H37" s="50"/>
      <c r="I37" s="50"/>
      <c r="J37" s="39"/>
      <c r="K37" s="39"/>
      <c r="L37" s="39"/>
    </row>
    <row r="38" spans="1:14" ht="14.45" customHeight="1" x14ac:dyDescent="0.2">
      <c r="A38" s="50"/>
      <c r="B38" s="50"/>
      <c r="C38" s="50"/>
      <c r="D38" s="50"/>
      <c r="E38" s="50"/>
      <c r="F38" s="50"/>
      <c r="G38" s="50"/>
      <c r="H38" s="50"/>
      <c r="I38" s="50"/>
      <c r="J38" s="39"/>
      <c r="K38" s="39"/>
      <c r="L38" s="39"/>
    </row>
    <row r="39" spans="1:14" x14ac:dyDescent="0.2">
      <c r="A39" s="50"/>
      <c r="B39" s="50"/>
      <c r="C39" s="50"/>
      <c r="D39" s="50"/>
      <c r="E39" s="50"/>
      <c r="F39" s="50"/>
      <c r="G39" s="50"/>
      <c r="H39" s="50"/>
      <c r="I39" s="50"/>
      <c r="J39" s="39"/>
      <c r="K39" s="39"/>
      <c r="L39" s="39"/>
    </row>
    <row r="40" spans="1:14" x14ac:dyDescent="0.2">
      <c r="A40" s="50"/>
      <c r="B40" s="50"/>
      <c r="C40" s="50"/>
      <c r="D40" s="50"/>
      <c r="E40" s="50"/>
      <c r="F40" s="50"/>
      <c r="G40" s="50"/>
      <c r="H40" s="50"/>
      <c r="I40" s="50"/>
      <c r="J40" s="39"/>
      <c r="K40" s="39"/>
      <c r="L40" s="39"/>
    </row>
    <row r="41" spans="1:14" x14ac:dyDescent="0.2">
      <c r="A41" s="50"/>
      <c r="B41" s="50"/>
      <c r="C41" s="50"/>
      <c r="D41" s="50"/>
      <c r="E41" s="50"/>
      <c r="F41" s="50"/>
      <c r="G41" s="50"/>
      <c r="H41" s="50"/>
      <c r="I41" s="50"/>
      <c r="J41" s="39"/>
      <c r="K41" s="39"/>
      <c r="L41" s="39"/>
    </row>
    <row r="42" spans="1:14" x14ac:dyDescent="0.2">
      <c r="A42" s="50"/>
      <c r="B42" s="50"/>
      <c r="C42" s="50"/>
      <c r="D42" s="50"/>
      <c r="E42" s="50"/>
      <c r="F42" s="50"/>
      <c r="G42" s="50"/>
      <c r="H42" s="50"/>
      <c r="I42" s="50"/>
      <c r="J42" s="39"/>
      <c r="K42" s="39"/>
      <c r="L42" s="39"/>
    </row>
    <row r="43" spans="1:14" x14ac:dyDescent="0.2">
      <c r="A43" s="50"/>
      <c r="B43" s="50"/>
      <c r="C43" s="50"/>
      <c r="D43" s="50"/>
      <c r="E43" s="50"/>
      <c r="F43" s="50"/>
      <c r="G43" s="50"/>
      <c r="H43" s="50"/>
      <c r="I43" s="50"/>
      <c r="J43" s="39"/>
      <c r="K43" s="39"/>
      <c r="L43" s="39"/>
    </row>
    <row r="44" spans="1:14" ht="13.9" customHeight="1" x14ac:dyDescent="0.2">
      <c r="A44" s="50"/>
      <c r="B44" s="50"/>
      <c r="C44" s="50"/>
      <c r="D44" s="50"/>
      <c r="E44" s="50"/>
      <c r="F44" s="50"/>
      <c r="G44" s="50"/>
      <c r="H44" s="50"/>
      <c r="I44" s="50"/>
      <c r="J44" s="21"/>
      <c r="K44" s="21"/>
      <c r="L44" s="21"/>
      <c r="M44" s="6"/>
      <c r="N44" s="6"/>
    </row>
    <row r="45" spans="1:14" s="21" customFormat="1" x14ac:dyDescent="0.2">
      <c r="A45" s="51"/>
      <c r="B45" s="51"/>
      <c r="C45" s="51"/>
      <c r="D45" s="51"/>
      <c r="E45" s="51"/>
      <c r="F45" s="51"/>
      <c r="G45" s="51"/>
      <c r="H45" s="51"/>
      <c r="I45" s="51"/>
    </row>
    <row r="46" spans="1:14" x14ac:dyDescent="0.2">
      <c r="A46" s="47"/>
      <c r="B46" s="47"/>
      <c r="C46" s="47"/>
      <c r="D46" s="47"/>
      <c r="E46" s="47"/>
      <c r="F46" s="47"/>
      <c r="G46" s="47"/>
      <c r="H46" s="47"/>
      <c r="I46" s="47"/>
    </row>
    <row r="47" spans="1:14" ht="15" x14ac:dyDescent="0.25">
      <c r="A47" s="48"/>
      <c r="B47" s="47"/>
      <c r="C47" s="47"/>
      <c r="D47" s="47"/>
      <c r="E47" s="47"/>
      <c r="F47" s="47"/>
      <c r="G47" s="47"/>
      <c r="H47" s="47"/>
      <c r="I47" s="47"/>
    </row>
    <row r="48" spans="1:14" ht="15" x14ac:dyDescent="0.25">
      <c r="A48" s="48" t="str">
        <f>IFERROR(VLOOKUP(A47,Managers,2,FALSE),"")</f>
        <v/>
      </c>
      <c r="B48" s="47"/>
      <c r="C48" s="47"/>
      <c r="D48" s="47"/>
      <c r="E48" s="47"/>
      <c r="F48" s="47"/>
      <c r="G48" s="47"/>
      <c r="H48" s="47"/>
      <c r="I48" s="47"/>
    </row>
  </sheetData>
  <mergeCells count="45">
    <mergeCell ref="A4:D4"/>
    <mergeCell ref="F4:H4"/>
    <mergeCell ref="A1:H1"/>
    <mergeCell ref="A2:D2"/>
    <mergeCell ref="F2:H2"/>
    <mergeCell ref="A3:D3"/>
    <mergeCell ref="F3:H3"/>
    <mergeCell ref="A5:D5"/>
    <mergeCell ref="F5:H5"/>
    <mergeCell ref="A6:B6"/>
    <mergeCell ref="C6:D6"/>
    <mergeCell ref="A7:B7"/>
    <mergeCell ref="C7:D7"/>
    <mergeCell ref="A8:B8"/>
    <mergeCell ref="C8:D8"/>
    <mergeCell ref="A11:H11"/>
    <mergeCell ref="A12:B13"/>
    <mergeCell ref="C12:C13"/>
    <mergeCell ref="D12:D13"/>
    <mergeCell ref="G12:H13"/>
    <mergeCell ref="E12:F13"/>
    <mergeCell ref="A18:H18"/>
    <mergeCell ref="A20:I20"/>
    <mergeCell ref="A21:D21"/>
    <mergeCell ref="F21:I21"/>
    <mergeCell ref="A14:B14"/>
    <mergeCell ref="G14:H14"/>
    <mergeCell ref="A16:F16"/>
    <mergeCell ref="G16:H16"/>
    <mergeCell ref="A17:H17"/>
    <mergeCell ref="E14:F14"/>
    <mergeCell ref="A30:B30"/>
    <mergeCell ref="F30:G30"/>
    <mergeCell ref="A22:B23"/>
    <mergeCell ref="C22:C23"/>
    <mergeCell ref="D22:D23"/>
    <mergeCell ref="F22:F23"/>
    <mergeCell ref="G22:G23"/>
    <mergeCell ref="E22:E23"/>
    <mergeCell ref="I22:I23"/>
    <mergeCell ref="A24:B24"/>
    <mergeCell ref="A26:B26"/>
    <mergeCell ref="A27:B27"/>
    <mergeCell ref="A29:I29"/>
    <mergeCell ref="H22:H2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5" r:id="rId4" name="TechAssistYes">
          <controlPr autoLine="0" autoPict="0" r:id="rId5">
            <anchor moveWithCells="1" sizeWithCells="1">
              <from>
                <xdr:col>4</xdr:col>
                <xdr:colOff>0</xdr:colOff>
                <xdr:row>15</xdr:row>
                <xdr:rowOff>47625</xdr:rowOff>
              </from>
              <to>
                <xdr:col>4</xdr:col>
                <xdr:colOff>0</xdr:colOff>
                <xdr:row>15</xdr:row>
                <xdr:rowOff>238125</xdr:rowOff>
              </to>
            </anchor>
          </controlPr>
        </control>
      </mc:Choice>
      <mc:Fallback>
        <control shapeId="6145" r:id="rId4" name="TechAssistYes"/>
      </mc:Fallback>
    </mc:AlternateContent>
    <mc:AlternateContent xmlns:mc="http://schemas.openxmlformats.org/markup-compatibility/2006">
      <mc:Choice Requires="x14">
        <control shapeId="6146" r:id="rId6" name="TechAssistNo">
          <controlPr autoLine="0" autoPict="0" r:id="rId7">
            <anchor moveWithCells="1" sizeWithCells="1">
              <from>
                <xdr:col>4</xdr:col>
                <xdr:colOff>0</xdr:colOff>
                <xdr:row>15</xdr:row>
                <xdr:rowOff>57150</xdr:rowOff>
              </from>
              <to>
                <xdr:col>4</xdr:col>
                <xdr:colOff>0</xdr:colOff>
                <xdr:row>15</xdr:row>
                <xdr:rowOff>247650</xdr:rowOff>
              </to>
            </anchor>
          </controlPr>
        </control>
      </mc:Choice>
      <mc:Fallback>
        <control shapeId="6146" r:id="rId6" name="TechAssistNo"/>
      </mc:Fallback>
    </mc:AlternateContent>
    <mc:AlternateContent xmlns:mc="http://schemas.openxmlformats.org/markup-compatibility/2006">
      <mc:Choice Requires="x14">
        <control shapeId="6147" r:id="rId8" name="RefundYes">
          <controlPr autoLine="0" r:id="rId9">
            <anchor moveWithCells="1" sizeWithCells="1">
              <from>
                <xdr:col>2</xdr:col>
                <xdr:colOff>19050</xdr:colOff>
                <xdr:row>29</xdr:row>
                <xdr:rowOff>104775</xdr:rowOff>
              </from>
              <to>
                <xdr:col>2</xdr:col>
                <xdr:colOff>638175</xdr:colOff>
                <xdr:row>29</xdr:row>
                <xdr:rowOff>390525</xdr:rowOff>
              </to>
            </anchor>
          </controlPr>
        </control>
      </mc:Choice>
      <mc:Fallback>
        <control shapeId="6147" r:id="rId8" name="RefundYes"/>
      </mc:Fallback>
    </mc:AlternateContent>
    <mc:AlternateContent xmlns:mc="http://schemas.openxmlformats.org/markup-compatibility/2006">
      <mc:Choice Requires="x14">
        <control shapeId="6148" r:id="rId10" name="RefundNo">
          <controlPr autoLine="0" r:id="rId11">
            <anchor moveWithCells="1" sizeWithCells="1">
              <from>
                <xdr:col>2</xdr:col>
                <xdr:colOff>714375</xdr:colOff>
                <xdr:row>29</xdr:row>
                <xdr:rowOff>104775</xdr:rowOff>
              </from>
              <to>
                <xdr:col>2</xdr:col>
                <xdr:colOff>1295400</xdr:colOff>
                <xdr:row>29</xdr:row>
                <xdr:rowOff>381000</xdr:rowOff>
              </to>
            </anchor>
          </controlPr>
        </control>
      </mc:Choice>
      <mc:Fallback>
        <control shapeId="6148" r:id="rId10"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Data'!$C$2:$C$58</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I16" sqref="I16"/>
    </sheetView>
  </sheetViews>
  <sheetFormatPr defaultRowHeight="15" x14ac:dyDescent="0.25"/>
  <cols>
    <col min="1" max="1" width="24.85546875" customWidth="1"/>
    <col min="2" max="2" width="35.140625" customWidth="1"/>
  </cols>
  <sheetData>
    <row r="1" spans="1:2" x14ac:dyDescent="0.25">
      <c r="A1" s="45" t="s">
        <v>146</v>
      </c>
    </row>
    <row r="2" spans="1:2" x14ac:dyDescent="0.25">
      <c r="A2" t="s">
        <v>26</v>
      </c>
    </row>
    <row r="3" spans="1:2" x14ac:dyDescent="0.25">
      <c r="A3" t="s">
        <v>27</v>
      </c>
    </row>
    <row r="8" spans="1:2" x14ac:dyDescent="0.25">
      <c r="A8" t="s">
        <v>154</v>
      </c>
    </row>
    <row r="9" spans="1:2" x14ac:dyDescent="0.25">
      <c r="A9" t="s">
        <v>155</v>
      </c>
      <c r="B9" t="s">
        <v>156</v>
      </c>
    </row>
    <row r="10" spans="1:2" x14ac:dyDescent="0.25">
      <c r="A10" s="46" t="s">
        <v>149</v>
      </c>
      <c r="B10" s="46" t="s">
        <v>157</v>
      </c>
    </row>
    <row r="11" spans="1:2" x14ac:dyDescent="0.25">
      <c r="A11" s="46" t="s">
        <v>153</v>
      </c>
      <c r="B11" s="46" t="s">
        <v>158</v>
      </c>
    </row>
    <row r="12" spans="1:2" x14ac:dyDescent="0.25">
      <c r="A12" s="46" t="s">
        <v>152</v>
      </c>
      <c r="B12" s="46" t="s">
        <v>159</v>
      </c>
    </row>
    <row r="13" spans="1:2" x14ac:dyDescent="0.25">
      <c r="A13" s="73" t="s">
        <v>185</v>
      </c>
      <c r="B13" s="74" t="s">
        <v>365</v>
      </c>
    </row>
    <row r="14" spans="1:2" x14ac:dyDescent="0.25">
      <c r="A14" s="46" t="s">
        <v>151</v>
      </c>
      <c r="B14" s="46" t="s">
        <v>160</v>
      </c>
    </row>
    <row r="15" spans="1:2" x14ac:dyDescent="0.25">
      <c r="A15" s="46" t="s">
        <v>150</v>
      </c>
      <c r="B15" s="46" t="s">
        <v>161</v>
      </c>
    </row>
  </sheetData>
  <hyperlinks>
    <hyperlink ref="B13"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69"/>
  <sheetViews>
    <sheetView topLeftCell="C1" zoomScaleNormal="100" workbookViewId="0">
      <selection activeCell="C30" sqref="C30"/>
    </sheetView>
  </sheetViews>
  <sheetFormatPr defaultRowHeight="15" x14ac:dyDescent="0.25"/>
  <cols>
    <col min="1" max="1" width="26.85546875" customWidth="1"/>
    <col min="2" max="2" width="0" hidden="1"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44" customFormat="1" ht="45" x14ac:dyDescent="0.25">
      <c r="A1" s="43" t="s">
        <v>29</v>
      </c>
      <c r="B1" s="43" t="s">
        <v>30</v>
      </c>
      <c r="C1" s="43" t="s">
        <v>147</v>
      </c>
      <c r="D1" s="43" t="s">
        <v>31</v>
      </c>
      <c r="E1" s="43" t="s">
        <v>32</v>
      </c>
      <c r="F1" s="43" t="s">
        <v>33</v>
      </c>
      <c r="G1" s="43" t="s">
        <v>34</v>
      </c>
      <c r="H1" s="43" t="s">
        <v>35</v>
      </c>
      <c r="I1" s="43" t="s">
        <v>88</v>
      </c>
      <c r="J1" s="43" t="s">
        <v>89</v>
      </c>
      <c r="K1" s="43" t="s">
        <v>90</v>
      </c>
      <c r="L1" s="41" t="s">
        <v>148</v>
      </c>
    </row>
    <row r="2" spans="1:12" x14ac:dyDescent="0.25">
      <c r="A2" s="42"/>
      <c r="B2" s="42"/>
      <c r="C2" s="41" t="s">
        <v>146</v>
      </c>
      <c r="D2" s="42"/>
      <c r="E2" s="42"/>
      <c r="F2" s="42"/>
      <c r="G2" s="42"/>
      <c r="H2" s="42"/>
      <c r="I2" s="42"/>
      <c r="J2" s="42"/>
      <c r="K2" s="42"/>
      <c r="L2" s="42"/>
    </row>
    <row r="3" spans="1:12" x14ac:dyDescent="0.25">
      <c r="A3" s="63" t="s">
        <v>36</v>
      </c>
      <c r="B3" s="63" t="s">
        <v>202</v>
      </c>
      <c r="C3" s="63" t="s">
        <v>203</v>
      </c>
      <c r="D3" s="64">
        <v>228338</v>
      </c>
      <c r="E3" s="64">
        <v>306</v>
      </c>
      <c r="F3" s="65">
        <v>744</v>
      </c>
      <c r="G3" s="71">
        <v>617</v>
      </c>
      <c r="H3" s="63" t="s">
        <v>38</v>
      </c>
      <c r="I3" s="72" t="s">
        <v>93</v>
      </c>
      <c r="J3" s="72" t="s">
        <v>268</v>
      </c>
      <c r="K3" s="72" t="s">
        <v>94</v>
      </c>
      <c r="L3" s="63" t="s">
        <v>149</v>
      </c>
    </row>
    <row r="4" spans="1:12" x14ac:dyDescent="0.25">
      <c r="A4" s="63" t="s">
        <v>36</v>
      </c>
      <c r="B4" s="63" t="s">
        <v>202</v>
      </c>
      <c r="C4" s="63" t="s">
        <v>254</v>
      </c>
      <c r="D4" s="64">
        <v>81057</v>
      </c>
      <c r="E4" s="64">
        <v>653</v>
      </c>
      <c r="F4" s="65">
        <v>124</v>
      </c>
      <c r="G4" s="71">
        <v>116</v>
      </c>
      <c r="H4" s="63" t="s">
        <v>172</v>
      </c>
      <c r="I4" s="72" t="s">
        <v>269</v>
      </c>
      <c r="J4" s="72" t="s">
        <v>270</v>
      </c>
      <c r="K4" s="72" t="s">
        <v>271</v>
      </c>
      <c r="L4" s="63" t="s">
        <v>149</v>
      </c>
    </row>
    <row r="5" spans="1:12" x14ac:dyDescent="0.25">
      <c r="A5" s="63" t="s">
        <v>36</v>
      </c>
      <c r="B5" s="63" t="s">
        <v>202</v>
      </c>
      <c r="C5" s="63" t="s">
        <v>204</v>
      </c>
      <c r="D5" s="64">
        <v>261112</v>
      </c>
      <c r="E5" s="64">
        <v>462</v>
      </c>
      <c r="F5" s="65">
        <v>565</v>
      </c>
      <c r="G5" s="71">
        <v>250</v>
      </c>
      <c r="H5" s="63" t="s">
        <v>51</v>
      </c>
      <c r="I5" s="72" t="s">
        <v>110</v>
      </c>
      <c r="J5" s="72" t="s">
        <v>272</v>
      </c>
      <c r="K5" s="72" t="s">
        <v>111</v>
      </c>
      <c r="L5" s="63" t="s">
        <v>153</v>
      </c>
    </row>
    <row r="6" spans="1:12" x14ac:dyDescent="0.25">
      <c r="A6" s="63" t="s">
        <v>36</v>
      </c>
      <c r="B6" s="63" t="s">
        <v>202</v>
      </c>
      <c r="C6" s="63" t="s">
        <v>255</v>
      </c>
      <c r="D6" s="64">
        <v>95148</v>
      </c>
      <c r="E6" s="64">
        <v>594</v>
      </c>
      <c r="F6" s="65">
        <v>160</v>
      </c>
      <c r="G6" s="71">
        <v>91</v>
      </c>
      <c r="H6" s="63" t="s">
        <v>173</v>
      </c>
      <c r="I6" s="72" t="s">
        <v>174</v>
      </c>
      <c r="J6" s="72" t="s">
        <v>273</v>
      </c>
      <c r="K6" s="72" t="s">
        <v>175</v>
      </c>
      <c r="L6" s="63" t="s">
        <v>149</v>
      </c>
    </row>
    <row r="7" spans="1:12" x14ac:dyDescent="0.25">
      <c r="A7" s="63" t="s">
        <v>36</v>
      </c>
      <c r="B7" s="63" t="s">
        <v>202</v>
      </c>
      <c r="C7" s="63" t="s">
        <v>205</v>
      </c>
      <c r="D7" s="64">
        <v>545217</v>
      </c>
      <c r="E7" s="64">
        <v>305</v>
      </c>
      <c r="F7" s="65">
        <v>1786</v>
      </c>
      <c r="G7" s="71">
        <v>1616</v>
      </c>
      <c r="H7" s="63" t="s">
        <v>78</v>
      </c>
      <c r="I7" s="72" t="s">
        <v>136</v>
      </c>
      <c r="J7" s="72" t="s">
        <v>274</v>
      </c>
      <c r="K7" s="72" t="s">
        <v>275</v>
      </c>
      <c r="L7" s="63" t="s">
        <v>151</v>
      </c>
    </row>
    <row r="8" spans="1:12" x14ac:dyDescent="0.25">
      <c r="A8" s="63" t="s">
        <v>36</v>
      </c>
      <c r="B8" s="63" t="s">
        <v>202</v>
      </c>
      <c r="C8" s="63" t="s">
        <v>206</v>
      </c>
      <c r="D8" s="64">
        <v>2226354</v>
      </c>
      <c r="E8" s="64">
        <v>132</v>
      </c>
      <c r="F8" s="65">
        <v>16803</v>
      </c>
      <c r="G8" s="71">
        <v>16143</v>
      </c>
      <c r="H8" s="63" t="s">
        <v>60</v>
      </c>
      <c r="I8" s="72" t="s">
        <v>119</v>
      </c>
      <c r="J8" s="72" t="s">
        <v>276</v>
      </c>
      <c r="K8" s="72" t="s">
        <v>277</v>
      </c>
      <c r="L8" s="63" t="s">
        <v>151</v>
      </c>
    </row>
    <row r="9" spans="1:12" x14ac:dyDescent="0.25">
      <c r="A9" s="63" t="s">
        <v>36</v>
      </c>
      <c r="B9" s="63" t="s">
        <v>202</v>
      </c>
      <c r="C9" s="63" t="s">
        <v>207</v>
      </c>
      <c r="D9" s="64">
        <v>58840</v>
      </c>
      <c r="E9" s="64">
        <v>840</v>
      </c>
      <c r="F9" s="65">
        <v>70</v>
      </c>
      <c r="G9" s="71">
        <v>25</v>
      </c>
      <c r="H9" s="63" t="s">
        <v>49</v>
      </c>
      <c r="I9" s="72" t="s">
        <v>108</v>
      </c>
      <c r="J9" s="72" t="s">
        <v>278</v>
      </c>
      <c r="K9" s="72" t="s">
        <v>109</v>
      </c>
      <c r="L9" s="63" t="s">
        <v>153</v>
      </c>
    </row>
    <row r="10" spans="1:12" x14ac:dyDescent="0.25">
      <c r="A10" s="63" t="s">
        <v>36</v>
      </c>
      <c r="B10" s="63" t="s">
        <v>202</v>
      </c>
      <c r="C10" s="63" t="s">
        <v>208</v>
      </c>
      <c r="D10" s="64">
        <v>194800</v>
      </c>
      <c r="E10" s="64">
        <v>487</v>
      </c>
      <c r="F10" s="65">
        <v>400</v>
      </c>
      <c r="G10" s="71">
        <v>112</v>
      </c>
      <c r="H10" s="63" t="s">
        <v>53</v>
      </c>
      <c r="I10" s="72" t="s">
        <v>112</v>
      </c>
      <c r="J10" s="72" t="s">
        <v>279</v>
      </c>
      <c r="K10" s="72" t="s">
        <v>280</v>
      </c>
      <c r="L10" s="63" t="s">
        <v>150</v>
      </c>
    </row>
    <row r="11" spans="1:12" x14ac:dyDescent="0.25">
      <c r="A11" s="63" t="s">
        <v>36</v>
      </c>
      <c r="B11" s="63" t="s">
        <v>202</v>
      </c>
      <c r="C11" s="63" t="s">
        <v>209</v>
      </c>
      <c r="D11" s="64">
        <v>145360</v>
      </c>
      <c r="E11" s="64">
        <v>519</v>
      </c>
      <c r="F11" s="65">
        <v>280</v>
      </c>
      <c r="G11" s="71">
        <v>96</v>
      </c>
      <c r="H11" s="63" t="s">
        <v>41</v>
      </c>
      <c r="I11" s="72" t="s">
        <v>98</v>
      </c>
      <c r="J11" s="72" t="s">
        <v>281</v>
      </c>
      <c r="K11" s="72" t="s">
        <v>99</v>
      </c>
      <c r="L11" s="63" t="s">
        <v>149</v>
      </c>
    </row>
    <row r="12" spans="1:12" x14ac:dyDescent="0.25">
      <c r="A12" s="63" t="s">
        <v>36</v>
      </c>
      <c r="B12" s="63" t="s">
        <v>202</v>
      </c>
      <c r="C12" s="63" t="s">
        <v>210</v>
      </c>
      <c r="D12" s="64">
        <v>230554</v>
      </c>
      <c r="E12" s="64">
        <v>268</v>
      </c>
      <c r="F12" s="65">
        <v>858</v>
      </c>
      <c r="G12" s="71">
        <v>828</v>
      </c>
      <c r="H12" s="63" t="s">
        <v>44</v>
      </c>
      <c r="I12" s="72" t="s">
        <v>100</v>
      </c>
      <c r="J12" s="72" t="s">
        <v>282</v>
      </c>
      <c r="K12" s="72" t="s">
        <v>101</v>
      </c>
      <c r="L12" s="63" t="s">
        <v>149</v>
      </c>
    </row>
    <row r="13" spans="1:12" x14ac:dyDescent="0.25">
      <c r="A13" s="63" t="s">
        <v>36</v>
      </c>
      <c r="B13" s="63" t="s">
        <v>202</v>
      </c>
      <c r="C13" s="63" t="s">
        <v>211</v>
      </c>
      <c r="D13" s="64">
        <v>584338</v>
      </c>
      <c r="E13" s="64">
        <v>432</v>
      </c>
      <c r="F13" s="65">
        <v>1350</v>
      </c>
      <c r="G13" s="71">
        <v>2358</v>
      </c>
      <c r="H13" s="63" t="s">
        <v>85</v>
      </c>
      <c r="I13" s="72" t="s">
        <v>283</v>
      </c>
      <c r="J13" s="72" t="s">
        <v>284</v>
      </c>
      <c r="K13" s="72" t="s">
        <v>285</v>
      </c>
      <c r="L13" s="63" t="s">
        <v>150</v>
      </c>
    </row>
    <row r="14" spans="1:12" x14ac:dyDescent="0.25">
      <c r="A14" s="63" t="s">
        <v>36</v>
      </c>
      <c r="B14" s="63" t="s">
        <v>202</v>
      </c>
      <c r="C14" s="63" t="s">
        <v>212</v>
      </c>
      <c r="D14" s="64">
        <v>134429</v>
      </c>
      <c r="E14" s="64">
        <v>505</v>
      </c>
      <c r="F14" s="65">
        <v>266</v>
      </c>
      <c r="G14" s="71">
        <v>272</v>
      </c>
      <c r="H14" s="63" t="s">
        <v>45</v>
      </c>
      <c r="I14" s="72" t="s">
        <v>102</v>
      </c>
      <c r="J14" s="72" t="s">
        <v>286</v>
      </c>
      <c r="K14" s="72" t="s">
        <v>103</v>
      </c>
      <c r="L14" s="63" t="s">
        <v>149</v>
      </c>
    </row>
    <row r="15" spans="1:12" x14ac:dyDescent="0.25">
      <c r="A15" s="63" t="s">
        <v>36</v>
      </c>
      <c r="B15" s="63" t="s">
        <v>202</v>
      </c>
      <c r="C15" s="63" t="s">
        <v>213</v>
      </c>
      <c r="D15" s="64">
        <v>3413976</v>
      </c>
      <c r="E15" s="64">
        <v>140</v>
      </c>
      <c r="F15" s="65">
        <v>24268</v>
      </c>
      <c r="G15" s="71">
        <v>24709</v>
      </c>
      <c r="H15" s="63" t="s">
        <v>87</v>
      </c>
      <c r="I15" s="72" t="s">
        <v>144</v>
      </c>
      <c r="J15" s="72" t="s">
        <v>287</v>
      </c>
      <c r="K15" s="72" t="s">
        <v>145</v>
      </c>
      <c r="L15" s="63" t="s">
        <v>150</v>
      </c>
    </row>
    <row r="16" spans="1:12" x14ac:dyDescent="0.25">
      <c r="A16" s="63" t="s">
        <v>36</v>
      </c>
      <c r="B16" s="63" t="s">
        <v>202</v>
      </c>
      <c r="C16" s="63" t="s">
        <v>214</v>
      </c>
      <c r="D16" s="64">
        <v>1385487</v>
      </c>
      <c r="E16" s="64">
        <v>141</v>
      </c>
      <c r="F16" s="65">
        <v>9785</v>
      </c>
      <c r="G16" s="71">
        <v>6564</v>
      </c>
      <c r="H16" s="63" t="s">
        <v>61</v>
      </c>
      <c r="I16" s="72" t="s">
        <v>176</v>
      </c>
      <c r="J16" s="72" t="s">
        <v>288</v>
      </c>
      <c r="K16" s="72" t="s">
        <v>177</v>
      </c>
      <c r="L16" s="63" t="s">
        <v>150</v>
      </c>
    </row>
    <row r="17" spans="1:12" x14ac:dyDescent="0.25">
      <c r="A17" s="63" t="s">
        <v>36</v>
      </c>
      <c r="B17" s="63" t="s">
        <v>202</v>
      </c>
      <c r="C17" s="63" t="s">
        <v>215</v>
      </c>
      <c r="D17" s="64">
        <v>154069</v>
      </c>
      <c r="E17" s="64">
        <v>500</v>
      </c>
      <c r="F17" s="65">
        <v>308</v>
      </c>
      <c r="G17" s="71">
        <v>236</v>
      </c>
      <c r="H17" s="63" t="s">
        <v>56</v>
      </c>
      <c r="I17" s="72" t="s">
        <v>116</v>
      </c>
      <c r="J17" s="72" t="s">
        <v>289</v>
      </c>
      <c r="K17" s="72" t="s">
        <v>117</v>
      </c>
      <c r="L17" s="63" t="s">
        <v>150</v>
      </c>
    </row>
    <row r="18" spans="1:12" ht="30" x14ac:dyDescent="0.25">
      <c r="A18" s="63" t="s">
        <v>36</v>
      </c>
      <c r="B18" s="63" t="s">
        <v>202</v>
      </c>
      <c r="C18" s="63" t="s">
        <v>216</v>
      </c>
      <c r="D18" s="64">
        <v>1209313</v>
      </c>
      <c r="E18" s="64">
        <v>386</v>
      </c>
      <c r="F18" s="65">
        <v>3129</v>
      </c>
      <c r="G18" s="71">
        <v>2253</v>
      </c>
      <c r="H18" s="63" t="s">
        <v>46</v>
      </c>
      <c r="I18" s="72" t="s">
        <v>104</v>
      </c>
      <c r="J18" s="72" t="s">
        <v>290</v>
      </c>
      <c r="K18" s="72" t="s">
        <v>105</v>
      </c>
      <c r="L18" s="63" t="s">
        <v>149</v>
      </c>
    </row>
    <row r="19" spans="1:12" x14ac:dyDescent="0.25">
      <c r="A19" s="63" t="s">
        <v>36</v>
      </c>
      <c r="B19" s="63" t="s">
        <v>202</v>
      </c>
      <c r="C19" s="63" t="s">
        <v>217</v>
      </c>
      <c r="D19" s="64">
        <v>189856</v>
      </c>
      <c r="E19" s="64">
        <v>489</v>
      </c>
      <c r="F19" s="65">
        <v>388</v>
      </c>
      <c r="G19" s="71">
        <v>412</v>
      </c>
      <c r="H19" s="63" t="s">
        <v>50</v>
      </c>
      <c r="I19" s="72" t="s">
        <v>291</v>
      </c>
      <c r="J19" s="72" t="s">
        <v>292</v>
      </c>
      <c r="K19" s="72" t="s">
        <v>293</v>
      </c>
      <c r="L19" s="63" t="s">
        <v>153</v>
      </c>
    </row>
    <row r="20" spans="1:12" x14ac:dyDescent="0.25">
      <c r="A20" s="63" t="s">
        <v>36</v>
      </c>
      <c r="B20" s="63" t="s">
        <v>202</v>
      </c>
      <c r="C20" s="63" t="s">
        <v>218</v>
      </c>
      <c r="D20" s="64">
        <v>189986</v>
      </c>
      <c r="E20" s="64">
        <v>127</v>
      </c>
      <c r="F20" s="65">
        <v>1495</v>
      </c>
      <c r="G20" s="71">
        <v>1158</v>
      </c>
      <c r="H20" s="63" t="s">
        <v>47</v>
      </c>
      <c r="I20" s="72" t="s">
        <v>178</v>
      </c>
      <c r="J20" s="72" t="s">
        <v>294</v>
      </c>
      <c r="K20" s="72" t="s">
        <v>179</v>
      </c>
      <c r="L20" s="63" t="s">
        <v>153</v>
      </c>
    </row>
    <row r="21" spans="1:12" x14ac:dyDescent="0.25">
      <c r="A21" s="63" t="s">
        <v>36</v>
      </c>
      <c r="B21" s="63" t="s">
        <v>202</v>
      </c>
      <c r="C21" s="63" t="s">
        <v>219</v>
      </c>
      <c r="D21" s="64">
        <v>109419</v>
      </c>
      <c r="E21" s="64">
        <v>392</v>
      </c>
      <c r="F21" s="65">
        <v>279</v>
      </c>
      <c r="G21" s="71">
        <v>159</v>
      </c>
      <c r="H21" s="63" t="s">
        <v>70</v>
      </c>
      <c r="I21" s="72" t="s">
        <v>127</v>
      </c>
      <c r="J21" s="72" t="s">
        <v>295</v>
      </c>
      <c r="K21" s="72" t="s">
        <v>128</v>
      </c>
      <c r="L21" s="63" t="s">
        <v>149</v>
      </c>
    </row>
    <row r="22" spans="1:12" x14ac:dyDescent="0.25">
      <c r="A22" s="63" t="s">
        <v>36</v>
      </c>
      <c r="B22" s="63" t="s">
        <v>202</v>
      </c>
      <c r="C22" s="63" t="s">
        <v>220</v>
      </c>
      <c r="D22" s="64">
        <v>89740</v>
      </c>
      <c r="E22" s="64">
        <v>618</v>
      </c>
      <c r="F22" s="65">
        <v>145</v>
      </c>
      <c r="G22" s="71">
        <v>111</v>
      </c>
      <c r="H22" s="63" t="s">
        <v>63</v>
      </c>
      <c r="I22" s="72" t="s">
        <v>121</v>
      </c>
      <c r="J22" s="72" t="s">
        <v>296</v>
      </c>
      <c r="K22" s="72" t="s">
        <v>122</v>
      </c>
      <c r="L22" s="63" t="s">
        <v>150</v>
      </c>
    </row>
    <row r="23" spans="1:12" x14ac:dyDescent="0.25">
      <c r="A23" s="63" t="s">
        <v>36</v>
      </c>
      <c r="B23" s="63" t="s">
        <v>202</v>
      </c>
      <c r="C23" s="63" t="s">
        <v>256</v>
      </c>
      <c r="D23" s="64">
        <v>105396</v>
      </c>
      <c r="E23" s="64">
        <v>575</v>
      </c>
      <c r="F23" s="65">
        <v>183</v>
      </c>
      <c r="G23" s="71">
        <v>155</v>
      </c>
      <c r="H23" s="63" t="s">
        <v>180</v>
      </c>
      <c r="I23" s="72" t="s">
        <v>181</v>
      </c>
      <c r="J23" s="72" t="s">
        <v>297</v>
      </c>
      <c r="K23" s="72" t="s">
        <v>182</v>
      </c>
      <c r="L23" s="63" t="s">
        <v>150</v>
      </c>
    </row>
    <row r="24" spans="1:12" x14ac:dyDescent="0.25">
      <c r="A24" s="63" t="s">
        <v>36</v>
      </c>
      <c r="B24" s="63" t="s">
        <v>202</v>
      </c>
      <c r="C24" s="63" t="s">
        <v>221</v>
      </c>
      <c r="D24" s="64">
        <v>232500</v>
      </c>
      <c r="E24" s="64">
        <v>472</v>
      </c>
      <c r="F24" s="65">
        <v>492</v>
      </c>
      <c r="G24" s="71">
        <v>336</v>
      </c>
      <c r="H24" s="63" t="s">
        <v>55</v>
      </c>
      <c r="I24" s="72" t="s">
        <v>115</v>
      </c>
      <c r="J24" s="72" t="s">
        <v>298</v>
      </c>
      <c r="K24" s="72" t="s">
        <v>299</v>
      </c>
      <c r="L24" s="63" t="s">
        <v>151</v>
      </c>
    </row>
    <row r="25" spans="1:12" x14ac:dyDescent="0.25">
      <c r="A25" s="63" t="s">
        <v>36</v>
      </c>
      <c r="B25" s="63" t="s">
        <v>202</v>
      </c>
      <c r="C25" s="63" t="s">
        <v>222</v>
      </c>
      <c r="D25" s="64">
        <v>38560</v>
      </c>
      <c r="E25" s="64">
        <v>771</v>
      </c>
      <c r="F25" s="65">
        <v>50</v>
      </c>
      <c r="G25" s="71">
        <v>73</v>
      </c>
      <c r="H25" s="63" t="s">
        <v>54</v>
      </c>
      <c r="I25" s="72" t="s">
        <v>113</v>
      </c>
      <c r="J25" s="72" t="s">
        <v>300</v>
      </c>
      <c r="K25" s="72" t="s">
        <v>114</v>
      </c>
      <c r="L25" s="63" t="s">
        <v>150</v>
      </c>
    </row>
    <row r="26" spans="1:12" x14ac:dyDescent="0.25">
      <c r="A26" s="63" t="s">
        <v>36</v>
      </c>
      <c r="B26" s="63" t="s">
        <v>202</v>
      </c>
      <c r="C26" s="75" t="s">
        <v>382</v>
      </c>
      <c r="D26" s="64">
        <v>206223</v>
      </c>
      <c r="E26" s="64">
        <v>458</v>
      </c>
      <c r="F26" s="65">
        <v>450</v>
      </c>
      <c r="G26" s="71">
        <v>402</v>
      </c>
      <c r="H26" s="63" t="s">
        <v>54</v>
      </c>
      <c r="I26" s="72" t="s">
        <v>113</v>
      </c>
      <c r="J26" s="72" t="s">
        <v>300</v>
      </c>
      <c r="K26" s="72" t="s">
        <v>114</v>
      </c>
      <c r="L26" s="63" t="s">
        <v>150</v>
      </c>
    </row>
    <row r="27" spans="1:12" x14ac:dyDescent="0.25">
      <c r="A27" s="63" t="s">
        <v>36</v>
      </c>
      <c r="B27" s="63" t="s">
        <v>202</v>
      </c>
      <c r="C27" s="63" t="s">
        <v>223</v>
      </c>
      <c r="D27" s="64">
        <v>1854706</v>
      </c>
      <c r="E27" s="64">
        <v>141</v>
      </c>
      <c r="F27" s="65">
        <v>13150</v>
      </c>
      <c r="G27" s="71">
        <v>9163</v>
      </c>
      <c r="H27" s="63" t="s">
        <v>84</v>
      </c>
      <c r="I27" s="72" t="s">
        <v>183</v>
      </c>
      <c r="J27" s="72" t="s">
        <v>301</v>
      </c>
      <c r="K27" s="72" t="s">
        <v>302</v>
      </c>
      <c r="L27" s="63" t="s">
        <v>151</v>
      </c>
    </row>
    <row r="28" spans="1:12" x14ac:dyDescent="0.25">
      <c r="A28" s="63" t="s">
        <v>36</v>
      </c>
      <c r="B28" s="63" t="s">
        <v>202</v>
      </c>
      <c r="C28" s="63" t="s">
        <v>224</v>
      </c>
      <c r="D28" s="64">
        <v>151203</v>
      </c>
      <c r="E28" s="64">
        <v>331</v>
      </c>
      <c r="F28" s="65">
        <v>456</v>
      </c>
      <c r="G28" s="71">
        <v>237</v>
      </c>
      <c r="H28" s="63" t="s">
        <v>76</v>
      </c>
      <c r="I28" s="72" t="s">
        <v>133</v>
      </c>
      <c r="J28" s="72" t="s">
        <v>303</v>
      </c>
      <c r="K28" s="72" t="s">
        <v>304</v>
      </c>
      <c r="L28" s="63" t="s">
        <v>151</v>
      </c>
    </row>
    <row r="29" spans="1:12" x14ac:dyDescent="0.25">
      <c r="A29" s="63" t="s">
        <v>36</v>
      </c>
      <c r="B29" s="63" t="s">
        <v>202</v>
      </c>
      <c r="C29" s="63" t="s">
        <v>225</v>
      </c>
      <c r="D29" s="64">
        <v>120640</v>
      </c>
      <c r="E29" s="64">
        <v>548</v>
      </c>
      <c r="F29" s="65">
        <v>220</v>
      </c>
      <c r="G29" s="71">
        <v>114</v>
      </c>
      <c r="H29" s="63" t="s">
        <v>48</v>
      </c>
      <c r="I29" s="72" t="s">
        <v>106</v>
      </c>
      <c r="J29" s="72" t="s">
        <v>305</v>
      </c>
      <c r="K29" s="72" t="s">
        <v>107</v>
      </c>
      <c r="L29" s="63" t="s">
        <v>153</v>
      </c>
    </row>
    <row r="30" spans="1:12" x14ac:dyDescent="0.25">
      <c r="A30" s="63" t="s">
        <v>36</v>
      </c>
      <c r="B30" s="63" t="s">
        <v>202</v>
      </c>
      <c r="C30" s="63" t="s">
        <v>257</v>
      </c>
      <c r="D30" s="64">
        <v>38240</v>
      </c>
      <c r="E30" s="64">
        <v>1912</v>
      </c>
      <c r="F30" s="65">
        <v>20</v>
      </c>
      <c r="G30" s="71">
        <v>20</v>
      </c>
      <c r="H30" s="63" t="s">
        <v>184</v>
      </c>
      <c r="I30" s="72" t="s">
        <v>306</v>
      </c>
      <c r="J30" s="72" t="s">
        <v>307</v>
      </c>
      <c r="K30" s="72" t="s">
        <v>308</v>
      </c>
      <c r="L30" s="63" t="s">
        <v>185</v>
      </c>
    </row>
    <row r="31" spans="1:12" x14ac:dyDescent="0.25">
      <c r="A31" s="63" t="s">
        <v>36</v>
      </c>
      <c r="B31" s="63" t="s">
        <v>202</v>
      </c>
      <c r="C31" s="63" t="s">
        <v>226</v>
      </c>
      <c r="D31" s="64">
        <v>440569</v>
      </c>
      <c r="E31" s="64">
        <v>441</v>
      </c>
      <c r="F31" s="65">
        <v>997</v>
      </c>
      <c r="G31" s="71">
        <v>923</v>
      </c>
      <c r="H31" s="63" t="s">
        <v>71</v>
      </c>
      <c r="I31" s="72" t="s">
        <v>309</v>
      </c>
      <c r="J31" s="72" t="s">
        <v>310</v>
      </c>
      <c r="K31" s="72" t="s">
        <v>129</v>
      </c>
      <c r="L31" s="63" t="s">
        <v>150</v>
      </c>
    </row>
    <row r="32" spans="1:12" x14ac:dyDescent="0.25">
      <c r="A32" s="63" t="s">
        <v>36</v>
      </c>
      <c r="B32" s="63" t="s">
        <v>202</v>
      </c>
      <c r="C32" s="63" t="s">
        <v>227</v>
      </c>
      <c r="D32" s="64">
        <v>991174</v>
      </c>
      <c r="E32" s="64">
        <v>412</v>
      </c>
      <c r="F32" s="65">
        <v>2400</v>
      </c>
      <c r="G32" s="71">
        <v>3804</v>
      </c>
      <c r="H32" s="63" t="s">
        <v>39</v>
      </c>
      <c r="I32" s="72" t="s">
        <v>95</v>
      </c>
      <c r="J32" s="72" t="s">
        <v>311</v>
      </c>
      <c r="K32" s="72" t="s">
        <v>96</v>
      </c>
      <c r="L32" s="63" t="s">
        <v>150</v>
      </c>
    </row>
    <row r="33" spans="1:12" x14ac:dyDescent="0.25">
      <c r="A33" s="63" t="s">
        <v>36</v>
      </c>
      <c r="B33" s="63" t="s">
        <v>202</v>
      </c>
      <c r="C33" s="63" t="s">
        <v>228</v>
      </c>
      <c r="D33" s="64">
        <v>244266</v>
      </c>
      <c r="E33" s="64">
        <v>284</v>
      </c>
      <c r="F33" s="65">
        <v>857</v>
      </c>
      <c r="G33" s="71">
        <v>595</v>
      </c>
      <c r="H33" s="63" t="s">
        <v>37</v>
      </c>
      <c r="I33" s="72" t="s">
        <v>91</v>
      </c>
      <c r="J33" s="72" t="s">
        <v>312</v>
      </c>
      <c r="K33" s="72" t="s">
        <v>92</v>
      </c>
      <c r="L33" s="63" t="s">
        <v>185</v>
      </c>
    </row>
    <row r="34" spans="1:12" ht="30" x14ac:dyDescent="0.25">
      <c r="A34" s="63" t="s">
        <v>36</v>
      </c>
      <c r="B34" s="63" t="s">
        <v>202</v>
      </c>
      <c r="C34" s="63" t="s">
        <v>258</v>
      </c>
      <c r="D34" s="64">
        <v>36813</v>
      </c>
      <c r="E34" s="64">
        <v>836</v>
      </c>
      <c r="F34" s="65">
        <v>44</v>
      </c>
      <c r="G34" s="71">
        <v>54</v>
      </c>
      <c r="H34" s="63" t="s">
        <v>186</v>
      </c>
      <c r="I34" s="72" t="s">
        <v>313</v>
      </c>
      <c r="J34" s="72" t="s">
        <v>314</v>
      </c>
      <c r="K34" s="72" t="s">
        <v>315</v>
      </c>
      <c r="L34" s="63" t="s">
        <v>185</v>
      </c>
    </row>
    <row r="35" spans="1:12" ht="30" x14ac:dyDescent="0.25">
      <c r="A35" s="63" t="s">
        <v>36</v>
      </c>
      <c r="B35" s="63" t="s">
        <v>202</v>
      </c>
      <c r="C35" s="63" t="s">
        <v>259</v>
      </c>
      <c r="D35" s="64">
        <v>140716</v>
      </c>
      <c r="E35" s="64">
        <v>523</v>
      </c>
      <c r="F35" s="65">
        <v>269</v>
      </c>
      <c r="G35" s="71">
        <v>21</v>
      </c>
      <c r="H35" s="63" t="s">
        <v>186</v>
      </c>
      <c r="I35" s="72" t="s">
        <v>313</v>
      </c>
      <c r="J35" s="72" t="s">
        <v>316</v>
      </c>
      <c r="K35" s="72" t="s">
        <v>315</v>
      </c>
      <c r="L35" s="63" t="s">
        <v>185</v>
      </c>
    </row>
    <row r="36" spans="1:12" x14ac:dyDescent="0.25">
      <c r="A36" s="63" t="s">
        <v>36</v>
      </c>
      <c r="B36" s="63" t="s">
        <v>202</v>
      </c>
      <c r="C36" s="63" t="s">
        <v>229</v>
      </c>
      <c r="D36" s="64">
        <v>41948</v>
      </c>
      <c r="E36" s="64">
        <v>1446</v>
      </c>
      <c r="F36" s="65">
        <v>29</v>
      </c>
      <c r="G36" s="71">
        <v>43</v>
      </c>
      <c r="H36" s="63" t="s">
        <v>74</v>
      </c>
      <c r="I36" s="72" t="s">
        <v>130</v>
      </c>
      <c r="J36" s="72" t="s">
        <v>317</v>
      </c>
      <c r="K36" s="72" t="s">
        <v>131</v>
      </c>
      <c r="L36" s="63" t="s">
        <v>153</v>
      </c>
    </row>
    <row r="37" spans="1:12" x14ac:dyDescent="0.25">
      <c r="A37" s="63" t="s">
        <v>36</v>
      </c>
      <c r="B37" s="63" t="s">
        <v>202</v>
      </c>
      <c r="C37" s="63" t="s">
        <v>260</v>
      </c>
      <c r="D37" s="64">
        <v>58840</v>
      </c>
      <c r="E37" s="64">
        <v>840</v>
      </c>
      <c r="F37" s="65">
        <v>70</v>
      </c>
      <c r="G37" s="71">
        <v>31</v>
      </c>
      <c r="H37" s="63" t="s">
        <v>187</v>
      </c>
      <c r="I37" s="72" t="s">
        <v>318</v>
      </c>
      <c r="J37" s="72" t="s">
        <v>319</v>
      </c>
      <c r="K37" s="72" t="s">
        <v>320</v>
      </c>
      <c r="L37" s="63" t="s">
        <v>185</v>
      </c>
    </row>
    <row r="38" spans="1:12" ht="30" x14ac:dyDescent="0.25">
      <c r="A38" s="63" t="s">
        <v>36</v>
      </c>
      <c r="B38" s="63" t="s">
        <v>202</v>
      </c>
      <c r="C38" s="63" t="s">
        <v>230</v>
      </c>
      <c r="D38" s="64">
        <v>509150</v>
      </c>
      <c r="E38" s="64">
        <v>412</v>
      </c>
      <c r="F38" s="65">
        <v>1234</v>
      </c>
      <c r="G38" s="71">
        <v>806</v>
      </c>
      <c r="H38" s="63" t="s">
        <v>57</v>
      </c>
      <c r="I38" s="72" t="s">
        <v>321</v>
      </c>
      <c r="J38" s="72" t="s">
        <v>322</v>
      </c>
      <c r="K38" s="72" t="s">
        <v>323</v>
      </c>
      <c r="L38" s="63" t="s">
        <v>153</v>
      </c>
    </row>
    <row r="39" spans="1:12" x14ac:dyDescent="0.25">
      <c r="A39" s="63" t="s">
        <v>36</v>
      </c>
      <c r="B39" s="63" t="s">
        <v>202</v>
      </c>
      <c r="C39" s="63" t="s">
        <v>231</v>
      </c>
      <c r="D39" s="64">
        <v>491326</v>
      </c>
      <c r="E39" s="64">
        <v>438</v>
      </c>
      <c r="F39" s="65">
        <v>1120</v>
      </c>
      <c r="G39" s="71">
        <v>732</v>
      </c>
      <c r="H39" s="63" t="s">
        <v>42</v>
      </c>
      <c r="I39" s="72" t="s">
        <v>324</v>
      </c>
      <c r="J39" s="72" t="s">
        <v>325</v>
      </c>
      <c r="K39" s="72" t="s">
        <v>326</v>
      </c>
      <c r="L39" s="63" t="s">
        <v>149</v>
      </c>
    </row>
    <row r="40" spans="1:12" x14ac:dyDescent="0.25">
      <c r="A40" s="63" t="s">
        <v>36</v>
      </c>
      <c r="B40" s="63" t="s">
        <v>202</v>
      </c>
      <c r="C40" s="63" t="s">
        <v>232</v>
      </c>
      <c r="D40" s="64">
        <v>55668</v>
      </c>
      <c r="E40" s="64">
        <v>869</v>
      </c>
      <c r="F40" s="65">
        <v>64</v>
      </c>
      <c r="G40" s="71">
        <v>45</v>
      </c>
      <c r="H40" s="63" t="s">
        <v>68</v>
      </c>
      <c r="I40" s="72" t="s">
        <v>327</v>
      </c>
      <c r="J40" s="72" t="s">
        <v>328</v>
      </c>
      <c r="K40" s="72" t="s">
        <v>329</v>
      </c>
      <c r="L40" s="63" t="s">
        <v>149</v>
      </c>
    </row>
    <row r="41" spans="1:12" x14ac:dyDescent="0.25">
      <c r="A41" s="63" t="s">
        <v>36</v>
      </c>
      <c r="B41" s="63" t="s">
        <v>202</v>
      </c>
      <c r="C41" s="63" t="s">
        <v>261</v>
      </c>
      <c r="D41" s="64">
        <v>104549</v>
      </c>
      <c r="E41" s="64">
        <v>565</v>
      </c>
      <c r="F41" s="65">
        <v>185</v>
      </c>
      <c r="G41" s="71">
        <v>74</v>
      </c>
      <c r="H41" s="63" t="s">
        <v>68</v>
      </c>
      <c r="I41" s="72" t="s">
        <v>327</v>
      </c>
      <c r="J41" s="72" t="s">
        <v>328</v>
      </c>
      <c r="K41" s="76" t="s">
        <v>329</v>
      </c>
      <c r="L41" s="63" t="s">
        <v>149</v>
      </c>
    </row>
    <row r="42" spans="1:12" x14ac:dyDescent="0.25">
      <c r="A42" s="63" t="s">
        <v>36</v>
      </c>
      <c r="B42" s="63" t="s">
        <v>202</v>
      </c>
      <c r="C42" s="63" t="s">
        <v>233</v>
      </c>
      <c r="D42" s="64">
        <v>130355</v>
      </c>
      <c r="E42" s="64">
        <v>321</v>
      </c>
      <c r="F42" s="65">
        <v>405</v>
      </c>
      <c r="G42" s="71">
        <v>377</v>
      </c>
      <c r="H42" s="63" t="s">
        <v>77</v>
      </c>
      <c r="I42" s="72" t="s">
        <v>134</v>
      </c>
      <c r="J42" s="72" t="s">
        <v>330</v>
      </c>
      <c r="K42" s="72" t="s">
        <v>135</v>
      </c>
      <c r="L42" s="63" t="s">
        <v>151</v>
      </c>
    </row>
    <row r="43" spans="1:12" x14ac:dyDescent="0.25">
      <c r="A43" s="63" t="s">
        <v>36</v>
      </c>
      <c r="B43" s="63" t="s">
        <v>202</v>
      </c>
      <c r="C43" s="63" t="s">
        <v>234</v>
      </c>
      <c r="D43" s="64">
        <v>113251</v>
      </c>
      <c r="E43" s="64">
        <v>188</v>
      </c>
      <c r="F43" s="65">
        <v>600</v>
      </c>
      <c r="G43" s="71">
        <v>252</v>
      </c>
      <c r="H43" s="63" t="s">
        <v>62</v>
      </c>
      <c r="I43" s="72" t="s">
        <v>331</v>
      </c>
      <c r="J43" s="72" t="s">
        <v>120</v>
      </c>
      <c r="K43" s="72" t="s">
        <v>332</v>
      </c>
      <c r="L43" s="63" t="s">
        <v>150</v>
      </c>
    </row>
    <row r="44" spans="1:12" x14ac:dyDescent="0.25">
      <c r="A44" s="63" t="s">
        <v>36</v>
      </c>
      <c r="B44" s="63" t="s">
        <v>202</v>
      </c>
      <c r="C44" s="63" t="s">
        <v>235</v>
      </c>
      <c r="D44" s="64">
        <v>108341</v>
      </c>
      <c r="E44" s="64">
        <v>411</v>
      </c>
      <c r="F44" s="65">
        <v>261</v>
      </c>
      <c r="G44" s="71">
        <v>282</v>
      </c>
      <c r="H44" s="63" t="s">
        <v>66</v>
      </c>
      <c r="I44" s="72" t="s">
        <v>376</v>
      </c>
      <c r="J44" s="72" t="s">
        <v>333</v>
      </c>
      <c r="K44" s="72" t="s">
        <v>124</v>
      </c>
      <c r="L44" s="63" t="s">
        <v>149</v>
      </c>
    </row>
    <row r="45" spans="1:12" ht="30" x14ac:dyDescent="0.25">
      <c r="A45" s="63" t="s">
        <v>36</v>
      </c>
      <c r="B45" s="63" t="s">
        <v>202</v>
      </c>
      <c r="C45" s="63" t="s">
        <v>236</v>
      </c>
      <c r="D45" s="64">
        <v>135387</v>
      </c>
      <c r="E45" s="64">
        <v>412</v>
      </c>
      <c r="F45" s="65">
        <v>328</v>
      </c>
      <c r="G45" s="71">
        <v>166</v>
      </c>
      <c r="H45" s="63" t="s">
        <v>73</v>
      </c>
      <c r="I45" s="72" t="s">
        <v>188</v>
      </c>
      <c r="J45" s="72" t="s">
        <v>334</v>
      </c>
      <c r="K45" s="72" t="s">
        <v>189</v>
      </c>
      <c r="L45" s="63" t="s">
        <v>153</v>
      </c>
    </row>
    <row r="46" spans="1:12" ht="30" x14ac:dyDescent="0.25">
      <c r="A46" s="63" t="s">
        <v>36</v>
      </c>
      <c r="B46" s="63" t="s">
        <v>202</v>
      </c>
      <c r="C46" s="63" t="s">
        <v>262</v>
      </c>
      <c r="D46" s="64">
        <v>230674</v>
      </c>
      <c r="E46" s="64">
        <v>411</v>
      </c>
      <c r="F46" s="65">
        <v>560</v>
      </c>
      <c r="G46" s="71">
        <v>413</v>
      </c>
      <c r="H46" s="63" t="s">
        <v>73</v>
      </c>
      <c r="I46" s="72" t="s">
        <v>335</v>
      </c>
      <c r="J46" s="72" t="s">
        <v>334</v>
      </c>
      <c r="K46" s="72" t="s">
        <v>189</v>
      </c>
      <c r="L46" s="63" t="s">
        <v>153</v>
      </c>
    </row>
    <row r="47" spans="1:12" x14ac:dyDescent="0.25">
      <c r="A47" s="63" t="s">
        <v>36</v>
      </c>
      <c r="B47" s="63" t="s">
        <v>202</v>
      </c>
      <c r="C47" s="63" t="s">
        <v>237</v>
      </c>
      <c r="D47" s="64">
        <v>1658164</v>
      </c>
      <c r="E47" s="64">
        <v>176</v>
      </c>
      <c r="F47" s="65">
        <v>9420</v>
      </c>
      <c r="G47" s="71">
        <v>5081</v>
      </c>
      <c r="H47" s="63" t="s">
        <v>83</v>
      </c>
      <c r="I47" s="72" t="s">
        <v>141</v>
      </c>
      <c r="J47" s="72" t="s">
        <v>336</v>
      </c>
      <c r="K47" s="72" t="s">
        <v>337</v>
      </c>
      <c r="L47" s="63" t="s">
        <v>151</v>
      </c>
    </row>
    <row r="48" spans="1:12" x14ac:dyDescent="0.25">
      <c r="A48" s="63" t="s">
        <v>36</v>
      </c>
      <c r="B48" s="63" t="s">
        <v>202</v>
      </c>
      <c r="C48" s="63" t="s">
        <v>238</v>
      </c>
      <c r="D48" s="64">
        <v>444621</v>
      </c>
      <c r="E48" s="64">
        <v>177</v>
      </c>
      <c r="F48" s="65">
        <v>2500</v>
      </c>
      <c r="G48" s="71">
        <v>2105</v>
      </c>
      <c r="H48" s="63" t="s">
        <v>81</v>
      </c>
      <c r="I48" s="72" t="s">
        <v>139</v>
      </c>
      <c r="J48" s="72" t="s">
        <v>338</v>
      </c>
      <c r="K48" s="72" t="s">
        <v>140</v>
      </c>
      <c r="L48" s="63" t="s">
        <v>151</v>
      </c>
    </row>
    <row r="49" spans="1:12" x14ac:dyDescent="0.25">
      <c r="A49" s="63" t="s">
        <v>36</v>
      </c>
      <c r="B49" s="63" t="s">
        <v>202</v>
      </c>
      <c r="C49" s="63" t="s">
        <v>239</v>
      </c>
      <c r="D49" s="64">
        <v>1972807</v>
      </c>
      <c r="E49" s="64">
        <v>177</v>
      </c>
      <c r="F49" s="65">
        <v>11109</v>
      </c>
      <c r="G49" s="71">
        <v>8361</v>
      </c>
      <c r="H49" s="63" t="s">
        <v>59</v>
      </c>
      <c r="I49" s="72" t="s">
        <v>118</v>
      </c>
      <c r="J49" s="72" t="s">
        <v>339</v>
      </c>
      <c r="K49" s="72" t="s">
        <v>340</v>
      </c>
      <c r="L49" s="63" t="s">
        <v>151</v>
      </c>
    </row>
    <row r="50" spans="1:12" x14ac:dyDescent="0.25">
      <c r="A50" s="63" t="s">
        <v>36</v>
      </c>
      <c r="B50" s="63" t="s">
        <v>202</v>
      </c>
      <c r="C50" s="63" t="s">
        <v>240</v>
      </c>
      <c r="D50" s="64">
        <v>531816</v>
      </c>
      <c r="E50" s="64">
        <v>436</v>
      </c>
      <c r="F50" s="65">
        <v>1218</v>
      </c>
      <c r="G50" s="71">
        <v>958</v>
      </c>
      <c r="H50" s="63" t="s">
        <v>58</v>
      </c>
      <c r="I50" s="72" t="s">
        <v>341</v>
      </c>
      <c r="J50" s="72" t="s">
        <v>342</v>
      </c>
      <c r="K50" s="72" t="s">
        <v>343</v>
      </c>
      <c r="L50" s="63" t="s">
        <v>151</v>
      </c>
    </row>
    <row r="51" spans="1:12" x14ac:dyDescent="0.25">
      <c r="A51" s="63" t="s">
        <v>36</v>
      </c>
      <c r="B51" s="63" t="s">
        <v>202</v>
      </c>
      <c r="C51" s="63" t="s">
        <v>241</v>
      </c>
      <c r="D51" s="64">
        <v>1054306</v>
      </c>
      <c r="E51" s="64">
        <v>150</v>
      </c>
      <c r="F51" s="65">
        <v>7004</v>
      </c>
      <c r="G51" s="71">
        <v>4057</v>
      </c>
      <c r="H51" s="63" t="s">
        <v>52</v>
      </c>
      <c r="I51" s="72" t="s">
        <v>377</v>
      </c>
      <c r="J51" s="72" t="s">
        <v>378</v>
      </c>
      <c r="K51" s="76" t="s">
        <v>379</v>
      </c>
      <c r="L51" s="63" t="s">
        <v>185</v>
      </c>
    </row>
    <row r="52" spans="1:12" x14ac:dyDescent="0.25">
      <c r="A52" s="63" t="s">
        <v>36</v>
      </c>
      <c r="B52" s="63" t="s">
        <v>202</v>
      </c>
      <c r="C52" s="63" t="s">
        <v>242</v>
      </c>
      <c r="D52" s="64">
        <v>1000260</v>
      </c>
      <c r="E52" s="64">
        <v>424</v>
      </c>
      <c r="F52" s="65">
        <v>2355</v>
      </c>
      <c r="G52" s="71">
        <v>2071</v>
      </c>
      <c r="H52" s="63" t="s">
        <v>65</v>
      </c>
      <c r="I52" s="72" t="s">
        <v>344</v>
      </c>
      <c r="J52" s="72" t="s">
        <v>345</v>
      </c>
      <c r="K52" s="72" t="s">
        <v>346</v>
      </c>
      <c r="L52" s="63" t="s">
        <v>185</v>
      </c>
    </row>
    <row r="53" spans="1:12" x14ac:dyDescent="0.25">
      <c r="A53" s="63" t="s">
        <v>36</v>
      </c>
      <c r="B53" s="63" t="s">
        <v>202</v>
      </c>
      <c r="C53" s="63" t="s">
        <v>243</v>
      </c>
      <c r="D53" s="64">
        <v>153600</v>
      </c>
      <c r="E53" s="64">
        <v>512</v>
      </c>
      <c r="F53" s="65">
        <v>300</v>
      </c>
      <c r="G53" s="71">
        <v>210</v>
      </c>
      <c r="H53" s="63" t="s">
        <v>43</v>
      </c>
      <c r="I53" s="72" t="s">
        <v>372</v>
      </c>
      <c r="J53" s="72" t="s">
        <v>373</v>
      </c>
      <c r="K53" s="76" t="s">
        <v>374</v>
      </c>
      <c r="L53" s="63" t="s">
        <v>149</v>
      </c>
    </row>
    <row r="54" spans="1:12" x14ac:dyDescent="0.25">
      <c r="A54" s="63" t="s">
        <v>36</v>
      </c>
      <c r="B54" s="63" t="s">
        <v>202</v>
      </c>
      <c r="C54" s="63" t="s">
        <v>244</v>
      </c>
      <c r="D54" s="64">
        <v>166564</v>
      </c>
      <c r="E54" s="64">
        <v>412</v>
      </c>
      <c r="F54" s="65">
        <v>404</v>
      </c>
      <c r="G54" s="71">
        <v>281</v>
      </c>
      <c r="H54" s="63" t="s">
        <v>67</v>
      </c>
      <c r="I54" s="72" t="s">
        <v>190</v>
      </c>
      <c r="J54" s="72" t="s">
        <v>347</v>
      </c>
      <c r="K54" s="72" t="s">
        <v>191</v>
      </c>
      <c r="L54" s="63" t="s">
        <v>149</v>
      </c>
    </row>
    <row r="55" spans="1:12" x14ac:dyDescent="0.25">
      <c r="A55" s="63" t="s">
        <v>36</v>
      </c>
      <c r="B55" s="63" t="s">
        <v>202</v>
      </c>
      <c r="C55" s="63" t="s">
        <v>245</v>
      </c>
      <c r="D55" s="64">
        <v>74391</v>
      </c>
      <c r="E55" s="64">
        <v>408</v>
      </c>
      <c r="F55" s="65">
        <v>182</v>
      </c>
      <c r="G55" s="71">
        <v>259</v>
      </c>
      <c r="H55" s="63" t="s">
        <v>40</v>
      </c>
      <c r="I55" s="72" t="s">
        <v>97</v>
      </c>
      <c r="J55" s="72" t="s">
        <v>348</v>
      </c>
      <c r="K55" s="72" t="s">
        <v>349</v>
      </c>
      <c r="L55" s="63" t="s">
        <v>151</v>
      </c>
    </row>
    <row r="56" spans="1:12" x14ac:dyDescent="0.25">
      <c r="A56" s="63" t="s">
        <v>36</v>
      </c>
      <c r="B56" s="63" t="s">
        <v>202</v>
      </c>
      <c r="C56" s="63" t="s">
        <v>263</v>
      </c>
      <c r="D56" s="64">
        <v>52685</v>
      </c>
      <c r="E56" s="64">
        <v>478</v>
      </c>
      <c r="F56" s="65">
        <v>110</v>
      </c>
      <c r="G56" s="71">
        <v>192</v>
      </c>
      <c r="H56" s="63" t="s">
        <v>40</v>
      </c>
      <c r="I56" s="72" t="s">
        <v>97</v>
      </c>
      <c r="J56" s="72" t="s">
        <v>348</v>
      </c>
      <c r="K56" s="72" t="s">
        <v>349</v>
      </c>
      <c r="L56" s="63" t="s">
        <v>151</v>
      </c>
    </row>
    <row r="57" spans="1:12" x14ac:dyDescent="0.25">
      <c r="A57" s="63" t="s">
        <v>36</v>
      </c>
      <c r="B57" s="63" t="s">
        <v>202</v>
      </c>
      <c r="C57" s="63" t="s">
        <v>264</v>
      </c>
      <c r="D57" s="64">
        <v>83148</v>
      </c>
      <c r="E57" s="64">
        <v>644</v>
      </c>
      <c r="F57" s="65">
        <v>129</v>
      </c>
      <c r="G57" s="71">
        <v>145</v>
      </c>
      <c r="H57" s="63" t="s">
        <v>40</v>
      </c>
      <c r="I57" s="72" t="s">
        <v>97</v>
      </c>
      <c r="J57" s="72" t="s">
        <v>348</v>
      </c>
      <c r="K57" s="72" t="s">
        <v>349</v>
      </c>
      <c r="L57" s="63" t="s">
        <v>151</v>
      </c>
    </row>
    <row r="58" spans="1:12" x14ac:dyDescent="0.25">
      <c r="A58" s="63" t="s">
        <v>36</v>
      </c>
      <c r="B58" s="63" t="s">
        <v>202</v>
      </c>
      <c r="C58" s="63" t="s">
        <v>265</v>
      </c>
      <c r="D58" s="64">
        <v>500504</v>
      </c>
      <c r="E58" s="64">
        <v>438</v>
      </c>
      <c r="F58" s="65">
        <v>1142</v>
      </c>
      <c r="G58" s="71">
        <v>1142</v>
      </c>
      <c r="H58" s="63" t="s">
        <v>40</v>
      </c>
      <c r="I58" s="72" t="s">
        <v>97</v>
      </c>
      <c r="J58" s="72" t="s">
        <v>348</v>
      </c>
      <c r="K58" s="72" t="s">
        <v>349</v>
      </c>
      <c r="L58" s="63" t="s">
        <v>151</v>
      </c>
    </row>
    <row r="59" spans="1:12" x14ac:dyDescent="0.25">
      <c r="A59" s="63" t="s">
        <v>36</v>
      </c>
      <c r="B59" s="63" t="s">
        <v>202</v>
      </c>
      <c r="C59" s="63" t="s">
        <v>246</v>
      </c>
      <c r="D59" s="64">
        <v>217460</v>
      </c>
      <c r="E59" s="64">
        <v>477</v>
      </c>
      <c r="F59" s="65">
        <v>455</v>
      </c>
      <c r="G59" s="71">
        <v>286</v>
      </c>
      <c r="H59" s="63" t="s">
        <v>72</v>
      </c>
      <c r="I59" s="72" t="s">
        <v>350</v>
      </c>
      <c r="J59" s="72" t="s">
        <v>351</v>
      </c>
      <c r="K59" s="72" t="s">
        <v>352</v>
      </c>
      <c r="L59" s="63" t="s">
        <v>153</v>
      </c>
    </row>
    <row r="60" spans="1:12" x14ac:dyDescent="0.25">
      <c r="A60" s="63" t="s">
        <v>36</v>
      </c>
      <c r="B60" s="63" t="s">
        <v>202</v>
      </c>
      <c r="C60" s="63" t="s">
        <v>247</v>
      </c>
      <c r="D60" s="64">
        <v>332308</v>
      </c>
      <c r="E60" s="64">
        <v>164</v>
      </c>
      <c r="F60" s="65">
        <v>2020</v>
      </c>
      <c r="G60" s="71">
        <v>1706</v>
      </c>
      <c r="H60" s="63" t="s">
        <v>64</v>
      </c>
      <c r="I60" s="72" t="s">
        <v>123</v>
      </c>
      <c r="J60" s="72" t="s">
        <v>192</v>
      </c>
      <c r="K60" s="72" t="s">
        <v>353</v>
      </c>
      <c r="L60" s="63" t="s">
        <v>153</v>
      </c>
    </row>
    <row r="61" spans="1:12" ht="30" x14ac:dyDescent="0.25">
      <c r="A61" s="63" t="s">
        <v>36</v>
      </c>
      <c r="B61" s="63" t="s">
        <v>202</v>
      </c>
      <c r="C61" s="63" t="s">
        <v>248</v>
      </c>
      <c r="D61" s="64">
        <v>356020</v>
      </c>
      <c r="E61" s="64">
        <v>199</v>
      </c>
      <c r="F61" s="65">
        <v>1784</v>
      </c>
      <c r="G61" s="71">
        <v>2688</v>
      </c>
      <c r="H61" s="63" t="s">
        <v>79</v>
      </c>
      <c r="I61" s="72" t="s">
        <v>137</v>
      </c>
      <c r="J61" s="72" t="s">
        <v>354</v>
      </c>
      <c r="K61" s="72" t="s">
        <v>355</v>
      </c>
      <c r="L61" s="63" t="s">
        <v>151</v>
      </c>
    </row>
    <row r="62" spans="1:12" x14ac:dyDescent="0.25">
      <c r="A62" s="63" t="s">
        <v>36</v>
      </c>
      <c r="B62" s="63" t="s">
        <v>202</v>
      </c>
      <c r="C62" s="63" t="s">
        <v>249</v>
      </c>
      <c r="D62" s="64">
        <v>133000</v>
      </c>
      <c r="E62" s="64">
        <v>532</v>
      </c>
      <c r="F62" s="65">
        <v>250</v>
      </c>
      <c r="G62" s="71">
        <v>125</v>
      </c>
      <c r="H62" s="63" t="s">
        <v>82</v>
      </c>
      <c r="I62" s="72" t="s">
        <v>356</v>
      </c>
      <c r="J62" s="72" t="s">
        <v>357</v>
      </c>
      <c r="K62" s="72" t="s">
        <v>358</v>
      </c>
      <c r="L62" s="63" t="s">
        <v>152</v>
      </c>
    </row>
    <row r="63" spans="1:12" x14ac:dyDescent="0.25">
      <c r="A63" s="63" t="s">
        <v>36</v>
      </c>
      <c r="B63" s="63" t="s">
        <v>202</v>
      </c>
      <c r="C63" s="63" t="s">
        <v>250</v>
      </c>
      <c r="D63" s="64">
        <v>126405</v>
      </c>
      <c r="E63" s="64">
        <v>540</v>
      </c>
      <c r="F63" s="65">
        <v>234</v>
      </c>
      <c r="G63" s="71">
        <v>145</v>
      </c>
      <c r="H63" s="63" t="s">
        <v>69</v>
      </c>
      <c r="I63" s="72" t="s">
        <v>125</v>
      </c>
      <c r="J63" s="72" t="s">
        <v>359</v>
      </c>
      <c r="K63" s="72" t="s">
        <v>126</v>
      </c>
      <c r="L63" s="63" t="s">
        <v>185</v>
      </c>
    </row>
    <row r="64" spans="1:12" x14ac:dyDescent="0.25">
      <c r="A64" s="63" t="s">
        <v>36</v>
      </c>
      <c r="B64" s="63" t="s">
        <v>202</v>
      </c>
      <c r="C64" s="63" t="s">
        <v>251</v>
      </c>
      <c r="D64" s="64">
        <v>77380</v>
      </c>
      <c r="E64" s="64">
        <v>672</v>
      </c>
      <c r="F64" s="65">
        <v>115</v>
      </c>
      <c r="G64" s="71">
        <v>79</v>
      </c>
      <c r="H64" s="63" t="s">
        <v>86</v>
      </c>
      <c r="I64" s="72" t="s">
        <v>142</v>
      </c>
      <c r="J64" s="72" t="s">
        <v>360</v>
      </c>
      <c r="K64" s="72" t="s">
        <v>143</v>
      </c>
      <c r="L64" s="63" t="s">
        <v>185</v>
      </c>
    </row>
    <row r="65" spans="1:12" x14ac:dyDescent="0.25">
      <c r="A65" s="63" t="s">
        <v>36</v>
      </c>
      <c r="B65" s="63" t="s">
        <v>202</v>
      </c>
      <c r="C65" s="63" t="s">
        <v>266</v>
      </c>
      <c r="D65" s="64">
        <v>54720</v>
      </c>
      <c r="E65" s="64">
        <v>912</v>
      </c>
      <c r="F65" s="65">
        <v>60</v>
      </c>
      <c r="G65" s="71">
        <v>39</v>
      </c>
      <c r="H65" s="63" t="s">
        <v>193</v>
      </c>
      <c r="I65" s="72" t="s">
        <v>194</v>
      </c>
      <c r="J65" s="72" t="s">
        <v>375</v>
      </c>
      <c r="K65" s="72" t="s">
        <v>195</v>
      </c>
      <c r="L65" s="63" t="s">
        <v>149</v>
      </c>
    </row>
    <row r="66" spans="1:12" x14ac:dyDescent="0.25">
      <c r="A66" s="63" t="s">
        <v>36</v>
      </c>
      <c r="B66" s="63" t="s">
        <v>202</v>
      </c>
      <c r="C66" s="63" t="s">
        <v>252</v>
      </c>
      <c r="D66" s="64">
        <v>655933</v>
      </c>
      <c r="E66" s="64">
        <v>253</v>
      </c>
      <c r="F66" s="65">
        <v>2590</v>
      </c>
      <c r="G66" s="71">
        <v>1303</v>
      </c>
      <c r="H66" s="63" t="s">
        <v>80</v>
      </c>
      <c r="I66" s="72" t="s">
        <v>138</v>
      </c>
      <c r="J66" s="72" t="s">
        <v>361</v>
      </c>
      <c r="K66" s="72" t="s">
        <v>362</v>
      </c>
      <c r="L66" s="63" t="s">
        <v>149</v>
      </c>
    </row>
    <row r="67" spans="1:12" x14ac:dyDescent="0.25">
      <c r="A67" s="63" t="s">
        <v>36</v>
      </c>
      <c r="B67" s="63" t="s">
        <v>202</v>
      </c>
      <c r="C67" s="75" t="s">
        <v>371</v>
      </c>
      <c r="D67" s="64">
        <v>32388</v>
      </c>
      <c r="E67" s="64">
        <v>952</v>
      </c>
      <c r="F67" s="65">
        <v>34</v>
      </c>
      <c r="G67" s="71">
        <v>51</v>
      </c>
      <c r="H67" s="63" t="s">
        <v>196</v>
      </c>
      <c r="I67" s="72" t="s">
        <v>197</v>
      </c>
      <c r="J67" s="72" t="s">
        <v>363</v>
      </c>
      <c r="K67" s="72" t="s">
        <v>198</v>
      </c>
      <c r="L67" s="63" t="s">
        <v>185</v>
      </c>
    </row>
    <row r="68" spans="1:12" x14ac:dyDescent="0.25">
      <c r="A68" s="63" t="s">
        <v>36</v>
      </c>
      <c r="B68" s="63" t="s">
        <v>202</v>
      </c>
      <c r="C68" s="63" t="s">
        <v>253</v>
      </c>
      <c r="D68" s="64">
        <v>71200</v>
      </c>
      <c r="E68" s="64">
        <v>712</v>
      </c>
      <c r="F68" s="65">
        <v>100</v>
      </c>
      <c r="G68" s="71">
        <v>17</v>
      </c>
      <c r="H68" s="63" t="s">
        <v>75</v>
      </c>
      <c r="I68" s="72" t="s">
        <v>132</v>
      </c>
      <c r="J68" s="72" t="s">
        <v>364</v>
      </c>
      <c r="K68" s="72" t="s">
        <v>199</v>
      </c>
      <c r="L68" s="63" t="s">
        <v>153</v>
      </c>
    </row>
    <row r="69" spans="1:12" x14ac:dyDescent="0.25">
      <c r="A69" s="63" t="s">
        <v>36</v>
      </c>
      <c r="B69" s="63" t="s">
        <v>202</v>
      </c>
      <c r="C69" s="63" t="s">
        <v>267</v>
      </c>
      <c r="D69" s="64">
        <v>86326</v>
      </c>
      <c r="E69" s="64">
        <v>630</v>
      </c>
      <c r="F69" s="65">
        <v>137</v>
      </c>
      <c r="G69" s="71">
        <v>104</v>
      </c>
      <c r="H69" s="63" t="s">
        <v>75</v>
      </c>
      <c r="I69" s="72" t="s">
        <v>132</v>
      </c>
      <c r="J69" s="72" t="s">
        <v>364</v>
      </c>
      <c r="K69" s="72" t="s">
        <v>199</v>
      </c>
      <c r="L69" s="63" t="s">
        <v>153</v>
      </c>
    </row>
  </sheetData>
  <hyperlinks>
    <hyperlink ref="K53" r:id="rId1"/>
    <hyperlink ref="K51" r:id="rId2"/>
    <hyperlink ref="K41" r:id="rId3"/>
  </hyperlinks>
  <pageMargins left="0.7" right="0.7" top="0.75" bottom="0.75" header="0.3" footer="0.3"/>
  <pageSetup paperSize="5" scale="58" orientation="landscape" r:id="rId4"/>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AGE 1819</vt:lpstr>
      <vt:lpstr>AGE Performance Full Form</vt:lpstr>
      <vt:lpstr>Lookups</vt:lpstr>
      <vt:lpstr>Grant Data</vt:lpstr>
      <vt:lpstr>Form_Fields</vt:lpstr>
      <vt:lpstr>Managers</vt:lpstr>
      <vt:lpstr>'AGE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2019-05-09T15:40:04Z</cp:lastPrinted>
  <dcterms:created xsi:type="dcterms:W3CDTF">2016-11-03T16:11:23Z</dcterms:created>
  <dcterms:modified xsi:type="dcterms:W3CDTF">2019-07-15T18:16:41Z</dcterms:modified>
</cp:coreProperties>
</file>